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les Document\"/>
    </mc:Choice>
  </mc:AlternateContent>
  <bookViews>
    <workbookView xWindow="480" yWindow="360" windowWidth="15600" windowHeight="7710" activeTab="2"/>
  </bookViews>
  <sheets>
    <sheet name="mrn update " sheetId="4" r:id="rId1"/>
    <sheet name="mrn summery" sheetId="3" r:id="rId2"/>
    <sheet name="flavuor wise" sheetId="7" r:id="rId3"/>
  </sheets>
  <definedNames>
    <definedName name="_xlnm.Print_Area" localSheetId="2">'flavuor wise'!$A$1:$AF$66</definedName>
    <definedName name="_xlnm.Print_Area" localSheetId="1">'mrn summery'!$A$3:$P$89</definedName>
    <definedName name="_xlnm.Print_Area" localSheetId="0">'mrn update '!$A$1:$AR$138</definedName>
  </definedNames>
  <calcPr calcId="152511"/>
</workbook>
</file>

<file path=xl/calcChain.xml><?xml version="1.0" encoding="utf-8"?>
<calcChain xmlns="http://schemas.openxmlformats.org/spreadsheetml/2006/main">
  <c r="AC61" i="7" l="1"/>
  <c r="J26" i="3" l="1"/>
  <c r="B61" i="7" l="1"/>
  <c r="A61" i="7"/>
  <c r="AE61" i="7"/>
  <c r="E17" i="3"/>
  <c r="E26" i="3"/>
  <c r="E37" i="3"/>
  <c r="E49" i="3"/>
  <c r="E58" i="3"/>
  <c r="E68" i="3"/>
  <c r="E72" i="3"/>
  <c r="H70" i="3"/>
  <c r="M70" i="3" s="1"/>
  <c r="D16" i="3"/>
  <c r="E73" i="3" l="1"/>
  <c r="H13" i="3"/>
  <c r="M13" i="3" s="1"/>
  <c r="A10" i="7"/>
  <c r="B10" i="7"/>
  <c r="C10" i="3"/>
  <c r="D10" i="3"/>
  <c r="D17" i="3" s="1"/>
  <c r="AF108" i="4" l="1"/>
  <c r="U108" i="4"/>
  <c r="U109" i="4"/>
  <c r="U110" i="4"/>
  <c r="AF19" i="4" l="1"/>
  <c r="AF76" i="4"/>
  <c r="AF129" i="4"/>
  <c r="AF92" i="4"/>
  <c r="T13" i="7" l="1"/>
  <c r="T21" i="7"/>
  <c r="T42" i="7"/>
  <c r="T50" i="7"/>
  <c r="P13" i="7"/>
  <c r="P21" i="7"/>
  <c r="P31" i="7"/>
  <c r="P42" i="7"/>
  <c r="P50" i="7"/>
  <c r="AB31" i="7"/>
  <c r="B18" i="7" l="1"/>
  <c r="J49" i="3"/>
  <c r="J37" i="3"/>
  <c r="J17" i="3"/>
  <c r="J73" i="3" l="1"/>
  <c r="A18" i="7"/>
  <c r="H63" i="3"/>
  <c r="G44" i="4" l="1"/>
  <c r="F44" i="4"/>
  <c r="N44" i="4"/>
  <c r="O44" i="4"/>
  <c r="V44" i="4"/>
  <c r="U44" i="4"/>
  <c r="AP44" i="4"/>
  <c r="AO44" i="4"/>
  <c r="AF44" i="4"/>
  <c r="AE44" i="4"/>
  <c r="AP68" i="4"/>
  <c r="AO68" i="4"/>
  <c r="AE68" i="4"/>
  <c r="AF68" i="4"/>
  <c r="V68" i="4"/>
  <c r="U68" i="4"/>
  <c r="O68" i="4"/>
  <c r="N68" i="4"/>
  <c r="G68" i="4"/>
  <c r="F68" i="4"/>
  <c r="V60" i="4"/>
  <c r="G59" i="4"/>
  <c r="F59" i="4"/>
  <c r="AQ44" i="4" l="1"/>
  <c r="AR44" i="4"/>
  <c r="N22" i="3" s="1"/>
  <c r="AR68" i="4"/>
  <c r="N33" i="3" s="1"/>
  <c r="AQ68" i="4"/>
  <c r="F77" i="4" l="1"/>
  <c r="G57" i="4" l="1"/>
  <c r="AF57" i="4"/>
  <c r="AF58" i="4"/>
  <c r="AP59" i="4"/>
  <c r="AO59" i="4"/>
  <c r="AF59" i="4"/>
  <c r="AE59" i="4"/>
  <c r="V59" i="4"/>
  <c r="U59" i="4"/>
  <c r="N59" i="4"/>
  <c r="O59" i="4"/>
  <c r="V40" i="4"/>
  <c r="AQ59" i="4" l="1"/>
  <c r="AR59" i="4"/>
  <c r="N34" i="3" s="1"/>
  <c r="AF33" i="4"/>
  <c r="V33" i="4"/>
  <c r="AF18" i="4"/>
  <c r="N85" i="4" l="1"/>
  <c r="F85" i="4"/>
  <c r="G85" i="4"/>
  <c r="O85" i="4"/>
  <c r="U85" i="4"/>
  <c r="V85" i="4"/>
  <c r="AE85" i="4"/>
  <c r="AF85" i="4"/>
  <c r="AO85" i="4"/>
  <c r="AP85" i="4"/>
  <c r="AQ85" i="4" l="1"/>
  <c r="AR85" i="4"/>
  <c r="N46" i="3" s="1"/>
  <c r="P59" i="7" l="1"/>
  <c r="P63" i="7"/>
  <c r="AB50" i="7"/>
  <c r="AB13" i="7"/>
  <c r="F12" i="4" l="1"/>
  <c r="V90" i="4" l="1"/>
  <c r="V91" i="4"/>
  <c r="AF94" i="4"/>
  <c r="AF91" i="4"/>
  <c r="AF93" i="4"/>
  <c r="AF95" i="4"/>
  <c r="AF134" i="4"/>
  <c r="AE130" i="4"/>
  <c r="AE131" i="4"/>
  <c r="AE132" i="4"/>
  <c r="AE133" i="4"/>
  <c r="AE134" i="4"/>
  <c r="AP130" i="4"/>
  <c r="AP131" i="4"/>
  <c r="AP132" i="4"/>
  <c r="AP133" i="4"/>
  <c r="AP134" i="4"/>
  <c r="AO130" i="4"/>
  <c r="AO131" i="4"/>
  <c r="AO132" i="4"/>
  <c r="AO133" i="4"/>
  <c r="AO134" i="4"/>
  <c r="AF130" i="4"/>
  <c r="AF131" i="4"/>
  <c r="AF132" i="4"/>
  <c r="AF133" i="4"/>
  <c r="V130" i="4"/>
  <c r="V131" i="4"/>
  <c r="V132" i="4"/>
  <c r="V133" i="4"/>
  <c r="V134" i="4"/>
  <c r="U130" i="4"/>
  <c r="U131" i="4"/>
  <c r="U132" i="4"/>
  <c r="U133" i="4"/>
  <c r="U134" i="4"/>
  <c r="F130" i="4"/>
  <c r="F131" i="4"/>
  <c r="F132" i="4"/>
  <c r="F133" i="4"/>
  <c r="F134" i="4"/>
  <c r="G130" i="4"/>
  <c r="G131" i="4"/>
  <c r="G132" i="4"/>
  <c r="G133" i="4"/>
  <c r="G134" i="4"/>
  <c r="N130" i="4"/>
  <c r="N131" i="4"/>
  <c r="N132" i="4"/>
  <c r="N133" i="4"/>
  <c r="N134" i="4"/>
  <c r="O130" i="4"/>
  <c r="O131" i="4"/>
  <c r="O132" i="4"/>
  <c r="O133" i="4"/>
  <c r="O134" i="4"/>
  <c r="AQ134" i="4" l="1"/>
  <c r="AR134" i="4"/>
  <c r="N71" i="3" s="1"/>
  <c r="B30" i="3"/>
  <c r="H53" i="3" l="1"/>
  <c r="C16" i="3" l="1"/>
  <c r="D37" i="3"/>
  <c r="C37" i="3"/>
  <c r="C17" i="3" l="1"/>
  <c r="H59" i="3"/>
  <c r="M59" i="3" s="1"/>
  <c r="M63" i="3"/>
  <c r="O63" i="3" s="1"/>
  <c r="H46" i="3"/>
  <c r="M46" i="3" s="1"/>
  <c r="A45" i="3"/>
  <c r="A44" i="3"/>
  <c r="H35" i="3"/>
  <c r="M35" i="3" s="1"/>
  <c r="AF60" i="4" l="1"/>
  <c r="B30" i="7"/>
  <c r="A30" i="7"/>
  <c r="U41" i="4" l="1"/>
  <c r="V18" i="4" l="1"/>
  <c r="AF118" i="4" l="1"/>
  <c r="B46" i="7" l="1"/>
  <c r="V117" i="4" l="1"/>
  <c r="U117" i="4"/>
  <c r="N117" i="4"/>
  <c r="O117" i="4"/>
  <c r="F117" i="4"/>
  <c r="G117" i="4"/>
  <c r="AP117" i="4"/>
  <c r="AO117" i="4"/>
  <c r="AF117" i="4"/>
  <c r="AE117" i="4"/>
  <c r="AQ117" i="4" l="1"/>
  <c r="AR117" i="4"/>
  <c r="AF56" i="4" l="1"/>
  <c r="O56" i="4"/>
  <c r="G58" i="4" l="1"/>
  <c r="J16" i="3"/>
  <c r="A8" i="7" l="1"/>
  <c r="B8" i="7"/>
  <c r="H8" i="3"/>
  <c r="M8" i="3" s="1"/>
  <c r="H22" i="3"/>
  <c r="M22" i="3" s="1"/>
  <c r="O22" i="3" s="1"/>
  <c r="AD18" i="7" s="1"/>
  <c r="H65" i="3"/>
  <c r="M65" i="3" s="1"/>
  <c r="Z18" i="7" l="1"/>
  <c r="X18" i="7"/>
  <c r="AC18" i="7" l="1"/>
  <c r="AE18" i="7"/>
  <c r="AF18" i="7" s="1"/>
  <c r="P65" i="7"/>
  <c r="F50" i="7"/>
  <c r="T63" i="7"/>
  <c r="N50" i="7"/>
  <c r="AB63" i="7"/>
  <c r="C72" i="3" l="1"/>
  <c r="D72" i="3"/>
  <c r="D68" i="3"/>
  <c r="C68" i="3"/>
  <c r="D58" i="3"/>
  <c r="C58" i="3"/>
  <c r="D49" i="3"/>
  <c r="C49" i="3"/>
  <c r="C26" i="3"/>
  <c r="D26" i="3"/>
  <c r="U22" i="4"/>
  <c r="C73" i="3" l="1"/>
  <c r="D73" i="3"/>
  <c r="AF22" i="4"/>
  <c r="H69" i="3" l="1"/>
  <c r="M69" i="3" l="1"/>
  <c r="H55" i="3"/>
  <c r="H56" i="3"/>
  <c r="M56" i="3" s="1"/>
  <c r="O56" i="3" s="1"/>
  <c r="M55" i="3"/>
  <c r="M53" i="3"/>
  <c r="H40" i="3"/>
  <c r="M40" i="3" s="1"/>
  <c r="H29" i="3"/>
  <c r="M29" i="3" s="1"/>
  <c r="H27" i="3"/>
  <c r="M27" i="3" s="1"/>
  <c r="H28" i="3"/>
  <c r="H18" i="3"/>
  <c r="M18" i="3" s="1"/>
  <c r="H23" i="3"/>
  <c r="M23" i="3" s="1"/>
  <c r="M28" i="3" l="1"/>
  <c r="H9" i="3"/>
  <c r="M9" i="3" s="1"/>
  <c r="V43" i="4" l="1"/>
  <c r="U43" i="4"/>
  <c r="O43" i="4"/>
  <c r="N43" i="4"/>
  <c r="G43" i="4"/>
  <c r="F43" i="4"/>
  <c r="AP43" i="4"/>
  <c r="AO43" i="4"/>
  <c r="AF43" i="4"/>
  <c r="AE43" i="4"/>
  <c r="AP94" i="4"/>
  <c r="AO94" i="4"/>
  <c r="AE94" i="4"/>
  <c r="V94" i="4"/>
  <c r="U94" i="4"/>
  <c r="O94" i="4"/>
  <c r="N93" i="4"/>
  <c r="N94" i="4"/>
  <c r="G94" i="4"/>
  <c r="F94" i="4"/>
  <c r="AQ94" i="4" l="1"/>
  <c r="AR94" i="4"/>
  <c r="N53" i="3" s="1"/>
  <c r="AQ43" i="4"/>
  <c r="AR43" i="4"/>
  <c r="N23" i="3" s="1"/>
  <c r="O23" i="3" s="1"/>
  <c r="AD19" i="7" s="1"/>
  <c r="AP11" i="4"/>
  <c r="AO11" i="4"/>
  <c r="AF11" i="4"/>
  <c r="AE11" i="4"/>
  <c r="V11" i="4"/>
  <c r="U11" i="4"/>
  <c r="O11" i="4"/>
  <c r="N11" i="4"/>
  <c r="G11" i="4"/>
  <c r="F11" i="4"/>
  <c r="AP60" i="4"/>
  <c r="AO60" i="4"/>
  <c r="AE60" i="4"/>
  <c r="U60" i="4"/>
  <c r="O60" i="4"/>
  <c r="N60" i="4"/>
  <c r="F60" i="4"/>
  <c r="G60" i="4"/>
  <c r="AF62" i="4"/>
  <c r="AF63" i="4"/>
  <c r="AF64" i="4"/>
  <c r="AF65" i="4"/>
  <c r="AF66" i="4"/>
  <c r="AF67" i="4"/>
  <c r="AF69" i="4"/>
  <c r="AF70" i="4"/>
  <c r="AF71" i="4"/>
  <c r="AF61" i="4"/>
  <c r="AQ11" i="4" l="1"/>
  <c r="AQ60" i="4"/>
  <c r="AR60" i="4"/>
  <c r="N35" i="3" s="1"/>
  <c r="O35" i="3" s="1"/>
  <c r="AR11" i="4"/>
  <c r="N8" i="3" s="1"/>
  <c r="O8" i="3" s="1"/>
  <c r="R8" i="3" s="1"/>
  <c r="F8" i="4"/>
  <c r="F9" i="4"/>
  <c r="U82" i="4"/>
  <c r="AP9" i="4"/>
  <c r="AP10" i="4"/>
  <c r="AO9" i="4"/>
  <c r="AO10" i="4"/>
  <c r="AF9" i="4"/>
  <c r="AF10" i="4"/>
  <c r="AE9" i="4"/>
  <c r="AE10" i="4"/>
  <c r="V9" i="4"/>
  <c r="V10" i="4"/>
  <c r="U9" i="4"/>
  <c r="U10" i="4"/>
  <c r="O9" i="4"/>
  <c r="O10" i="4"/>
  <c r="N9" i="4"/>
  <c r="AQ9" i="4" s="1"/>
  <c r="N10" i="4"/>
  <c r="F10" i="4"/>
  <c r="G9" i="4"/>
  <c r="G10" i="4"/>
  <c r="U93" i="4"/>
  <c r="O93" i="4"/>
  <c r="V93" i="4"/>
  <c r="AE93" i="4"/>
  <c r="AO93" i="4"/>
  <c r="AP93" i="4"/>
  <c r="F93" i="4"/>
  <c r="G93" i="4"/>
  <c r="R35" i="3" l="1"/>
  <c r="AD30" i="7"/>
  <c r="AQ93" i="4"/>
  <c r="AQ10" i="4"/>
  <c r="F15" i="4"/>
  <c r="AR10" i="4"/>
  <c r="AR9" i="4"/>
  <c r="AR93" i="4"/>
  <c r="G92" i="4"/>
  <c r="N9" i="3" l="1"/>
  <c r="O9" i="3" s="1"/>
  <c r="X30" i="7"/>
  <c r="N30" i="7"/>
  <c r="D30" i="7"/>
  <c r="Z30" i="7"/>
  <c r="V30" i="7"/>
  <c r="H30" i="7"/>
  <c r="R30" i="7"/>
  <c r="T30" i="7"/>
  <c r="J30" i="7"/>
  <c r="L30" i="7"/>
  <c r="G21" i="4"/>
  <c r="F21" i="4"/>
  <c r="N20" i="4"/>
  <c r="O21" i="4"/>
  <c r="AC30" i="7" l="1"/>
  <c r="AE30" i="7"/>
  <c r="AF30" i="7" s="1"/>
  <c r="K17" i="3"/>
  <c r="L17" i="3"/>
  <c r="K72" i="3"/>
  <c r="L72" i="3"/>
  <c r="K68" i="3"/>
  <c r="L68" i="3"/>
  <c r="K58" i="3"/>
  <c r="K73" i="3" s="1"/>
  <c r="L58" i="3"/>
  <c r="O19" i="4" l="1"/>
  <c r="V95" i="4" l="1"/>
  <c r="U95" i="4"/>
  <c r="A21" i="7" l="1"/>
  <c r="V21" i="4" l="1"/>
  <c r="H71" i="3" l="1"/>
  <c r="H72" i="3" s="1"/>
  <c r="H60" i="3"/>
  <c r="H61" i="3"/>
  <c r="M61" i="3" s="1"/>
  <c r="H62" i="3"/>
  <c r="M62" i="3" s="1"/>
  <c r="H64" i="3"/>
  <c r="H66" i="3"/>
  <c r="M66" i="3" s="1"/>
  <c r="M60" i="3" l="1"/>
  <c r="H68" i="3"/>
  <c r="M71" i="3"/>
  <c r="O71" i="3" s="1"/>
  <c r="M64" i="3"/>
  <c r="H6" i="3"/>
  <c r="AO135" i="4"/>
  <c r="G125" i="4"/>
  <c r="G126" i="4"/>
  <c r="G127" i="4"/>
  <c r="G128" i="4"/>
  <c r="G129" i="4"/>
  <c r="U42" i="4"/>
  <c r="AP41" i="4"/>
  <c r="AP42" i="4"/>
  <c r="AO41" i="4"/>
  <c r="AO42" i="4"/>
  <c r="AF41" i="4"/>
  <c r="AF42" i="4"/>
  <c r="AE41" i="4"/>
  <c r="AE42" i="4"/>
  <c r="V41" i="4"/>
  <c r="V42" i="4"/>
  <c r="O41" i="4"/>
  <c r="O42" i="4"/>
  <c r="N41" i="4"/>
  <c r="N42" i="4"/>
  <c r="G41" i="4"/>
  <c r="G42" i="4"/>
  <c r="F41" i="4"/>
  <c r="F42" i="4"/>
  <c r="AP34" i="4"/>
  <c r="AP35" i="4"/>
  <c r="AP36" i="4"/>
  <c r="AP37" i="4"/>
  <c r="AP38" i="4"/>
  <c r="AP39" i="4"/>
  <c r="AP40" i="4"/>
  <c r="AO34" i="4"/>
  <c r="AO35" i="4"/>
  <c r="AO36" i="4"/>
  <c r="AO37" i="4"/>
  <c r="AO38" i="4"/>
  <c r="AO39" i="4"/>
  <c r="AO40" i="4"/>
  <c r="AF34" i="4"/>
  <c r="AF35" i="4"/>
  <c r="AF36" i="4"/>
  <c r="AF37" i="4"/>
  <c r="AF38" i="4"/>
  <c r="AF39" i="4"/>
  <c r="AF40" i="4"/>
  <c r="AE34" i="4"/>
  <c r="AE35" i="4"/>
  <c r="AE36" i="4"/>
  <c r="AE37" i="4"/>
  <c r="AE38" i="4"/>
  <c r="AE39" i="4"/>
  <c r="AE40" i="4"/>
  <c r="V34" i="4"/>
  <c r="V35" i="4"/>
  <c r="V36" i="4"/>
  <c r="V37" i="4"/>
  <c r="V38" i="4"/>
  <c r="V39" i="4"/>
  <c r="U34" i="4"/>
  <c r="U35" i="4"/>
  <c r="U36" i="4"/>
  <c r="U37" i="4"/>
  <c r="U38" i="4"/>
  <c r="U39" i="4"/>
  <c r="U40" i="4"/>
  <c r="O34" i="4"/>
  <c r="O35" i="4"/>
  <c r="O36" i="4"/>
  <c r="O37" i="4"/>
  <c r="O38" i="4"/>
  <c r="O39" i="4"/>
  <c r="O40" i="4"/>
  <c r="N34" i="4"/>
  <c r="N35" i="4"/>
  <c r="N36" i="4"/>
  <c r="N37" i="4"/>
  <c r="N38" i="4"/>
  <c r="N39" i="4"/>
  <c r="N40" i="4"/>
  <c r="G34" i="4"/>
  <c r="G35" i="4"/>
  <c r="G36" i="4"/>
  <c r="G37" i="4"/>
  <c r="AR37" i="4" s="1"/>
  <c r="G38" i="4"/>
  <c r="G39" i="4"/>
  <c r="G40" i="4"/>
  <c r="F34" i="4"/>
  <c r="F35" i="4"/>
  <c r="F36" i="4"/>
  <c r="F37" i="4"/>
  <c r="F38" i="4"/>
  <c r="F39" i="4"/>
  <c r="F40" i="4"/>
  <c r="U116" i="4"/>
  <c r="AP116" i="4"/>
  <c r="AO116" i="4"/>
  <c r="AF116" i="4"/>
  <c r="AE116" i="4"/>
  <c r="V116" i="4"/>
  <c r="N116" i="4"/>
  <c r="O116" i="4"/>
  <c r="G116" i="4"/>
  <c r="F116" i="4"/>
  <c r="AR36" i="4" l="1"/>
  <c r="M72" i="3"/>
  <c r="M68" i="3"/>
  <c r="M6" i="3"/>
  <c r="AQ36" i="4"/>
  <c r="AQ37" i="4"/>
  <c r="AQ41" i="4"/>
  <c r="AR41" i="4"/>
  <c r="N19" i="3" s="1"/>
  <c r="AQ42" i="4"/>
  <c r="AR42" i="4"/>
  <c r="N21" i="3" s="1"/>
  <c r="AQ40" i="4"/>
  <c r="AR40" i="4"/>
  <c r="N24" i="3" s="1"/>
  <c r="AQ116" i="4"/>
  <c r="AR116" i="4"/>
  <c r="AP67" i="4" l="1"/>
  <c r="AO67" i="4"/>
  <c r="AE67" i="4"/>
  <c r="V67" i="4"/>
  <c r="U67" i="4"/>
  <c r="O67" i="4"/>
  <c r="N67" i="4"/>
  <c r="G67" i="4"/>
  <c r="F67" i="4"/>
  <c r="AP21" i="4"/>
  <c r="AO21" i="4"/>
  <c r="AF21" i="4"/>
  <c r="AE21" i="4"/>
  <c r="U21" i="4"/>
  <c r="AP19" i="4"/>
  <c r="AP20" i="4"/>
  <c r="AO19" i="4"/>
  <c r="AO20" i="4"/>
  <c r="AF20" i="4"/>
  <c r="AE20" i="4"/>
  <c r="V20" i="4"/>
  <c r="U20" i="4"/>
  <c r="N21" i="4"/>
  <c r="O20" i="4"/>
  <c r="F20" i="4"/>
  <c r="G20" i="4"/>
  <c r="AE19" i="4"/>
  <c r="V19" i="4"/>
  <c r="U19" i="4"/>
  <c r="N19" i="4"/>
  <c r="G19" i="4"/>
  <c r="F19" i="4"/>
  <c r="U58" i="4"/>
  <c r="AP58" i="4"/>
  <c r="AO58" i="4"/>
  <c r="AE58" i="4"/>
  <c r="V58" i="4"/>
  <c r="O58" i="4"/>
  <c r="N58" i="4"/>
  <c r="F58" i="4"/>
  <c r="AP113" i="4"/>
  <c r="AP114" i="4"/>
  <c r="AP115" i="4"/>
  <c r="AO113" i="4"/>
  <c r="AO114" i="4"/>
  <c r="AO115" i="4"/>
  <c r="AF113" i="4"/>
  <c r="AF114" i="4"/>
  <c r="AF115" i="4"/>
  <c r="AE113" i="4"/>
  <c r="AE114" i="4"/>
  <c r="AE115" i="4"/>
  <c r="V113" i="4"/>
  <c r="V114" i="4"/>
  <c r="V115" i="4"/>
  <c r="U113" i="4"/>
  <c r="U114" i="4"/>
  <c r="U115" i="4"/>
  <c r="O113" i="4"/>
  <c r="O114" i="4"/>
  <c r="O115" i="4"/>
  <c r="N113" i="4"/>
  <c r="N114" i="4"/>
  <c r="N115" i="4"/>
  <c r="G113" i="4"/>
  <c r="G114" i="4"/>
  <c r="G115" i="4"/>
  <c r="F113" i="4"/>
  <c r="F114" i="4"/>
  <c r="F115" i="4"/>
  <c r="G76" i="4"/>
  <c r="F76" i="4"/>
  <c r="AO76" i="4"/>
  <c r="AP76" i="4"/>
  <c r="AE76" i="4"/>
  <c r="N76" i="4"/>
  <c r="O76" i="4"/>
  <c r="U76" i="4"/>
  <c r="V76" i="4"/>
  <c r="AO83" i="4"/>
  <c r="AO84" i="4"/>
  <c r="AP82" i="4"/>
  <c r="AP83" i="4"/>
  <c r="AP84" i="4"/>
  <c r="AF82" i="4"/>
  <c r="AF83" i="4"/>
  <c r="AF84" i="4"/>
  <c r="AE82" i="4"/>
  <c r="AE83" i="4"/>
  <c r="AE84" i="4"/>
  <c r="V82" i="4"/>
  <c r="V83" i="4"/>
  <c r="V84" i="4"/>
  <c r="U83" i="4"/>
  <c r="U84" i="4"/>
  <c r="O83" i="4"/>
  <c r="O84" i="4"/>
  <c r="N83" i="4"/>
  <c r="N84" i="4"/>
  <c r="G82" i="4"/>
  <c r="G83" i="4"/>
  <c r="G84" i="4"/>
  <c r="F82" i="4"/>
  <c r="F83" i="4"/>
  <c r="F84" i="4"/>
  <c r="AQ84" i="4" l="1"/>
  <c r="AQ76" i="4"/>
  <c r="AQ19" i="4"/>
  <c r="AR21" i="4"/>
  <c r="N13" i="3" s="1"/>
  <c r="AR19" i="4"/>
  <c r="AR58" i="4"/>
  <c r="AQ58" i="4"/>
  <c r="AR84" i="4"/>
  <c r="N43" i="3" s="1"/>
  <c r="AR76" i="4"/>
  <c r="AQ20" i="4"/>
  <c r="AQ67" i="4"/>
  <c r="AR67" i="4"/>
  <c r="AR20" i="4"/>
  <c r="AQ115" i="4"/>
  <c r="AR115" i="4"/>
  <c r="N59" i="3" s="1"/>
  <c r="O59" i="3" s="1"/>
  <c r="F18" i="4"/>
  <c r="AP18" i="4"/>
  <c r="AO18" i="4"/>
  <c r="AE18" i="4"/>
  <c r="U18" i="4"/>
  <c r="N18" i="4"/>
  <c r="O18" i="4"/>
  <c r="G18" i="4"/>
  <c r="N38" i="3" l="1"/>
  <c r="N32" i="3"/>
  <c r="O13" i="3"/>
  <c r="R13" i="3" s="1"/>
  <c r="O53" i="3"/>
  <c r="AD46" i="7" s="1"/>
  <c r="AQ18" i="4"/>
  <c r="N15" i="3"/>
  <c r="AR18" i="4"/>
  <c r="N14" i="3" l="1"/>
  <c r="Z46" i="7"/>
  <c r="J46" i="7"/>
  <c r="L46" i="7"/>
  <c r="H46" i="7"/>
  <c r="R53" i="3"/>
  <c r="AF124" i="4"/>
  <c r="AF126" i="4"/>
  <c r="AF106" i="4"/>
  <c r="AF107" i="4"/>
  <c r="AF109" i="4"/>
  <c r="AF110" i="4"/>
  <c r="AF111" i="4"/>
  <c r="AF112" i="4"/>
  <c r="AF119" i="4"/>
  <c r="AF120" i="4"/>
  <c r="AF90" i="4"/>
  <c r="AF96" i="4"/>
  <c r="AF97" i="4"/>
  <c r="AF98" i="4"/>
  <c r="AF99" i="4"/>
  <c r="AF100" i="4"/>
  <c r="AF101" i="4"/>
  <c r="AF102" i="4"/>
  <c r="AF103" i="4"/>
  <c r="AF74" i="4"/>
  <c r="AF75" i="4"/>
  <c r="AF77" i="4"/>
  <c r="AF78" i="4"/>
  <c r="AF79" i="4"/>
  <c r="AF80" i="4"/>
  <c r="AF81" i="4"/>
  <c r="AF86" i="4"/>
  <c r="AF87" i="4"/>
  <c r="AF55" i="4"/>
  <c r="AF72" i="4" s="1"/>
  <c r="AF45" i="4"/>
  <c r="AF46" i="4"/>
  <c r="AF47" i="4"/>
  <c r="AF48" i="4"/>
  <c r="AF49" i="4"/>
  <c r="AF50" i="4"/>
  <c r="AF51" i="4"/>
  <c r="AF52" i="4"/>
  <c r="AF17" i="4"/>
  <c r="AF23" i="4"/>
  <c r="AF24" i="4"/>
  <c r="AF25" i="4"/>
  <c r="AF26" i="4"/>
  <c r="AF27" i="4"/>
  <c r="AF28" i="4"/>
  <c r="AF29" i="4"/>
  <c r="AF8" i="4"/>
  <c r="AF12" i="4"/>
  <c r="AF13" i="4"/>
  <c r="H30" i="3"/>
  <c r="H31" i="3"/>
  <c r="H32" i="3"/>
  <c r="M32" i="3" s="1"/>
  <c r="O32" i="3" s="1"/>
  <c r="H33" i="3"/>
  <c r="M33" i="3" s="1"/>
  <c r="O33" i="3" s="1"/>
  <c r="H34" i="3"/>
  <c r="M34" i="3" s="1"/>
  <c r="O34" i="3" s="1"/>
  <c r="R34" i="3" s="1"/>
  <c r="N86" i="4"/>
  <c r="N95" i="4"/>
  <c r="N129" i="4"/>
  <c r="G95" i="4"/>
  <c r="O126" i="4"/>
  <c r="V126" i="4"/>
  <c r="AM126" i="4"/>
  <c r="AP126" i="4"/>
  <c r="O127" i="4"/>
  <c r="V127" i="4"/>
  <c r="AF127" i="4"/>
  <c r="AM127" i="4"/>
  <c r="AP127" i="4"/>
  <c r="AM131" i="4"/>
  <c r="AR131" i="4" s="1"/>
  <c r="O129" i="4"/>
  <c r="V129" i="4"/>
  <c r="AM129" i="4"/>
  <c r="AP129" i="4"/>
  <c r="O124" i="4"/>
  <c r="V124" i="4"/>
  <c r="AM124" i="4"/>
  <c r="AP124" i="4"/>
  <c r="G124" i="4"/>
  <c r="AM133" i="4"/>
  <c r="AR133" i="4" s="1"/>
  <c r="AM132" i="4"/>
  <c r="AR132" i="4" s="1"/>
  <c r="H44" i="3"/>
  <c r="G81" i="4"/>
  <c r="AP81" i="4"/>
  <c r="AM81" i="4"/>
  <c r="V81" i="4"/>
  <c r="O81" i="4"/>
  <c r="O75" i="4"/>
  <c r="V75" i="4"/>
  <c r="AP75" i="4"/>
  <c r="AM75" i="4"/>
  <c r="G75" i="4"/>
  <c r="H39" i="3"/>
  <c r="M39" i="3" s="1"/>
  <c r="O74" i="4"/>
  <c r="V74" i="4"/>
  <c r="AM74" i="4"/>
  <c r="AP74" i="4"/>
  <c r="G74" i="4"/>
  <c r="H38" i="3"/>
  <c r="M38" i="3" s="1"/>
  <c r="G80" i="4"/>
  <c r="AP80" i="4"/>
  <c r="AM80" i="4"/>
  <c r="V80" i="4"/>
  <c r="O80" i="4"/>
  <c r="H43" i="3"/>
  <c r="M43" i="3" s="1"/>
  <c r="O43" i="3" s="1"/>
  <c r="AM83" i="4"/>
  <c r="AR83" i="4" s="1"/>
  <c r="G77" i="4"/>
  <c r="AP77" i="4"/>
  <c r="AM77" i="4"/>
  <c r="V77" i="4"/>
  <c r="O77" i="4"/>
  <c r="H41" i="3"/>
  <c r="M41" i="3" s="1"/>
  <c r="G78" i="4"/>
  <c r="AP78" i="4"/>
  <c r="AM78" i="4"/>
  <c r="V78" i="4"/>
  <c r="O78" i="4"/>
  <c r="H42" i="3"/>
  <c r="M42" i="3" s="1"/>
  <c r="G79" i="4"/>
  <c r="AP79" i="4"/>
  <c r="AM79" i="4"/>
  <c r="V79" i="4"/>
  <c r="O79" i="4"/>
  <c r="H45" i="3"/>
  <c r="AM82" i="4"/>
  <c r="O82" i="4"/>
  <c r="H47" i="3"/>
  <c r="M47" i="3" s="1"/>
  <c r="AP86" i="4"/>
  <c r="AM86" i="4"/>
  <c r="V86" i="4"/>
  <c r="O86" i="4"/>
  <c r="G86" i="4"/>
  <c r="O22" i="4"/>
  <c r="V22" i="4"/>
  <c r="AM22" i="4"/>
  <c r="AP22" i="4"/>
  <c r="G22" i="4"/>
  <c r="O23" i="4"/>
  <c r="V23" i="4"/>
  <c r="AM23" i="4"/>
  <c r="AP23" i="4"/>
  <c r="G23" i="4"/>
  <c r="O107" i="4"/>
  <c r="V107" i="4"/>
  <c r="AM107" i="4"/>
  <c r="AP107" i="4"/>
  <c r="G107" i="4"/>
  <c r="O108" i="4"/>
  <c r="V108" i="4"/>
  <c r="AM108" i="4"/>
  <c r="AP108" i="4"/>
  <c r="G108" i="4"/>
  <c r="O109" i="4"/>
  <c r="V109" i="4"/>
  <c r="AM109" i="4"/>
  <c r="AP109" i="4"/>
  <c r="G109" i="4"/>
  <c r="O111" i="4"/>
  <c r="V111" i="4"/>
  <c r="AM111" i="4"/>
  <c r="AP111" i="4"/>
  <c r="G111" i="4"/>
  <c r="O112" i="4"/>
  <c r="V112" i="4"/>
  <c r="AM112" i="4"/>
  <c r="AP112" i="4"/>
  <c r="G112" i="4"/>
  <c r="AM113" i="4"/>
  <c r="AR113" i="4" s="1"/>
  <c r="N65" i="3" s="1"/>
  <c r="O65" i="3" s="1"/>
  <c r="AM114" i="4"/>
  <c r="AR114" i="4" s="1"/>
  <c r="O118" i="4"/>
  <c r="V118" i="4"/>
  <c r="AM118" i="4"/>
  <c r="AP118" i="4"/>
  <c r="G118" i="4"/>
  <c r="H12" i="3"/>
  <c r="H14" i="3"/>
  <c r="M14" i="3" s="1"/>
  <c r="O14" i="3" s="1"/>
  <c r="O8" i="4"/>
  <c r="V8" i="4"/>
  <c r="AM8" i="4"/>
  <c r="AP8" i="4"/>
  <c r="G8" i="4"/>
  <c r="O12" i="4"/>
  <c r="V12" i="4"/>
  <c r="AM12" i="4"/>
  <c r="AP12" i="4"/>
  <c r="G12" i="4"/>
  <c r="H7" i="3"/>
  <c r="H10" i="3" s="1"/>
  <c r="O13" i="4"/>
  <c r="V13" i="4"/>
  <c r="AM13" i="4"/>
  <c r="AP13" i="4"/>
  <c r="G13" i="4"/>
  <c r="O26" i="4"/>
  <c r="V26" i="4"/>
  <c r="AP26" i="4"/>
  <c r="G26" i="4"/>
  <c r="O27" i="4"/>
  <c r="V27" i="4"/>
  <c r="AM27" i="4"/>
  <c r="AP27" i="4"/>
  <c r="G27" i="4"/>
  <c r="H15" i="3"/>
  <c r="M15" i="3" s="1"/>
  <c r="O15" i="3" s="1"/>
  <c r="O17" i="4"/>
  <c r="V17" i="4"/>
  <c r="AM17" i="4"/>
  <c r="AP17" i="4"/>
  <c r="G17" i="4"/>
  <c r="O33" i="4"/>
  <c r="AM33" i="4"/>
  <c r="AP33" i="4"/>
  <c r="G33" i="4"/>
  <c r="AM35" i="4"/>
  <c r="AR35" i="4" s="1"/>
  <c r="H19" i="3"/>
  <c r="AM38" i="4"/>
  <c r="AR38" i="4" s="1"/>
  <c r="AM39" i="4"/>
  <c r="AR39" i="4" s="1"/>
  <c r="H20" i="3"/>
  <c r="O45" i="4"/>
  <c r="V45" i="4"/>
  <c r="AM45" i="4"/>
  <c r="AP45" i="4"/>
  <c r="G45" i="4"/>
  <c r="O46" i="4"/>
  <c r="V46" i="4"/>
  <c r="AM46" i="4"/>
  <c r="AP46" i="4"/>
  <c r="O47" i="4"/>
  <c r="V47" i="4"/>
  <c r="AM47" i="4"/>
  <c r="AP47" i="4"/>
  <c r="G47" i="4"/>
  <c r="H24" i="3"/>
  <c r="M24" i="3" s="1"/>
  <c r="O24" i="3" s="1"/>
  <c r="V56" i="4"/>
  <c r="AM56" i="4"/>
  <c r="AP56" i="4"/>
  <c r="G56" i="4"/>
  <c r="O57" i="4"/>
  <c r="V57" i="4"/>
  <c r="AM57" i="4"/>
  <c r="AP57" i="4"/>
  <c r="O61" i="4"/>
  <c r="V61" i="4"/>
  <c r="AM61" i="4"/>
  <c r="AP61" i="4"/>
  <c r="G61" i="4"/>
  <c r="O64" i="4"/>
  <c r="V64" i="4"/>
  <c r="AM64" i="4"/>
  <c r="AP64" i="4"/>
  <c r="G64" i="4"/>
  <c r="O65" i="4"/>
  <c r="V65" i="4"/>
  <c r="AM65" i="4"/>
  <c r="AP65" i="4"/>
  <c r="G65" i="4"/>
  <c r="O66" i="4"/>
  <c r="V66" i="4"/>
  <c r="AM66" i="4"/>
  <c r="AP66" i="4"/>
  <c r="G66" i="4"/>
  <c r="O69" i="4"/>
  <c r="V69" i="4"/>
  <c r="AM69" i="4"/>
  <c r="AP69" i="4"/>
  <c r="G69" i="4"/>
  <c r="O70" i="4"/>
  <c r="V70" i="4"/>
  <c r="AM70" i="4"/>
  <c r="AP70" i="4"/>
  <c r="G70" i="4"/>
  <c r="G90" i="4"/>
  <c r="AP90" i="4"/>
  <c r="AM90" i="4"/>
  <c r="O90" i="4"/>
  <c r="H50" i="3"/>
  <c r="G91" i="4"/>
  <c r="AP91" i="4"/>
  <c r="AM91" i="4"/>
  <c r="O91" i="4"/>
  <c r="H51" i="3"/>
  <c r="M51" i="3" s="1"/>
  <c r="AP92" i="4"/>
  <c r="AM92" i="4"/>
  <c r="V92" i="4"/>
  <c r="O92" i="4"/>
  <c r="H52" i="3"/>
  <c r="M52" i="3" s="1"/>
  <c r="O95" i="4"/>
  <c r="AM95" i="4"/>
  <c r="AP95" i="4"/>
  <c r="H54" i="3"/>
  <c r="O96" i="4"/>
  <c r="V96" i="4"/>
  <c r="AM96" i="4"/>
  <c r="AP96" i="4"/>
  <c r="G96" i="4"/>
  <c r="O97" i="4"/>
  <c r="V97" i="4"/>
  <c r="AM97" i="4"/>
  <c r="AP97" i="4"/>
  <c r="G97" i="4"/>
  <c r="U129" i="4"/>
  <c r="AE129" i="4"/>
  <c r="AL129" i="4"/>
  <c r="AO129" i="4"/>
  <c r="F129" i="4"/>
  <c r="N128" i="4"/>
  <c r="U128" i="4"/>
  <c r="AE128" i="4"/>
  <c r="AL128" i="4"/>
  <c r="AO128" i="4"/>
  <c r="F128" i="4"/>
  <c r="AL130" i="4"/>
  <c r="AQ130" i="4" s="1"/>
  <c r="G25" i="4"/>
  <c r="O25" i="4"/>
  <c r="V25" i="4"/>
  <c r="AP25" i="4"/>
  <c r="R74" i="3"/>
  <c r="R57" i="3"/>
  <c r="R67" i="3"/>
  <c r="R25" i="3"/>
  <c r="R36" i="3"/>
  <c r="R11" i="3"/>
  <c r="A9" i="3"/>
  <c r="AP120" i="4"/>
  <c r="AP110" i="4"/>
  <c r="AP106" i="4"/>
  <c r="AP119" i="4"/>
  <c r="AE118" i="4"/>
  <c r="F108" i="4"/>
  <c r="N108" i="4"/>
  <c r="AE108" i="4"/>
  <c r="AL108" i="4"/>
  <c r="AO108" i="4"/>
  <c r="F109" i="4"/>
  <c r="N109" i="4"/>
  <c r="AE109" i="4"/>
  <c r="AL109" i="4"/>
  <c r="AO109" i="4"/>
  <c r="F110" i="4"/>
  <c r="N110" i="4"/>
  <c r="AE110" i="4"/>
  <c r="AL110" i="4"/>
  <c r="AO110" i="4"/>
  <c r="F111" i="4"/>
  <c r="N111" i="4"/>
  <c r="U111" i="4"/>
  <c r="AE111" i="4"/>
  <c r="AL111" i="4"/>
  <c r="AO111" i="4"/>
  <c r="F112" i="4"/>
  <c r="N112" i="4"/>
  <c r="U112" i="4"/>
  <c r="AE112" i="4"/>
  <c r="AL112" i="4"/>
  <c r="AO112" i="4"/>
  <c r="AL113" i="4"/>
  <c r="AQ113" i="4" s="1"/>
  <c r="AL114" i="4"/>
  <c r="AQ114" i="4" s="1"/>
  <c r="F118" i="4"/>
  <c r="N118" i="4"/>
  <c r="U118" i="4"/>
  <c r="AL118" i="4"/>
  <c r="AO118" i="4"/>
  <c r="F119" i="4"/>
  <c r="N119" i="4"/>
  <c r="U119" i="4"/>
  <c r="AE119" i="4"/>
  <c r="AL119" i="4"/>
  <c r="AO119" i="4"/>
  <c r="F120" i="4"/>
  <c r="N120" i="4"/>
  <c r="U120" i="4"/>
  <c r="AE120" i="4"/>
  <c r="AL120" i="4"/>
  <c r="AO120" i="4"/>
  <c r="F107" i="4"/>
  <c r="N107" i="4"/>
  <c r="U107" i="4"/>
  <c r="AE107" i="4"/>
  <c r="AL107" i="4"/>
  <c r="AO107" i="4"/>
  <c r="N106" i="4"/>
  <c r="U106" i="4"/>
  <c r="AE106" i="4"/>
  <c r="AL106" i="4"/>
  <c r="AO106" i="4"/>
  <c r="F97" i="4"/>
  <c r="F90" i="4"/>
  <c r="F91" i="4"/>
  <c r="F92" i="4"/>
  <c r="F95" i="4"/>
  <c r="F96" i="4"/>
  <c r="F57" i="4"/>
  <c r="N57" i="4"/>
  <c r="U57" i="4"/>
  <c r="AE57" i="4"/>
  <c r="AL57" i="4"/>
  <c r="AO57" i="4"/>
  <c r="F61" i="4"/>
  <c r="N61" i="4"/>
  <c r="U61" i="4"/>
  <c r="AE61" i="4"/>
  <c r="AL61" i="4"/>
  <c r="AO61" i="4"/>
  <c r="F62" i="4"/>
  <c r="N62" i="4"/>
  <c r="U62" i="4"/>
  <c r="AE62" i="4"/>
  <c r="AL62" i="4"/>
  <c r="AO62" i="4"/>
  <c r="F63" i="4"/>
  <c r="N63" i="4"/>
  <c r="U63" i="4"/>
  <c r="AE63" i="4"/>
  <c r="AL63" i="4"/>
  <c r="AO63" i="4"/>
  <c r="F64" i="4"/>
  <c r="N64" i="4"/>
  <c r="U64" i="4"/>
  <c r="AE64" i="4"/>
  <c r="AL64" i="4"/>
  <c r="AO64" i="4"/>
  <c r="F65" i="4"/>
  <c r="N65" i="4"/>
  <c r="U65" i="4"/>
  <c r="AE65" i="4"/>
  <c r="AL65" i="4"/>
  <c r="AO65" i="4"/>
  <c r="F66" i="4"/>
  <c r="N66" i="4"/>
  <c r="U66" i="4"/>
  <c r="AE66" i="4"/>
  <c r="AL66" i="4"/>
  <c r="AO66" i="4"/>
  <c r="F69" i="4"/>
  <c r="N69" i="4"/>
  <c r="U69" i="4"/>
  <c r="AE69" i="4"/>
  <c r="AL69" i="4"/>
  <c r="AO69" i="4"/>
  <c r="F70" i="4"/>
  <c r="N70" i="4"/>
  <c r="U70" i="4"/>
  <c r="AE70" i="4"/>
  <c r="AL70" i="4"/>
  <c r="AO70" i="4"/>
  <c r="F56" i="4"/>
  <c r="N56" i="4"/>
  <c r="U56" i="4"/>
  <c r="AE56" i="4"/>
  <c r="AL56" i="4"/>
  <c r="AO56" i="4"/>
  <c r="U17" i="4"/>
  <c r="U23" i="4"/>
  <c r="U24" i="4"/>
  <c r="U25" i="4"/>
  <c r="U26" i="4"/>
  <c r="U27" i="4"/>
  <c r="U28" i="4"/>
  <c r="U29" i="4"/>
  <c r="F17" i="4"/>
  <c r="N17" i="4"/>
  <c r="AE17" i="4"/>
  <c r="AL17" i="4"/>
  <c r="AO17" i="4"/>
  <c r="F22" i="4"/>
  <c r="N22" i="4"/>
  <c r="AE22" i="4"/>
  <c r="AL22" i="4"/>
  <c r="AO22" i="4"/>
  <c r="F23" i="4"/>
  <c r="N23" i="4"/>
  <c r="AE23" i="4"/>
  <c r="AL23" i="4"/>
  <c r="AO23" i="4"/>
  <c r="F24" i="4"/>
  <c r="N24" i="4"/>
  <c r="AE24" i="4"/>
  <c r="AL24" i="4"/>
  <c r="AO24" i="4"/>
  <c r="F25" i="4"/>
  <c r="N25" i="4"/>
  <c r="AE25" i="4"/>
  <c r="AO25" i="4"/>
  <c r="F26" i="4"/>
  <c r="N26" i="4"/>
  <c r="AE26" i="4"/>
  <c r="AO26" i="4"/>
  <c r="F27" i="4"/>
  <c r="N27" i="4"/>
  <c r="AE27" i="4"/>
  <c r="AL27" i="4"/>
  <c r="AO27" i="4"/>
  <c r="F28" i="4"/>
  <c r="N28" i="4"/>
  <c r="AE28" i="4"/>
  <c r="AL28" i="4"/>
  <c r="AO28" i="4"/>
  <c r="F29" i="4"/>
  <c r="N29" i="4"/>
  <c r="AE29" i="4"/>
  <c r="AL29" i="4"/>
  <c r="AO29" i="4"/>
  <c r="G24" i="4"/>
  <c r="G28" i="4"/>
  <c r="G29" i="4"/>
  <c r="O28" i="4"/>
  <c r="A63" i="7"/>
  <c r="A61" i="3"/>
  <c r="A53" i="7" s="1"/>
  <c r="B51" i="7"/>
  <c r="B14" i="7"/>
  <c r="B15" i="7"/>
  <c r="B16" i="7"/>
  <c r="A17" i="7"/>
  <c r="B17" i="7"/>
  <c r="B19" i="7"/>
  <c r="B20" i="7"/>
  <c r="B22" i="7"/>
  <c r="B23" i="7"/>
  <c r="B24" i="7"/>
  <c r="B26" i="7"/>
  <c r="B27" i="7"/>
  <c r="B28" i="7"/>
  <c r="B29" i="7"/>
  <c r="A31" i="7"/>
  <c r="B32" i="7"/>
  <c r="B33" i="7"/>
  <c r="B34" i="7"/>
  <c r="B35" i="7"/>
  <c r="B36" i="7"/>
  <c r="B37" i="7"/>
  <c r="B38" i="7"/>
  <c r="B39" i="7"/>
  <c r="B40" i="7"/>
  <c r="B41" i="7"/>
  <c r="A42" i="7"/>
  <c r="B43" i="7"/>
  <c r="B44" i="7"/>
  <c r="B45" i="7"/>
  <c r="B48" i="7"/>
  <c r="A49" i="7"/>
  <c r="A50" i="7"/>
  <c r="B52" i="7"/>
  <c r="B53" i="7"/>
  <c r="B54" i="7"/>
  <c r="B55" i="7"/>
  <c r="B56" i="7"/>
  <c r="B57" i="7"/>
  <c r="B58" i="7"/>
  <c r="A59" i="7"/>
  <c r="B60" i="7"/>
  <c r="A62" i="7"/>
  <c r="B62" i="7"/>
  <c r="B6" i="7"/>
  <c r="B7" i="7"/>
  <c r="B9" i="7"/>
  <c r="B11" i="7"/>
  <c r="A12" i="7"/>
  <c r="B12" i="7"/>
  <c r="B5" i="7"/>
  <c r="AE125" i="4"/>
  <c r="AE126" i="4"/>
  <c r="AE127" i="4"/>
  <c r="AE124" i="4"/>
  <c r="AE135" i="4" s="1"/>
  <c r="AE91" i="4"/>
  <c r="AE92" i="4"/>
  <c r="AE95" i="4"/>
  <c r="AE96" i="4"/>
  <c r="AE97" i="4"/>
  <c r="AE98" i="4"/>
  <c r="AE99" i="4"/>
  <c r="AE100" i="4"/>
  <c r="AE101" i="4"/>
  <c r="AE102" i="4"/>
  <c r="AE103" i="4"/>
  <c r="AE90" i="4"/>
  <c r="AE104" i="4" s="1"/>
  <c r="AE75" i="4"/>
  <c r="AE77" i="4"/>
  <c r="AE78" i="4"/>
  <c r="AE79" i="4"/>
  <c r="AE80" i="4"/>
  <c r="AE81" i="4"/>
  <c r="AE86" i="4"/>
  <c r="AE87" i="4"/>
  <c r="AE74" i="4"/>
  <c r="AE71" i="4"/>
  <c r="N55" i="4"/>
  <c r="H21" i="3"/>
  <c r="M21" i="3" s="1"/>
  <c r="O21" i="3" s="1"/>
  <c r="F75" i="4"/>
  <c r="AO12" i="4"/>
  <c r="A39" i="3"/>
  <c r="A33" i="7" s="1"/>
  <c r="A40" i="3"/>
  <c r="A34" i="7" s="1"/>
  <c r="A41" i="3"/>
  <c r="A35" i="7" s="1"/>
  <c r="A42" i="3"/>
  <c r="A36" i="7" s="1"/>
  <c r="A43" i="3"/>
  <c r="A37" i="7" s="1"/>
  <c r="A38" i="7"/>
  <c r="A39" i="7"/>
  <c r="A46" i="3"/>
  <c r="A40" i="7" s="1"/>
  <c r="A47" i="3"/>
  <c r="A41" i="7" s="1"/>
  <c r="A27" i="3"/>
  <c r="A22" i="7" s="1"/>
  <c r="A28" i="3"/>
  <c r="A23" i="7" s="1"/>
  <c r="A29" i="3"/>
  <c r="A24" i="7" s="1"/>
  <c r="A30" i="3"/>
  <c r="A25" i="7" s="1"/>
  <c r="A31" i="3"/>
  <c r="A26" i="7" s="1"/>
  <c r="A32" i="3"/>
  <c r="A27" i="7" s="1"/>
  <c r="A33" i="3"/>
  <c r="A28" i="7" s="1"/>
  <c r="A34" i="3"/>
  <c r="A29" i="7" s="1"/>
  <c r="A12" i="3"/>
  <c r="A9" i="7" s="1"/>
  <c r="A14" i="3"/>
  <c r="A11" i="7" s="1"/>
  <c r="A69" i="3"/>
  <c r="A60" i="7" s="1"/>
  <c r="AF128" i="4"/>
  <c r="A18" i="3"/>
  <c r="A14" i="7" s="1"/>
  <c r="A15" i="7"/>
  <c r="A20" i="3"/>
  <c r="A16" i="7" s="1"/>
  <c r="A24" i="3"/>
  <c r="A20" i="7" s="1"/>
  <c r="F125" i="4"/>
  <c r="N125" i="4"/>
  <c r="O125" i="4"/>
  <c r="U125" i="4"/>
  <c r="V125" i="4"/>
  <c r="AF125" i="4"/>
  <c r="AL125" i="4"/>
  <c r="AM125" i="4"/>
  <c r="AO125" i="4"/>
  <c r="AP125" i="4"/>
  <c r="F126" i="4"/>
  <c r="N126" i="4"/>
  <c r="U126" i="4"/>
  <c r="AL126" i="4"/>
  <c r="AO126" i="4"/>
  <c r="F127" i="4"/>
  <c r="N127" i="4"/>
  <c r="U127" i="4"/>
  <c r="AL127" i="4"/>
  <c r="AO127" i="4"/>
  <c r="AL34" i="4"/>
  <c r="AQ34" i="4" s="1"/>
  <c r="AM34" i="4"/>
  <c r="AR34" i="4" s="1"/>
  <c r="V24" i="4"/>
  <c r="AP24" i="4"/>
  <c r="AM128" i="4"/>
  <c r="AP128" i="4"/>
  <c r="AM130" i="4"/>
  <c r="AR130" i="4" s="1"/>
  <c r="AL131" i="4"/>
  <c r="AQ131" i="4" s="1"/>
  <c r="AL132" i="4"/>
  <c r="AQ132" i="4" s="1"/>
  <c r="AL133" i="4"/>
  <c r="AQ133" i="4" s="1"/>
  <c r="V128" i="4"/>
  <c r="O128" i="4"/>
  <c r="N123" i="4"/>
  <c r="N124" i="4"/>
  <c r="O123" i="4"/>
  <c r="K25" i="3"/>
  <c r="K48" i="3"/>
  <c r="L48" i="3" s="1"/>
  <c r="O48" i="3" s="1"/>
  <c r="R48" i="3" s="1"/>
  <c r="A51" i="7"/>
  <c r="A60" i="3"/>
  <c r="A52" i="7" s="1"/>
  <c r="A62" i="3"/>
  <c r="A54" i="7" s="1"/>
  <c r="A63" i="3"/>
  <c r="A55" i="7" s="1"/>
  <c r="A64" i="3"/>
  <c r="A56" i="7" s="1"/>
  <c r="A65" i="3"/>
  <c r="A57" i="7" s="1"/>
  <c r="A66" i="3"/>
  <c r="A58" i="7" s="1"/>
  <c r="U75" i="4"/>
  <c r="G98" i="4"/>
  <c r="G99" i="4"/>
  <c r="U13" i="4"/>
  <c r="U8" i="4"/>
  <c r="U12" i="4"/>
  <c r="V48" i="4"/>
  <c r="U123" i="4"/>
  <c r="V28" i="4"/>
  <c r="A51" i="3"/>
  <c r="A44" i="7" s="1"/>
  <c r="A52" i="3"/>
  <c r="A45" i="7" s="1"/>
  <c r="A54" i="3"/>
  <c r="A47" i="7" s="1"/>
  <c r="A55" i="3"/>
  <c r="A48" i="7" s="1"/>
  <c r="U91" i="4"/>
  <c r="G55" i="4"/>
  <c r="V110" i="4"/>
  <c r="AF123" i="4"/>
  <c r="A7" i="3"/>
  <c r="A6" i="7" s="1"/>
  <c r="A7" i="7"/>
  <c r="V63" i="4"/>
  <c r="U97" i="4"/>
  <c r="AO97" i="4"/>
  <c r="AP98" i="4"/>
  <c r="V98" i="4"/>
  <c r="O98" i="4"/>
  <c r="AG137" i="4"/>
  <c r="AS137" i="4"/>
  <c r="V106" i="4"/>
  <c r="H11" i="3"/>
  <c r="AO91" i="4"/>
  <c r="AL91" i="4"/>
  <c r="N91" i="4"/>
  <c r="O62" i="4"/>
  <c r="V62" i="4"/>
  <c r="AM62" i="4"/>
  <c r="AP62" i="4"/>
  <c r="O63" i="4"/>
  <c r="AM63" i="4"/>
  <c r="AP63" i="4"/>
  <c r="G62" i="4"/>
  <c r="G63" i="4"/>
  <c r="N75" i="4"/>
  <c r="AL75" i="4"/>
  <c r="AO75" i="4"/>
  <c r="N77" i="4"/>
  <c r="N78" i="4"/>
  <c r="N79" i="4"/>
  <c r="N80" i="4"/>
  <c r="N81" i="4"/>
  <c r="N82" i="4"/>
  <c r="N74" i="4"/>
  <c r="L25" i="3"/>
  <c r="V55" i="4"/>
  <c r="O110" i="4"/>
  <c r="V123" i="4"/>
  <c r="F124" i="4"/>
  <c r="G123" i="4"/>
  <c r="F123" i="4"/>
  <c r="G120" i="4"/>
  <c r="G119" i="4"/>
  <c r="G110" i="4"/>
  <c r="G106" i="4"/>
  <c r="F106" i="4"/>
  <c r="F121" i="4" s="1"/>
  <c r="G103" i="4"/>
  <c r="F103" i="4"/>
  <c r="G102" i="4"/>
  <c r="F102" i="4"/>
  <c r="G101" i="4"/>
  <c r="F101" i="4"/>
  <c r="G100" i="4"/>
  <c r="F100" i="4"/>
  <c r="F99" i="4"/>
  <c r="F98" i="4"/>
  <c r="G87" i="4"/>
  <c r="F87" i="4"/>
  <c r="F86" i="4"/>
  <c r="F81" i="4"/>
  <c r="F80" i="4"/>
  <c r="F79" i="4"/>
  <c r="F78" i="4"/>
  <c r="F74" i="4"/>
  <c r="G71" i="4"/>
  <c r="F71" i="4"/>
  <c r="F55" i="4"/>
  <c r="G52" i="4"/>
  <c r="F52" i="4"/>
  <c r="G51" i="4"/>
  <c r="F51" i="4"/>
  <c r="G50" i="4"/>
  <c r="F50" i="4"/>
  <c r="G49" i="4"/>
  <c r="F49" i="4"/>
  <c r="G48" i="4"/>
  <c r="F48" i="4"/>
  <c r="F47" i="4"/>
  <c r="G46" i="4"/>
  <c r="F46" i="4"/>
  <c r="F45" i="4"/>
  <c r="F33" i="4"/>
  <c r="F13" i="4"/>
  <c r="AM24" i="4"/>
  <c r="AM28" i="4"/>
  <c r="AP28" i="4"/>
  <c r="O24" i="4"/>
  <c r="A50" i="3"/>
  <c r="A43" i="7" s="1"/>
  <c r="A38" i="3"/>
  <c r="A32" i="7" s="1"/>
  <c r="A6" i="3"/>
  <c r="A5" i="7" s="1"/>
  <c r="AM119" i="4"/>
  <c r="V119" i="4"/>
  <c r="AR119" i="4" s="1"/>
  <c r="O119" i="4"/>
  <c r="AP99" i="4"/>
  <c r="AP100" i="4"/>
  <c r="AP101" i="4"/>
  <c r="AP102" i="4"/>
  <c r="AO98" i="4"/>
  <c r="AO99" i="4"/>
  <c r="AO100" i="4"/>
  <c r="AO101" i="4"/>
  <c r="AM98" i="4"/>
  <c r="AR98" i="4" s="1"/>
  <c r="AM99" i="4"/>
  <c r="AM100" i="4"/>
  <c r="AM101" i="4"/>
  <c r="AL98" i="4"/>
  <c r="AL104" i="4" s="1"/>
  <c r="AL99" i="4"/>
  <c r="AL100" i="4"/>
  <c r="AL101" i="4"/>
  <c r="V99" i="4"/>
  <c r="V100" i="4"/>
  <c r="V101" i="4"/>
  <c r="U98" i="4"/>
  <c r="U99" i="4"/>
  <c r="U100" i="4"/>
  <c r="U101" i="4"/>
  <c r="O99" i="4"/>
  <c r="O100" i="4"/>
  <c r="O104" i="4" s="1"/>
  <c r="O101" i="4"/>
  <c r="N98" i="4"/>
  <c r="N99" i="4"/>
  <c r="N100" i="4"/>
  <c r="N101" i="4"/>
  <c r="N102" i="4"/>
  <c r="AL83" i="4"/>
  <c r="AQ83" i="4" s="1"/>
  <c r="AL86" i="4"/>
  <c r="U86" i="4"/>
  <c r="AO86" i="4"/>
  <c r="AP71" i="4"/>
  <c r="N71" i="4"/>
  <c r="N72" i="4" s="1"/>
  <c r="AP48" i="4"/>
  <c r="AP49" i="4"/>
  <c r="AP53" i="4" s="1"/>
  <c r="AP50" i="4"/>
  <c r="AO46" i="4"/>
  <c r="AO47" i="4"/>
  <c r="AO48" i="4"/>
  <c r="AO49" i="4"/>
  <c r="AO50" i="4"/>
  <c r="AO51" i="4"/>
  <c r="AM48" i="4"/>
  <c r="AM49" i="4"/>
  <c r="AM50" i="4"/>
  <c r="AM51" i="4"/>
  <c r="AL46" i="4"/>
  <c r="AL47" i="4"/>
  <c r="AL48" i="4"/>
  <c r="AL49" i="4"/>
  <c r="AL50" i="4"/>
  <c r="AL51" i="4"/>
  <c r="AE46" i="4"/>
  <c r="AE47" i="4"/>
  <c r="AE48" i="4"/>
  <c r="AE49" i="4"/>
  <c r="AE50" i="4"/>
  <c r="AE51" i="4"/>
  <c r="V50" i="4"/>
  <c r="V49" i="4"/>
  <c r="U46" i="4"/>
  <c r="U47" i="4"/>
  <c r="U48" i="4"/>
  <c r="U49" i="4"/>
  <c r="U50" i="4"/>
  <c r="U51" i="4"/>
  <c r="O48" i="4"/>
  <c r="O49" i="4"/>
  <c r="O50" i="4"/>
  <c r="N46" i="4"/>
  <c r="N47" i="4"/>
  <c r="N48" i="4"/>
  <c r="N49" i="4"/>
  <c r="N50" i="4"/>
  <c r="N51" i="4"/>
  <c r="N52" i="4"/>
  <c r="AM15" i="4"/>
  <c r="AL15" i="4"/>
  <c r="L49" i="3"/>
  <c r="L26" i="3"/>
  <c r="AQ98" i="4"/>
  <c r="AO124" i="4"/>
  <c r="AL124" i="4"/>
  <c r="U124" i="4"/>
  <c r="U135" i="4" s="1"/>
  <c r="AP123" i="4"/>
  <c r="AP135" i="4" s="1"/>
  <c r="AO123" i="4"/>
  <c r="AM123" i="4"/>
  <c r="AL123" i="4"/>
  <c r="AQ123" i="4" s="1"/>
  <c r="AE123" i="4"/>
  <c r="AM120" i="4"/>
  <c r="V120" i="4"/>
  <c r="O120" i="4"/>
  <c r="AM110" i="4"/>
  <c r="AM106" i="4"/>
  <c r="O106" i="4"/>
  <c r="AP103" i="4"/>
  <c r="AO103" i="4"/>
  <c r="AM103" i="4"/>
  <c r="AL103" i="4"/>
  <c r="V103" i="4"/>
  <c r="U103" i="4"/>
  <c r="O103" i="4"/>
  <c r="AR103" i="4" s="1"/>
  <c r="N103" i="4"/>
  <c r="AO102" i="4"/>
  <c r="AM102" i="4"/>
  <c r="AL102" i="4"/>
  <c r="V102" i="4"/>
  <c r="U102" i="4"/>
  <c r="AQ102" i="4" s="1"/>
  <c r="O102" i="4"/>
  <c r="AO96" i="4"/>
  <c r="AL96" i="4"/>
  <c r="U96" i="4"/>
  <c r="N96" i="4"/>
  <c r="AO95" i="4"/>
  <c r="AL95" i="4"/>
  <c r="AO92" i="4"/>
  <c r="AL92" i="4"/>
  <c r="U92" i="4"/>
  <c r="N92" i="4"/>
  <c r="AO90" i="4"/>
  <c r="AL90" i="4"/>
  <c r="U90" i="4"/>
  <c r="N90" i="4"/>
  <c r="AP87" i="4"/>
  <c r="AP88" i="4" s="1"/>
  <c r="AO87" i="4"/>
  <c r="AM87" i="4"/>
  <c r="AM88" i="4" s="1"/>
  <c r="AL87" i="4"/>
  <c r="V87" i="4"/>
  <c r="U87" i="4"/>
  <c r="O87" i="4"/>
  <c r="AO82" i="4"/>
  <c r="AL82" i="4"/>
  <c r="AO81" i="4"/>
  <c r="AL81" i="4"/>
  <c r="U81" i="4"/>
  <c r="AO80" i="4"/>
  <c r="AL80" i="4"/>
  <c r="U80" i="4"/>
  <c r="AO79" i="4"/>
  <c r="AL79" i="4"/>
  <c r="U79" i="4"/>
  <c r="AO78" i="4"/>
  <c r="AL78" i="4"/>
  <c r="U78" i="4"/>
  <c r="AO77" i="4"/>
  <c r="AL77" i="4"/>
  <c r="U77" i="4"/>
  <c r="AO74" i="4"/>
  <c r="AO88" i="4" s="1"/>
  <c r="AL74" i="4"/>
  <c r="U74" i="4"/>
  <c r="AO71" i="4"/>
  <c r="AM71" i="4"/>
  <c r="AL71" i="4"/>
  <c r="V71" i="4"/>
  <c r="U71" i="4"/>
  <c r="O71" i="4"/>
  <c r="AR71" i="4" s="1"/>
  <c r="AP55" i="4"/>
  <c r="AO55" i="4"/>
  <c r="AM55" i="4"/>
  <c r="AL55" i="4"/>
  <c r="AE55" i="4"/>
  <c r="AE72" i="4" s="1"/>
  <c r="U55" i="4"/>
  <c r="O55" i="4"/>
  <c r="AP52" i="4"/>
  <c r="AO52" i="4"/>
  <c r="AM52" i="4"/>
  <c r="AR52" i="4" s="1"/>
  <c r="AL52" i="4"/>
  <c r="AE52" i="4"/>
  <c r="V52" i="4"/>
  <c r="U52" i="4"/>
  <c r="O52" i="4"/>
  <c r="AP51" i="4"/>
  <c r="V51" i="4"/>
  <c r="O51" i="4"/>
  <c r="AO45" i="4"/>
  <c r="AL45" i="4"/>
  <c r="AE45" i="4"/>
  <c r="U45" i="4"/>
  <c r="N45" i="4"/>
  <c r="AL39" i="4"/>
  <c r="AQ39" i="4" s="1"/>
  <c r="AL38" i="4"/>
  <c r="AQ38" i="4" s="1"/>
  <c r="AL35" i="4"/>
  <c r="AQ35" i="4" s="1"/>
  <c r="AO33" i="4"/>
  <c r="AL33" i="4"/>
  <c r="AE33" i="4"/>
  <c r="U33" i="4"/>
  <c r="N33" i="4"/>
  <c r="AP29" i="4"/>
  <c r="AM29" i="4"/>
  <c r="V29" i="4"/>
  <c r="O29" i="4"/>
  <c r="AP15" i="4"/>
  <c r="AP104" i="4"/>
  <c r="AO13" i="4"/>
  <c r="AO8" i="4"/>
  <c r="AL13" i="4"/>
  <c r="AE13" i="4"/>
  <c r="N13" i="4"/>
  <c r="AL12" i="4"/>
  <c r="AE12" i="4"/>
  <c r="N12" i="4"/>
  <c r="AL8" i="4"/>
  <c r="AE8" i="4"/>
  <c r="N8" i="4"/>
  <c r="AQ74" i="4"/>
  <c r="U121" i="4"/>
  <c r="N121" i="4"/>
  <c r="O121" i="4"/>
  <c r="AL121" i="4"/>
  <c r="AO121" i="4"/>
  <c r="AR123" i="4"/>
  <c r="AR102" i="4"/>
  <c r="AO104" i="4"/>
  <c r="AR110" i="4"/>
  <c r="AR120" i="4"/>
  <c r="AM104" i="4"/>
  <c r="O88" i="4"/>
  <c r="AM72" i="4"/>
  <c r="AO72" i="4"/>
  <c r="AM53" i="4"/>
  <c r="AR106" i="4"/>
  <c r="AF135" i="4" l="1"/>
  <c r="AF15" i="4"/>
  <c r="AF30" i="4"/>
  <c r="AC46" i="7"/>
  <c r="AR87" i="4"/>
  <c r="AE15" i="4"/>
  <c r="N53" i="4"/>
  <c r="AE53" i="4"/>
  <c r="AO53" i="4"/>
  <c r="AP72" i="4"/>
  <c r="AQ71" i="4"/>
  <c r="AQ87" i="4"/>
  <c r="AQ103" i="4"/>
  <c r="AM135" i="4"/>
  <c r="F72" i="4"/>
  <c r="AE30" i="4"/>
  <c r="AR82" i="4"/>
  <c r="N45" i="3" s="1"/>
  <c r="AF53" i="4"/>
  <c r="AF104" i="4"/>
  <c r="AE88" i="4"/>
  <c r="AE137" i="4" s="1"/>
  <c r="AF88" i="4"/>
  <c r="AE46" i="7"/>
  <c r="AF46" i="7" s="1"/>
  <c r="V121" i="4"/>
  <c r="V135" i="4"/>
  <c r="O15" i="4"/>
  <c r="AD17" i="7"/>
  <c r="Z17" i="7" s="1"/>
  <c r="G15" i="4"/>
  <c r="G135" i="4"/>
  <c r="AE121" i="4"/>
  <c r="V72" i="4"/>
  <c r="V104" i="4"/>
  <c r="AQ86" i="4"/>
  <c r="V88" i="4"/>
  <c r="AQ77" i="4"/>
  <c r="AQ79" i="4"/>
  <c r="AQ81" i="4"/>
  <c r="AQ75" i="4"/>
  <c r="AQ88" i="4" s="1"/>
  <c r="AQ91" i="4"/>
  <c r="AR126" i="4"/>
  <c r="N104" i="4"/>
  <c r="AQ92" i="4"/>
  <c r="F53" i="4"/>
  <c r="F88" i="4"/>
  <c r="G53" i="4"/>
  <c r="AQ90" i="4"/>
  <c r="F104" i="4"/>
  <c r="F135" i="4"/>
  <c r="AQ124" i="4"/>
  <c r="AQ135" i="4" s="1"/>
  <c r="V15" i="4"/>
  <c r="O38" i="3"/>
  <c r="N15" i="4"/>
  <c r="AQ8" i="4"/>
  <c r="AQ22" i="4"/>
  <c r="AQ21" i="4"/>
  <c r="V30" i="4"/>
  <c r="AQ12" i="4"/>
  <c r="AO30" i="4"/>
  <c r="AF121" i="4"/>
  <c r="AR128" i="4"/>
  <c r="M30" i="3"/>
  <c r="H37" i="3"/>
  <c r="U15" i="4"/>
  <c r="O30" i="4"/>
  <c r="AP30" i="4"/>
  <c r="N30" i="4"/>
  <c r="U30" i="4"/>
  <c r="AR125" i="4"/>
  <c r="AR127" i="4"/>
  <c r="G88" i="4"/>
  <c r="G72" i="4"/>
  <c r="H16" i="3"/>
  <c r="H17" i="3" s="1"/>
  <c r="M50" i="3"/>
  <c r="H58" i="3"/>
  <c r="M45" i="3"/>
  <c r="O45" i="3" s="1"/>
  <c r="H49" i="3"/>
  <c r="M31" i="3"/>
  <c r="H26" i="3"/>
  <c r="M12" i="3"/>
  <c r="M19" i="3"/>
  <c r="M7" i="3"/>
  <c r="M17" i="3" s="1"/>
  <c r="L73" i="3"/>
  <c r="AR129" i="4"/>
  <c r="N70" i="3" s="1"/>
  <c r="M54" i="3"/>
  <c r="AR27" i="4"/>
  <c r="AQ125" i="4"/>
  <c r="M44" i="3"/>
  <c r="M49" i="3" s="1"/>
  <c r="X17" i="7"/>
  <c r="R21" i="3"/>
  <c r="AR97" i="4"/>
  <c r="AR77" i="4"/>
  <c r="N40" i="3" s="1"/>
  <c r="O40" i="3" s="1"/>
  <c r="G121" i="4"/>
  <c r="U104" i="4"/>
  <c r="AL135" i="4"/>
  <c r="AR100" i="4"/>
  <c r="AR95" i="4"/>
  <c r="N54" i="3" s="1"/>
  <c r="AR80" i="4"/>
  <c r="AP121" i="4"/>
  <c r="AR47" i="4"/>
  <c r="AR51" i="4"/>
  <c r="O53" i="4"/>
  <c r="O72" i="4"/>
  <c r="AL72" i="4"/>
  <c r="AL88" i="4"/>
  <c r="AM121" i="4"/>
  <c r="AQ50" i="4"/>
  <c r="AQ97" i="4"/>
  <c r="O135" i="4"/>
  <c r="AR96" i="4"/>
  <c r="AR62" i="4"/>
  <c r="AQ49" i="4"/>
  <c r="AR50" i="4"/>
  <c r="AR48" i="4"/>
  <c r="AR101" i="4"/>
  <c r="G104" i="4"/>
  <c r="N135" i="4"/>
  <c r="AR74" i="4"/>
  <c r="M20" i="3"/>
  <c r="AL53" i="4"/>
  <c r="AR29" i="4"/>
  <c r="AQ95" i="4"/>
  <c r="AQ96" i="4"/>
  <c r="AR63" i="4"/>
  <c r="AQ126" i="4"/>
  <c r="AQ106" i="4"/>
  <c r="AR86" i="4"/>
  <c r="N47" i="3" s="1"/>
  <c r="O47" i="3" s="1"/>
  <c r="AR124" i="4"/>
  <c r="N69" i="3" s="1"/>
  <c r="O69" i="3" s="1"/>
  <c r="AQ107" i="4"/>
  <c r="AQ46" i="4"/>
  <c r="AR46" i="4"/>
  <c r="AR55" i="4"/>
  <c r="V53" i="4"/>
  <c r="AQ55" i="4"/>
  <c r="U53" i="4"/>
  <c r="AQ52" i="4"/>
  <c r="AQ78" i="4"/>
  <c r="AQ80" i="4"/>
  <c r="AQ82" i="4"/>
  <c r="AQ48" i="4"/>
  <c r="AQ51" i="4"/>
  <c r="AQ47" i="4"/>
  <c r="AQ100" i="4"/>
  <c r="AR99" i="4"/>
  <c r="N88" i="4"/>
  <c r="AQ29" i="4"/>
  <c r="AQ70" i="4"/>
  <c r="AQ62" i="4"/>
  <c r="AQ57" i="4"/>
  <c r="AQ111" i="4"/>
  <c r="AQ109" i="4"/>
  <c r="AR69" i="4"/>
  <c r="AR65" i="4"/>
  <c r="AR61" i="4"/>
  <c r="AR56" i="4"/>
  <c r="AR112" i="4"/>
  <c r="N64" i="3" s="1"/>
  <c r="O64" i="3" s="1"/>
  <c r="AR109" i="4"/>
  <c r="N61" i="3" s="1"/>
  <c r="O61" i="3" s="1"/>
  <c r="AR107" i="4"/>
  <c r="AR45" i="4"/>
  <c r="N20" i="3" s="1"/>
  <c r="AR78" i="4"/>
  <c r="N41" i="3" s="1"/>
  <c r="O41" i="3" s="1"/>
  <c r="AR22" i="4"/>
  <c r="N12" i="3" s="1"/>
  <c r="U88" i="4"/>
  <c r="AR79" i="4"/>
  <c r="AQ119" i="4"/>
  <c r="AQ118" i="4"/>
  <c r="G30" i="4"/>
  <c r="AQ25" i="4"/>
  <c r="AR28" i="4"/>
  <c r="AQ28" i="4"/>
  <c r="AL30" i="4"/>
  <c r="AQ13" i="4"/>
  <c r="AQ66" i="4"/>
  <c r="AQ64" i="4"/>
  <c r="AQ129" i="4"/>
  <c r="AP137" i="4"/>
  <c r="AQ23" i="4"/>
  <c r="F30" i="4"/>
  <c r="AO15" i="4"/>
  <c r="AM30" i="4"/>
  <c r="AM137" i="4" s="1"/>
  <c r="AR24" i="4"/>
  <c r="AQ27" i="4"/>
  <c r="AQ24" i="4"/>
  <c r="AR25" i="4"/>
  <c r="AR8" i="4"/>
  <c r="AQ17" i="4"/>
  <c r="AR13" i="4"/>
  <c r="AR81" i="4"/>
  <c r="N44" i="3" s="1"/>
  <c r="AR12" i="4"/>
  <c r="N7" i="3" s="1"/>
  <c r="AQ45" i="4"/>
  <c r="AQ56" i="4"/>
  <c r="AQ65" i="4"/>
  <c r="AQ61" i="4"/>
  <c r="AQ26" i="4"/>
  <c r="AQ69" i="4"/>
  <c r="AQ63" i="4"/>
  <c r="AQ112" i="4"/>
  <c r="AQ108" i="4"/>
  <c r="AQ120" i="4"/>
  <c r="AQ128" i="4"/>
  <c r="AQ101" i="4"/>
  <c r="AQ99" i="4"/>
  <c r="AQ110" i="4"/>
  <c r="AR118" i="4"/>
  <c r="N66" i="3" s="1"/>
  <c r="O66" i="3" s="1"/>
  <c r="AD58" i="7" s="1"/>
  <c r="AD56" i="7"/>
  <c r="AR111" i="4"/>
  <c r="N62" i="3" s="1"/>
  <c r="O62" i="3" s="1"/>
  <c r="AR108" i="4"/>
  <c r="N60" i="3" s="1"/>
  <c r="AD7" i="7"/>
  <c r="AR49" i="4"/>
  <c r="AR91" i="4"/>
  <c r="N51" i="3" s="1"/>
  <c r="AQ127" i="4"/>
  <c r="AR92" i="4"/>
  <c r="N52" i="3" s="1"/>
  <c r="AR90" i="4"/>
  <c r="AR26" i="4"/>
  <c r="AQ33" i="4"/>
  <c r="U72" i="4"/>
  <c r="AR70" i="4"/>
  <c r="AR66" i="4"/>
  <c r="N31" i="3" s="1"/>
  <c r="AR64" i="4"/>
  <c r="N30" i="3" s="1"/>
  <c r="AR57" i="4"/>
  <c r="N28" i="3" s="1"/>
  <c r="O28" i="3" s="1"/>
  <c r="AR33" i="4"/>
  <c r="AR17" i="4"/>
  <c r="AR30" i="4" s="1"/>
  <c r="AR23" i="4"/>
  <c r="AR75" i="4"/>
  <c r="N39" i="3" s="1"/>
  <c r="O39" i="3" s="1"/>
  <c r="AD28" i="7"/>
  <c r="AD29" i="7"/>
  <c r="AD20" i="7"/>
  <c r="AD12" i="7"/>
  <c r="AD55" i="7"/>
  <c r="AQ30" i="4" l="1"/>
  <c r="N42" i="3"/>
  <c r="O42" i="3" s="1"/>
  <c r="AD36" i="7" s="1"/>
  <c r="O51" i="3"/>
  <c r="N27" i="3"/>
  <c r="AQ15" i="4"/>
  <c r="AR121" i="4"/>
  <c r="N18" i="3"/>
  <c r="AR53" i="4"/>
  <c r="AQ53" i="4"/>
  <c r="AR104" i="4"/>
  <c r="N50" i="3"/>
  <c r="N58" i="3" s="1"/>
  <c r="N49" i="3"/>
  <c r="AR15" i="4"/>
  <c r="AO137" i="4"/>
  <c r="AL137" i="4"/>
  <c r="G137" i="4"/>
  <c r="N55" i="3"/>
  <c r="O55" i="3" s="1"/>
  <c r="N29" i="3"/>
  <c r="AQ72" i="4"/>
  <c r="AR72" i="4"/>
  <c r="AQ121" i="4"/>
  <c r="AQ137" i="4" s="1"/>
  <c r="AR88" i="4"/>
  <c r="N72" i="3"/>
  <c r="O70" i="3"/>
  <c r="AD61" i="7" s="1"/>
  <c r="AF61" i="7" s="1"/>
  <c r="O31" i="3"/>
  <c r="O30" i="3"/>
  <c r="AQ104" i="4"/>
  <c r="AR135" i="4"/>
  <c r="AR137" i="4" s="1"/>
  <c r="R17" i="7"/>
  <c r="J17" i="7"/>
  <c r="H17" i="7"/>
  <c r="N17" i="7"/>
  <c r="D17" i="7"/>
  <c r="V17" i="7"/>
  <c r="F17" i="7"/>
  <c r="L17" i="7"/>
  <c r="O46" i="3"/>
  <c r="AD40" i="7" s="1"/>
  <c r="N26" i="3"/>
  <c r="O18" i="3"/>
  <c r="AD14" i="7" s="1"/>
  <c r="AD25" i="7"/>
  <c r="AD10" i="7"/>
  <c r="AD27" i="7"/>
  <c r="AD35" i="7"/>
  <c r="R35" i="7" s="1"/>
  <c r="O52" i="3"/>
  <c r="V137" i="4"/>
  <c r="O29" i="3"/>
  <c r="AD24" i="7" s="1"/>
  <c r="F24" i="7" s="1"/>
  <c r="M58" i="3"/>
  <c r="N6" i="3"/>
  <c r="N17" i="3" s="1"/>
  <c r="O12" i="3"/>
  <c r="AD9" i="7" s="1"/>
  <c r="O44" i="3"/>
  <c r="O7" i="3"/>
  <c r="F137" i="4"/>
  <c r="AD23" i="7"/>
  <c r="Z20" i="7"/>
  <c r="M26" i="3"/>
  <c r="O54" i="3"/>
  <c r="M37" i="3"/>
  <c r="AD26" i="7"/>
  <c r="R26" i="7" s="1"/>
  <c r="N137" i="4"/>
  <c r="AF137" i="4"/>
  <c r="O137" i="4"/>
  <c r="H73" i="3"/>
  <c r="AD60" i="7"/>
  <c r="N7" i="7"/>
  <c r="Z7" i="7"/>
  <c r="R19" i="7"/>
  <c r="Z19" i="7"/>
  <c r="AD48" i="7"/>
  <c r="AD41" i="7"/>
  <c r="X41" i="7" s="1"/>
  <c r="AD34" i="7"/>
  <c r="R40" i="3"/>
  <c r="D12" i="7"/>
  <c r="N12" i="7"/>
  <c r="R69" i="3"/>
  <c r="U137" i="4"/>
  <c r="AD39" i="7"/>
  <c r="R39" i="7" s="1"/>
  <c r="AD37" i="7"/>
  <c r="R43" i="3"/>
  <c r="R55" i="3"/>
  <c r="AD32" i="7"/>
  <c r="R38" i="3"/>
  <c r="AD49" i="7"/>
  <c r="R56" i="3"/>
  <c r="AC17" i="7"/>
  <c r="R45" i="3"/>
  <c r="AD53" i="7"/>
  <c r="R53" i="7" s="1"/>
  <c r="R41" i="3"/>
  <c r="F35" i="7"/>
  <c r="H35" i="7"/>
  <c r="X35" i="7"/>
  <c r="L35" i="7"/>
  <c r="D35" i="7"/>
  <c r="N35" i="7"/>
  <c r="Z35" i="7"/>
  <c r="AC35" i="7" s="1"/>
  <c r="J35" i="7"/>
  <c r="R42" i="3"/>
  <c r="R47" i="3"/>
  <c r="H41" i="7"/>
  <c r="F41" i="7"/>
  <c r="N55" i="7"/>
  <c r="R55" i="7"/>
  <c r="R12" i="7"/>
  <c r="R20" i="7"/>
  <c r="R25" i="7"/>
  <c r="T29" i="7"/>
  <c r="R29" i="7"/>
  <c r="R60" i="7"/>
  <c r="N60" i="7"/>
  <c r="R40" i="7"/>
  <c r="R56" i="7"/>
  <c r="T56" i="7"/>
  <c r="N56" i="7"/>
  <c r="R23" i="7"/>
  <c r="R27" i="7"/>
  <c r="R28" i="7"/>
  <c r="R7" i="7"/>
  <c r="R44" i="3"/>
  <c r="R63" i="3"/>
  <c r="R64" i="3"/>
  <c r="AD54" i="7"/>
  <c r="R9" i="3"/>
  <c r="R23" i="3"/>
  <c r="R31" i="3"/>
  <c r="AD44" i="7"/>
  <c r="J60" i="7"/>
  <c r="Z60" i="7"/>
  <c r="F60" i="7"/>
  <c r="D60" i="7"/>
  <c r="L60" i="7"/>
  <c r="X60" i="7"/>
  <c r="H60" i="7"/>
  <c r="V7" i="7"/>
  <c r="J7" i="7"/>
  <c r="F7" i="7"/>
  <c r="L7" i="7"/>
  <c r="X7" i="7"/>
  <c r="D7" i="7"/>
  <c r="H7" i="7"/>
  <c r="R28" i="3"/>
  <c r="O19" i="3"/>
  <c r="O20" i="3"/>
  <c r="AD16" i="7" s="1"/>
  <c r="R15" i="3"/>
  <c r="R24" i="3"/>
  <c r="X23" i="7"/>
  <c r="J23" i="7"/>
  <c r="D23" i="7"/>
  <c r="F23" i="7"/>
  <c r="Z23" i="7"/>
  <c r="N23" i="7"/>
  <c r="L23" i="7"/>
  <c r="H23" i="7"/>
  <c r="R30" i="3"/>
  <c r="R32" i="3"/>
  <c r="H19" i="7"/>
  <c r="L19" i="7"/>
  <c r="J19" i="7"/>
  <c r="X19" i="7"/>
  <c r="N19" i="7"/>
  <c r="D19" i="7"/>
  <c r="F19" i="7"/>
  <c r="R29" i="3"/>
  <c r="X28" i="7"/>
  <c r="H28" i="7"/>
  <c r="J28" i="7"/>
  <c r="L28" i="7"/>
  <c r="N28" i="7"/>
  <c r="D28" i="7"/>
  <c r="Z28" i="7"/>
  <c r="F28" i="7"/>
  <c r="F12" i="7"/>
  <c r="Z12" i="7"/>
  <c r="X12" i="7"/>
  <c r="J12" i="7"/>
  <c r="L12" i="7"/>
  <c r="V12" i="7"/>
  <c r="H12" i="7"/>
  <c r="L20" i="7"/>
  <c r="J20" i="7"/>
  <c r="N20" i="7"/>
  <c r="H20" i="7"/>
  <c r="X20" i="7"/>
  <c r="V20" i="7"/>
  <c r="D20" i="7"/>
  <c r="D25" i="7"/>
  <c r="J25" i="7"/>
  <c r="H25" i="7"/>
  <c r="Z25" i="7"/>
  <c r="X25" i="7"/>
  <c r="N25" i="7"/>
  <c r="L25" i="7"/>
  <c r="F25" i="7"/>
  <c r="D27" i="7"/>
  <c r="Z27" i="7"/>
  <c r="N27" i="7"/>
  <c r="L27" i="7"/>
  <c r="H27" i="7"/>
  <c r="X27" i="7"/>
  <c r="J27" i="7"/>
  <c r="F27" i="7"/>
  <c r="D29" i="7"/>
  <c r="V29" i="7"/>
  <c r="Z29" i="7"/>
  <c r="X29" i="7"/>
  <c r="N29" i="7"/>
  <c r="L29" i="7"/>
  <c r="J29" i="7"/>
  <c r="H29" i="7"/>
  <c r="V26" i="7"/>
  <c r="Z26" i="7"/>
  <c r="F26" i="7"/>
  <c r="L26" i="7"/>
  <c r="H26" i="7"/>
  <c r="D26" i="7"/>
  <c r="X26" i="7"/>
  <c r="N26" i="7"/>
  <c r="J26" i="7"/>
  <c r="R33" i="3"/>
  <c r="L40" i="7"/>
  <c r="X40" i="7"/>
  <c r="J40" i="7"/>
  <c r="D40" i="7"/>
  <c r="V40" i="7"/>
  <c r="N40" i="7"/>
  <c r="Z40" i="7"/>
  <c r="H40" i="7"/>
  <c r="F40" i="7"/>
  <c r="AD51" i="7"/>
  <c r="X56" i="7"/>
  <c r="H56" i="7"/>
  <c r="Z56" i="7"/>
  <c r="L56" i="7"/>
  <c r="J56" i="7"/>
  <c r="V56" i="7"/>
  <c r="D56" i="7"/>
  <c r="R59" i="3"/>
  <c r="D55" i="7"/>
  <c r="Z55" i="7"/>
  <c r="H55" i="7"/>
  <c r="F55" i="7"/>
  <c r="X55" i="7"/>
  <c r="J55" i="7"/>
  <c r="L55" i="7"/>
  <c r="R36" i="7" l="1"/>
  <c r="L36" i="7"/>
  <c r="H36" i="7"/>
  <c r="N36" i="7"/>
  <c r="J36" i="7"/>
  <c r="X36" i="7"/>
  <c r="F36" i="7"/>
  <c r="Z36" i="7"/>
  <c r="D36" i="7"/>
  <c r="N37" i="3"/>
  <c r="O49" i="3"/>
  <c r="AE17" i="7"/>
  <c r="AF17" i="7" s="1"/>
  <c r="X10" i="7"/>
  <c r="D10" i="7"/>
  <c r="AC36" i="7"/>
  <c r="AC27" i="7"/>
  <c r="AC28" i="7"/>
  <c r="R9" i="7"/>
  <c r="J9" i="7"/>
  <c r="D9" i="7"/>
  <c r="AE20" i="7"/>
  <c r="AE19" i="7"/>
  <c r="R46" i="3"/>
  <c r="AC40" i="7"/>
  <c r="D41" i="7"/>
  <c r="L41" i="7"/>
  <c r="AD38" i="7"/>
  <c r="H9" i="7"/>
  <c r="L9" i="7"/>
  <c r="J10" i="7"/>
  <c r="H10" i="7"/>
  <c r="L10" i="7"/>
  <c r="Z10" i="7"/>
  <c r="F10" i="7"/>
  <c r="R10" i="7"/>
  <c r="N10" i="7"/>
  <c r="X9" i="7"/>
  <c r="Z9" i="7"/>
  <c r="F9" i="7"/>
  <c r="N68" i="3"/>
  <c r="AC60" i="7"/>
  <c r="O6" i="3"/>
  <c r="O17" i="3" s="1"/>
  <c r="AC12" i="7"/>
  <c r="AD47" i="7"/>
  <c r="D47" i="7" s="1"/>
  <c r="Z16" i="7"/>
  <c r="O26" i="3"/>
  <c r="M73" i="3"/>
  <c r="N41" i="7"/>
  <c r="R54" i="3"/>
  <c r="J38" i="7"/>
  <c r="T26" i="7"/>
  <c r="AC26" i="7" s="1"/>
  <c r="R14" i="3"/>
  <c r="R16" i="3"/>
  <c r="O27" i="3"/>
  <c r="O37" i="3" s="1"/>
  <c r="AD45" i="7"/>
  <c r="D45" i="7" s="1"/>
  <c r="N9" i="7"/>
  <c r="AC29" i="7"/>
  <c r="AD15" i="7"/>
  <c r="R15" i="7" s="1"/>
  <c r="N24" i="7"/>
  <c r="J24" i="7"/>
  <c r="X24" i="7"/>
  <c r="Z24" i="7"/>
  <c r="R24" i="7"/>
  <c r="D24" i="7"/>
  <c r="L24" i="7"/>
  <c r="H24" i="7"/>
  <c r="J41" i="7"/>
  <c r="Z41" i="7"/>
  <c r="L51" i="7"/>
  <c r="H51" i="7"/>
  <c r="D51" i="7"/>
  <c r="R51" i="7"/>
  <c r="N51" i="7"/>
  <c r="J51" i="7"/>
  <c r="F51" i="7"/>
  <c r="Z51" i="7"/>
  <c r="AB59" i="7"/>
  <c r="D49" i="7"/>
  <c r="Z49" i="7"/>
  <c r="D48" i="7"/>
  <c r="Z48" i="7"/>
  <c r="AD6" i="7"/>
  <c r="R6" i="7" s="1"/>
  <c r="X34" i="7"/>
  <c r="H34" i="7"/>
  <c r="L34" i="7"/>
  <c r="F34" i="7"/>
  <c r="Z34" i="7"/>
  <c r="N34" i="7"/>
  <c r="J34" i="7"/>
  <c r="D34" i="7"/>
  <c r="R34" i="7"/>
  <c r="R41" i="7"/>
  <c r="AE35" i="7"/>
  <c r="AF35" i="7" s="1"/>
  <c r="AC55" i="7"/>
  <c r="N39" i="7"/>
  <c r="L39" i="7"/>
  <c r="H39" i="7"/>
  <c r="F39" i="7"/>
  <c r="J39" i="7"/>
  <c r="X39" i="7"/>
  <c r="D39" i="7"/>
  <c r="Z39" i="7"/>
  <c r="AE7" i="7"/>
  <c r="AF7" i="7" s="1"/>
  <c r="R50" i="7"/>
  <c r="T65" i="7"/>
  <c r="H48" i="7"/>
  <c r="L48" i="7"/>
  <c r="J48" i="7"/>
  <c r="F37" i="7"/>
  <c r="H37" i="7"/>
  <c r="X37" i="7"/>
  <c r="L37" i="7"/>
  <c r="V37" i="7"/>
  <c r="N37" i="7"/>
  <c r="Z37" i="7"/>
  <c r="J37" i="7"/>
  <c r="D37" i="7"/>
  <c r="R37" i="7"/>
  <c r="L49" i="7"/>
  <c r="J49" i="7"/>
  <c r="H49" i="7"/>
  <c r="L47" i="7"/>
  <c r="H47" i="7"/>
  <c r="J47" i="7"/>
  <c r="H32" i="7"/>
  <c r="V32" i="7"/>
  <c r="D32" i="7"/>
  <c r="L32" i="7"/>
  <c r="AB42" i="7"/>
  <c r="J32" i="7"/>
  <c r="F32" i="7"/>
  <c r="N32" i="7"/>
  <c r="Z32" i="7"/>
  <c r="R32" i="7"/>
  <c r="X32" i="7"/>
  <c r="AE36" i="7"/>
  <c r="AF36" i="7" s="1"/>
  <c r="R61" i="3"/>
  <c r="Z53" i="7"/>
  <c r="X53" i="7"/>
  <c r="D53" i="7"/>
  <c r="H53" i="7"/>
  <c r="L53" i="7"/>
  <c r="N53" i="7"/>
  <c r="J53" i="7"/>
  <c r="T53" i="7"/>
  <c r="F53" i="7"/>
  <c r="V53" i="7"/>
  <c r="AF20" i="7"/>
  <c r="AC7" i="7"/>
  <c r="AE40" i="7"/>
  <c r="AF40" i="7" s="1"/>
  <c r="AE27" i="7"/>
  <c r="AF27" i="7" s="1"/>
  <c r="AE28" i="7"/>
  <c r="R16" i="7"/>
  <c r="R58" i="7"/>
  <c r="N58" i="7"/>
  <c r="AE29" i="7"/>
  <c r="AF29" i="7" s="1"/>
  <c r="AE25" i="7"/>
  <c r="AF25" i="7" s="1"/>
  <c r="AE23" i="7"/>
  <c r="AF23" i="7" s="1"/>
  <c r="R54" i="7"/>
  <c r="N54" i="7"/>
  <c r="T51" i="7"/>
  <c r="R51" i="3"/>
  <c r="R66" i="3"/>
  <c r="R62" i="3"/>
  <c r="Z58" i="7"/>
  <c r="L58" i="7"/>
  <c r="J58" i="7"/>
  <c r="D58" i="7"/>
  <c r="X58" i="7"/>
  <c r="H58" i="7"/>
  <c r="F58" i="7"/>
  <c r="X54" i="7"/>
  <c r="H54" i="7"/>
  <c r="F54" i="7"/>
  <c r="D54" i="7"/>
  <c r="L54" i="7"/>
  <c r="J54" i="7"/>
  <c r="Z54" i="7"/>
  <c r="O60" i="3"/>
  <c r="R7" i="3"/>
  <c r="D44" i="7"/>
  <c r="J44" i="7"/>
  <c r="Z44" i="7"/>
  <c r="L44" i="7"/>
  <c r="H44" i="7"/>
  <c r="X44" i="7"/>
  <c r="R52" i="3"/>
  <c r="J6" i="7"/>
  <c r="Z6" i="7"/>
  <c r="AE60" i="7"/>
  <c r="O50" i="3"/>
  <c r="O58" i="3" s="1"/>
  <c r="R20" i="3"/>
  <c r="R19" i="3"/>
  <c r="H16" i="7"/>
  <c r="J16" i="7"/>
  <c r="V16" i="7"/>
  <c r="L16" i="7"/>
  <c r="D16" i="7"/>
  <c r="X16" i="7"/>
  <c r="N16" i="7"/>
  <c r="F16" i="7"/>
  <c r="AD11" i="7"/>
  <c r="X11" i="7" s="1"/>
  <c r="AC25" i="7"/>
  <c r="AE12" i="7"/>
  <c r="AC19" i="7"/>
  <c r="AE9" i="7"/>
  <c r="AF9" i="7" s="1"/>
  <c r="R27" i="3"/>
  <c r="AC23" i="7"/>
  <c r="AE56" i="7"/>
  <c r="AF56" i="7" s="1"/>
  <c r="AE55" i="7"/>
  <c r="AF55" i="7" s="1"/>
  <c r="AC56" i="7"/>
  <c r="V51" i="7"/>
  <c r="X51" i="7"/>
  <c r="AC49" i="7" l="1"/>
  <c r="AC39" i="7"/>
  <c r="AC41" i="7"/>
  <c r="AC37" i="7"/>
  <c r="AC34" i="7"/>
  <c r="AE16" i="7"/>
  <c r="AC48" i="7"/>
  <c r="N73" i="3"/>
  <c r="AF19" i="7"/>
  <c r="AB21" i="7"/>
  <c r="AD21" i="7"/>
  <c r="F15" i="7"/>
  <c r="H45" i="7"/>
  <c r="H38" i="7"/>
  <c r="X38" i="7"/>
  <c r="R38" i="7"/>
  <c r="F38" i="7"/>
  <c r="D38" i="7"/>
  <c r="L38" i="7"/>
  <c r="Z38" i="7"/>
  <c r="N38" i="7"/>
  <c r="AE26" i="7"/>
  <c r="AF26" i="7" s="1"/>
  <c r="AE10" i="7"/>
  <c r="AF10" i="7" s="1"/>
  <c r="AC10" i="7"/>
  <c r="O68" i="3"/>
  <c r="AC9" i="7"/>
  <c r="O72" i="3"/>
  <c r="AD62" i="7"/>
  <c r="R71" i="3"/>
  <c r="L45" i="7"/>
  <c r="Z45" i="7"/>
  <c r="AD57" i="7"/>
  <c r="R65" i="3"/>
  <c r="Z47" i="7"/>
  <c r="AC47" i="7" s="1"/>
  <c r="D6" i="7"/>
  <c r="X6" i="7"/>
  <c r="L6" i="7"/>
  <c r="N6" i="7"/>
  <c r="AE24" i="7"/>
  <c r="AF24" i="7" s="1"/>
  <c r="AC24" i="7"/>
  <c r="AE41" i="7"/>
  <c r="AF41" i="7" s="1"/>
  <c r="AF12" i="7"/>
  <c r="J45" i="7"/>
  <c r="D15" i="7"/>
  <c r="N15" i="7"/>
  <c r="X15" i="7"/>
  <c r="L15" i="7"/>
  <c r="V15" i="7"/>
  <c r="H15" i="7"/>
  <c r="J15" i="7"/>
  <c r="F6" i="7"/>
  <c r="H6" i="7"/>
  <c r="AD22" i="7"/>
  <c r="AD31" i="7" s="1"/>
  <c r="AE44" i="7"/>
  <c r="AE48" i="7"/>
  <c r="AF48" i="7" s="1"/>
  <c r="AE49" i="7"/>
  <c r="AF49" i="7" s="1"/>
  <c r="AE47" i="7"/>
  <c r="AF47" i="7" s="1"/>
  <c r="Z15" i="7"/>
  <c r="AD5" i="7"/>
  <c r="R6" i="3"/>
  <c r="R21" i="7"/>
  <c r="N11" i="7"/>
  <c r="AB65" i="7"/>
  <c r="R39" i="3"/>
  <c r="AD33" i="7"/>
  <c r="AD42" i="7" s="1"/>
  <c r="AE32" i="7"/>
  <c r="AE34" i="7"/>
  <c r="AF34" i="7" s="1"/>
  <c r="R50" i="3"/>
  <c r="AD43" i="7"/>
  <c r="AD50" i="7" s="1"/>
  <c r="R60" i="3"/>
  <c r="AD52" i="7"/>
  <c r="D11" i="7"/>
  <c r="AF60" i="7"/>
  <c r="AC58" i="7"/>
  <c r="AE39" i="7"/>
  <c r="AF39" i="7" s="1"/>
  <c r="AF28" i="7"/>
  <c r="AE37" i="7"/>
  <c r="AF37" i="7" s="1"/>
  <c r="AC32" i="7"/>
  <c r="AE53" i="7"/>
  <c r="AF53" i="7" s="1"/>
  <c r="AC53" i="7"/>
  <c r="R37" i="3"/>
  <c r="AF16" i="7"/>
  <c r="AE54" i="7"/>
  <c r="AF54" i="7" s="1"/>
  <c r="AC54" i="7"/>
  <c r="AE58" i="7"/>
  <c r="AC15" i="7"/>
  <c r="R18" i="3"/>
  <c r="V11" i="7"/>
  <c r="H11" i="7"/>
  <c r="Z11" i="7"/>
  <c r="L11" i="7"/>
  <c r="J11" i="7"/>
  <c r="F11" i="7"/>
  <c r="AC16" i="7"/>
  <c r="AC20" i="7"/>
  <c r="AC51" i="7"/>
  <c r="AE45" i="7" l="1"/>
  <c r="AC45" i="7"/>
  <c r="AC38" i="7"/>
  <c r="AE15" i="7"/>
  <c r="AE38" i="7"/>
  <c r="AF38" i="7" s="1"/>
  <c r="O73" i="3"/>
  <c r="R73" i="3" s="1"/>
  <c r="AD59" i="7"/>
  <c r="AE6" i="7"/>
  <c r="AF6" i="7" s="1"/>
  <c r="N62" i="7"/>
  <c r="R62" i="7"/>
  <c r="Z62" i="7"/>
  <c r="J62" i="7"/>
  <c r="J63" i="7" s="1"/>
  <c r="D62" i="7"/>
  <c r="F62" i="7"/>
  <c r="F63" i="7" s="1"/>
  <c r="X62" i="7"/>
  <c r="X63" i="7" s="1"/>
  <c r="H62" i="7"/>
  <c r="H63" i="7" s="1"/>
  <c r="L62" i="7"/>
  <c r="AD63" i="7"/>
  <c r="T57" i="7"/>
  <c r="X57" i="7"/>
  <c r="V57" i="7"/>
  <c r="R57" i="7"/>
  <c r="Z57" i="7"/>
  <c r="F57" i="7"/>
  <c r="J57" i="7"/>
  <c r="L57" i="7"/>
  <c r="H57" i="7"/>
  <c r="N57" i="7"/>
  <c r="D57" i="7"/>
  <c r="AC6" i="7"/>
  <c r="AF45" i="7"/>
  <c r="J22" i="7"/>
  <c r="J31" i="7" s="1"/>
  <c r="Z22" i="7"/>
  <c r="H22" i="7"/>
  <c r="H31" i="7" s="1"/>
  <c r="R22" i="7"/>
  <c r="R31" i="7" s="1"/>
  <c r="L22" i="7"/>
  <c r="L31" i="7" s="1"/>
  <c r="F22" i="7"/>
  <c r="F31" i="7" s="1"/>
  <c r="N22" i="7"/>
  <c r="N31" i="7" s="1"/>
  <c r="D22" i="7"/>
  <c r="X22" i="7"/>
  <c r="X31" i="7" s="1"/>
  <c r="Z5" i="7"/>
  <c r="AF15" i="7"/>
  <c r="X5" i="7"/>
  <c r="F5" i="7"/>
  <c r="L5" i="7"/>
  <c r="R5" i="7"/>
  <c r="N5" i="7"/>
  <c r="H5" i="7"/>
  <c r="J5" i="7"/>
  <c r="D5" i="7"/>
  <c r="R52" i="7"/>
  <c r="AF51" i="7"/>
  <c r="AF32" i="7"/>
  <c r="AF58" i="7"/>
  <c r="R33" i="7"/>
  <c r="R42" i="7" s="1"/>
  <c r="N52" i="7"/>
  <c r="N59" i="7" s="1"/>
  <c r="AF44" i="7"/>
  <c r="R58" i="3"/>
  <c r="R68" i="3"/>
  <c r="Z52" i="7"/>
  <c r="Z59" i="7" s="1"/>
  <c r="J52" i="7"/>
  <c r="X52" i="7"/>
  <c r="H52" i="7"/>
  <c r="F52" i="7"/>
  <c r="L52" i="7"/>
  <c r="D52" i="7"/>
  <c r="D59" i="7" s="1"/>
  <c r="J43" i="7"/>
  <c r="J50" i="7" s="1"/>
  <c r="Z43" i="7"/>
  <c r="L43" i="7"/>
  <c r="L50" i="7" s="1"/>
  <c r="H43" i="7"/>
  <c r="H50" i="7" s="1"/>
  <c r="X43" i="7"/>
  <c r="X50" i="7" s="1"/>
  <c r="D43" i="7"/>
  <c r="R49" i="3"/>
  <c r="R26" i="3"/>
  <c r="AC11" i="7"/>
  <c r="AE11" i="7"/>
  <c r="X33" i="7"/>
  <c r="X42" i="7" s="1"/>
  <c r="F33" i="7"/>
  <c r="H33" i="7"/>
  <c r="H42" i="7" s="1"/>
  <c r="Z33" i="7"/>
  <c r="D33" i="7"/>
  <c r="N33" i="7"/>
  <c r="N42" i="7" s="1"/>
  <c r="J33" i="7"/>
  <c r="J42" i="7" s="1"/>
  <c r="L33" i="7"/>
  <c r="L42" i="7" s="1"/>
  <c r="F14" i="7"/>
  <c r="F21" i="7" s="1"/>
  <c r="D14" i="7"/>
  <c r="J14" i="7"/>
  <c r="J21" i="7" s="1"/>
  <c r="N14" i="7"/>
  <c r="N21" i="7" s="1"/>
  <c r="L14" i="7"/>
  <c r="L21" i="7" s="1"/>
  <c r="X14" i="7"/>
  <c r="X21" i="7" s="1"/>
  <c r="Z14" i="7"/>
  <c r="Z21" i="7" s="1"/>
  <c r="H14" i="7"/>
  <c r="H21" i="7" s="1"/>
  <c r="Z31" i="7"/>
  <c r="L59" i="7" l="1"/>
  <c r="F59" i="7"/>
  <c r="X59" i="7"/>
  <c r="R59" i="7"/>
  <c r="H59" i="7"/>
  <c r="J59" i="7"/>
  <c r="AE62" i="7"/>
  <c r="D63" i="7"/>
  <c r="AC62" i="7"/>
  <c r="AC63" i="7" s="1"/>
  <c r="Z63" i="7"/>
  <c r="AE57" i="7"/>
  <c r="AF57" i="7" s="1"/>
  <c r="AC43" i="7"/>
  <c r="AC50" i="7" s="1"/>
  <c r="AC57" i="7"/>
  <c r="AE22" i="7"/>
  <c r="AE31" i="7" s="1"/>
  <c r="AC22" i="7"/>
  <c r="AC31" i="7" s="1"/>
  <c r="AC5" i="7"/>
  <c r="D31" i="7"/>
  <c r="AE5" i="7"/>
  <c r="AF5" i="7" s="1"/>
  <c r="AE43" i="7"/>
  <c r="AE50" i="7" s="1"/>
  <c r="Z42" i="7"/>
  <c r="AC33" i="7"/>
  <c r="AC42" i="7" s="1"/>
  <c r="AE52" i="7"/>
  <c r="AE14" i="7"/>
  <c r="AE21" i="7" s="1"/>
  <c r="AE33" i="7"/>
  <c r="AE42" i="7" s="1"/>
  <c r="AC52" i="7"/>
  <c r="D50" i="7"/>
  <c r="Z50" i="7"/>
  <c r="D21" i="7"/>
  <c r="D42" i="7"/>
  <c r="AF11" i="7"/>
  <c r="AC14" i="7"/>
  <c r="AC21" i="7" s="1"/>
  <c r="AE59" i="7" l="1"/>
  <c r="AF62" i="7"/>
  <c r="AF63" i="7" s="1"/>
  <c r="AE63" i="7"/>
  <c r="AC59" i="7"/>
  <c r="AF22" i="7"/>
  <c r="AF31" i="7" s="1"/>
  <c r="AF14" i="7"/>
  <c r="AF21" i="7" s="1"/>
  <c r="AF52" i="7"/>
  <c r="AF59" i="7" s="1"/>
  <c r="AF33" i="7"/>
  <c r="AF42" i="7" s="1"/>
  <c r="AF43" i="7"/>
  <c r="AF50" i="7" s="1"/>
  <c r="R10" i="3" l="1"/>
  <c r="AD8" i="7"/>
  <c r="AD13" i="7" l="1"/>
  <c r="AD65" i="7" s="1"/>
  <c r="D8" i="7"/>
  <c r="F8" i="7"/>
  <c r="F13" i="7" s="1"/>
  <c r="F65" i="7" s="1"/>
  <c r="J8" i="7"/>
  <c r="J13" i="7" s="1"/>
  <c r="J65" i="7" s="1"/>
  <c r="H8" i="7"/>
  <c r="H13" i="7" s="1"/>
  <c r="H65" i="7" s="1"/>
  <c r="R8" i="7"/>
  <c r="R13" i="7" s="1"/>
  <c r="R65" i="7" s="1"/>
  <c r="X8" i="7"/>
  <c r="X13" i="7" s="1"/>
  <c r="X65" i="7" s="1"/>
  <c r="L8" i="7"/>
  <c r="L13" i="7" s="1"/>
  <c r="L65" i="7" s="1"/>
  <c r="V8" i="7"/>
  <c r="V13" i="7" s="1"/>
  <c r="V59" i="7" s="1"/>
  <c r="V65" i="7" s="1"/>
  <c r="N8" i="7"/>
  <c r="N13" i="7" s="1"/>
  <c r="N65" i="7" s="1"/>
  <c r="Z8" i="7"/>
  <c r="AC8" i="7" l="1"/>
  <c r="Z13" i="7"/>
  <c r="Z65" i="7" s="1"/>
  <c r="AE8" i="7"/>
  <c r="AE13" i="7" s="1"/>
  <c r="AE65" i="7" s="1"/>
  <c r="D13" i="7"/>
  <c r="D65" i="7" s="1"/>
  <c r="AC13" i="7" l="1"/>
  <c r="AC65" i="7" s="1"/>
  <c r="AF8" i="7"/>
  <c r="AF13" i="7" s="1"/>
  <c r="AF65" i="7" s="1"/>
</calcChain>
</file>

<file path=xl/sharedStrings.xml><?xml version="1.0" encoding="utf-8"?>
<sst xmlns="http://schemas.openxmlformats.org/spreadsheetml/2006/main" count="405" uniqueCount="254">
  <si>
    <t>Area</t>
  </si>
  <si>
    <t>Name of the Distributor</t>
  </si>
  <si>
    <t>Western</t>
  </si>
  <si>
    <t>North Western</t>
  </si>
  <si>
    <t>Uva / Sabaragamuwa</t>
  </si>
  <si>
    <t>Down South</t>
  </si>
  <si>
    <t>Central</t>
  </si>
  <si>
    <t>Eastern</t>
  </si>
  <si>
    <t xml:space="preserve">North </t>
  </si>
  <si>
    <t>Grand Total</t>
  </si>
  <si>
    <t>500ml</t>
  </si>
  <si>
    <t>330 ml</t>
  </si>
  <si>
    <t>Soda</t>
  </si>
  <si>
    <t>Total Bottles</t>
  </si>
  <si>
    <t>Cream</t>
  </si>
  <si>
    <t>Berry</t>
  </si>
  <si>
    <t xml:space="preserve"> </t>
  </si>
  <si>
    <t>1.5ml</t>
  </si>
  <si>
    <t>1.5 ml Total Bottles</t>
  </si>
  <si>
    <t>1.5 ml Value</t>
  </si>
  <si>
    <t>500 ml Total Bottles</t>
  </si>
  <si>
    <t>500 ml Value</t>
  </si>
  <si>
    <t>330  ml Total Bottles</t>
  </si>
  <si>
    <t>330  ml Value</t>
  </si>
  <si>
    <t>200 ml</t>
  </si>
  <si>
    <t>200  ml Total Bottles</t>
  </si>
  <si>
    <t>200  ml Value</t>
  </si>
  <si>
    <t>power</t>
  </si>
  <si>
    <t>My Power Value</t>
  </si>
  <si>
    <t>Total Value</t>
  </si>
  <si>
    <t>Rtn no</t>
  </si>
  <si>
    <t>Date</t>
  </si>
  <si>
    <t>cola</t>
  </si>
  <si>
    <t>orange</t>
  </si>
  <si>
    <t>lemon</t>
  </si>
  <si>
    <t>cream</t>
  </si>
  <si>
    <t>apple</t>
  </si>
  <si>
    <t>soda</t>
  </si>
  <si>
    <t>berry</t>
  </si>
  <si>
    <t>ginger</t>
  </si>
  <si>
    <t>Remarks</t>
  </si>
  <si>
    <t>ASM:- Asanka</t>
  </si>
  <si>
    <t>Total</t>
  </si>
  <si>
    <t>ASM:-Kamal</t>
  </si>
  <si>
    <t>ASM :- Deepika</t>
  </si>
  <si>
    <t>ASM :- Galappaththi</t>
  </si>
  <si>
    <t>ASM :- Pradeep</t>
  </si>
  <si>
    <t>ASM :- Wasanthan</t>
  </si>
  <si>
    <t>PET Ach</t>
  </si>
  <si>
    <t>2% &amp; 1%</t>
  </si>
  <si>
    <t>Payable Value MR</t>
  </si>
  <si>
    <t>Other Special  Percentages are  according to the  circular  no  2/2014</t>
  </si>
  <si>
    <t>Prepared By</t>
  </si>
  <si>
    <t>Authorized By</t>
  </si>
  <si>
    <t>PETTAH</t>
  </si>
  <si>
    <t>DEHIWALA</t>
  </si>
  <si>
    <t>WATTALA</t>
  </si>
  <si>
    <t>NEGOMBO</t>
  </si>
  <si>
    <t>WARAKAPOLA</t>
  </si>
  <si>
    <t>GAMPAHA</t>
  </si>
  <si>
    <t>KURUNEGALA</t>
  </si>
  <si>
    <t>MAHAWA</t>
  </si>
  <si>
    <t>DAMBULLA</t>
  </si>
  <si>
    <t>KULIYAPITIYA</t>
  </si>
  <si>
    <t>A'PURA</t>
  </si>
  <si>
    <t>BANDARAWELA</t>
  </si>
  <si>
    <t>BADULLA</t>
  </si>
  <si>
    <t>HATTON</t>
  </si>
  <si>
    <t>AWISSAWELLA</t>
  </si>
  <si>
    <t>PELMADULLA</t>
  </si>
  <si>
    <t>RUWANWELLA</t>
  </si>
  <si>
    <t>RATHNAPURA</t>
  </si>
  <si>
    <t>ALUTHGAMA</t>
  </si>
  <si>
    <t>MATHUGAMA</t>
  </si>
  <si>
    <t>AMBALANGODA</t>
  </si>
  <si>
    <t>MATHARA</t>
  </si>
  <si>
    <t>EMBILIPITIYA</t>
  </si>
  <si>
    <t>AKURESSA</t>
  </si>
  <si>
    <t>TISSA</t>
  </si>
  <si>
    <t>GAMPOLA</t>
  </si>
  <si>
    <t>MEDHAMAHA NUWARA</t>
  </si>
  <si>
    <t>KEGALLE</t>
  </si>
  <si>
    <t>MAHIYANGANAYA</t>
  </si>
  <si>
    <t>MUTHTHUR</t>
  </si>
  <si>
    <t>POLONNARUWA</t>
  </si>
  <si>
    <t>THRINCO</t>
  </si>
  <si>
    <t>BATTICALOA</t>
  </si>
  <si>
    <t>CHENKALADY</t>
  </si>
  <si>
    <t>ODDAMAVADY</t>
  </si>
  <si>
    <t>AMPARA</t>
  </si>
  <si>
    <t>AKKAREPATHTHU</t>
  </si>
  <si>
    <t>JAFFNA</t>
  </si>
  <si>
    <t>2000ML</t>
  </si>
  <si>
    <t>2 ml Total Bottles</t>
  </si>
  <si>
    <t>2l Value</t>
  </si>
  <si>
    <t>W.M.P.K. DE COSTA</t>
  </si>
  <si>
    <t>OSHADA DISTRIBUTORS</t>
  </si>
  <si>
    <t>U.L. WIJERATHNA</t>
  </si>
  <si>
    <t>K.A. RASIKA</t>
  </si>
  <si>
    <t>R.I.B SAMEERA MADURANGA</t>
  </si>
  <si>
    <t>MR.NISFER</t>
  </si>
  <si>
    <t>R.H.LIONAL</t>
  </si>
  <si>
    <t>Y.S.A. WEERAWARDHANA</t>
  </si>
  <si>
    <t>P.A.NIEL</t>
  </si>
  <si>
    <t>M.S.M. SHIYAM</t>
  </si>
  <si>
    <t>THUSHARA SANJEEWA</t>
  </si>
  <si>
    <t>W.D.P MENDIS</t>
  </si>
  <si>
    <t>D.U.N RAJAPAKSHA</t>
  </si>
  <si>
    <t>A.M. AMITH MADUSHANKA</t>
  </si>
  <si>
    <t>A.G.A UDHAYAKUMARA</t>
  </si>
  <si>
    <t>L.G.T CHANDANA</t>
  </si>
  <si>
    <t>W.K.PREMALAL</t>
  </si>
  <si>
    <t>MRS.KUMARIHAMY</t>
  </si>
  <si>
    <t>M.R.M.M. RUFIN</t>
  </si>
  <si>
    <t>A.S.WIJETHILAKA</t>
  </si>
  <si>
    <t>KARUNARATHNA DISTRIBUTORS</t>
  </si>
  <si>
    <t>SAJATH DISTRIBUTORS</t>
  </si>
  <si>
    <t>VASANTH TRADERS</t>
  </si>
  <si>
    <t>I.H.M NADHUN HASINIDU</t>
  </si>
  <si>
    <t>A.M.IRSHATH</t>
  </si>
  <si>
    <t>ASM ADDITIONAL 01%</t>
  </si>
  <si>
    <t>…………………</t>
  </si>
  <si>
    <t xml:space="preserve">………………….. </t>
  </si>
  <si>
    <t>……………..…..</t>
  </si>
  <si>
    <t>GALLE</t>
  </si>
  <si>
    <t>RUBY DISTRIBUTORS</t>
  </si>
  <si>
    <t>KATUGASTOTA</t>
  </si>
  <si>
    <t>KODIKAMAM</t>
  </si>
  <si>
    <t xml:space="preserve"> Total Bottles</t>
  </si>
  <si>
    <t>LATHIF DISTRIBUTOR</t>
  </si>
  <si>
    <t xml:space="preserve">                              ………………….</t>
  </si>
  <si>
    <t xml:space="preserve">                                 Checked By</t>
  </si>
  <si>
    <t>Primary Sale net  Value</t>
  </si>
  <si>
    <t>MAEDAWACHCHIYA</t>
  </si>
  <si>
    <t xml:space="preserve">NUWARAELIYA </t>
  </si>
  <si>
    <r>
      <rPr>
        <sz val="9"/>
        <color theme="1"/>
        <rFont val="Arial Narrow"/>
        <family val="2"/>
      </rPr>
      <t>SAJI DISTRIBUTORS</t>
    </r>
    <r>
      <rPr>
        <sz val="8"/>
        <color theme="1"/>
        <rFont val="Arial Narrow"/>
        <family val="2"/>
      </rPr>
      <t/>
    </r>
  </si>
  <si>
    <t>* Market Return 2% Based On Primary Sales From  2015</t>
  </si>
  <si>
    <t>HASANTHA DISTRIBUTORS</t>
  </si>
  <si>
    <t xml:space="preserve">ADDITIONAL 01% </t>
  </si>
  <si>
    <t>ADDITIONAL 01%</t>
  </si>
  <si>
    <t>Mr.U.Asanka</t>
  </si>
  <si>
    <t>Mr.Wasim Akram</t>
  </si>
  <si>
    <t>L.R.N.J. BANDARA</t>
  </si>
  <si>
    <t>J.M.N.MANIKE</t>
  </si>
  <si>
    <t>NOT RECEIVED</t>
  </si>
  <si>
    <t>VAVUNIYA</t>
  </si>
  <si>
    <t>MONARAGALA 02</t>
  </si>
  <si>
    <t>K.G.U.CHULAMANI</t>
  </si>
  <si>
    <t>S.KUMARA RATHNAYAKAGE</t>
  </si>
  <si>
    <t>MRS.PARATHANJANI</t>
  </si>
  <si>
    <t>MR.AHILENDIRAJAH</t>
  </si>
  <si>
    <t>TRINCO</t>
  </si>
  <si>
    <t>%</t>
  </si>
  <si>
    <t>Cola</t>
  </si>
  <si>
    <t>Orange</t>
  </si>
  <si>
    <t>Lemon</t>
  </si>
  <si>
    <t>Apple</t>
  </si>
  <si>
    <t>Ginger</t>
  </si>
  <si>
    <t>MATALE</t>
  </si>
  <si>
    <t>KADUWELA</t>
  </si>
  <si>
    <t>MAHO</t>
  </si>
  <si>
    <t>A.N.K.DISTRIBUTORS</t>
  </si>
  <si>
    <t>S/S/coordinator</t>
  </si>
  <si>
    <t>PET Target</t>
  </si>
  <si>
    <t>Special 2%</t>
  </si>
  <si>
    <t>Applicable Value</t>
  </si>
  <si>
    <t>A.S.M Target 1%</t>
  </si>
  <si>
    <t>MR.Washim</t>
  </si>
  <si>
    <t>NUWARA ELIYA</t>
  </si>
  <si>
    <t>MONARAGALA 01</t>
  </si>
  <si>
    <t>WATHTHALA</t>
  </si>
  <si>
    <t>MEDAWACHCHIYA</t>
  </si>
  <si>
    <t>ANURADHAPURA</t>
  </si>
  <si>
    <t>J.J.UDAYAKANTHA TRADERS</t>
  </si>
  <si>
    <t>ANURA STORES</t>
  </si>
  <si>
    <t>Balance value</t>
  </si>
  <si>
    <t>Total value</t>
  </si>
  <si>
    <t>Territory</t>
  </si>
  <si>
    <t>MANJULA DISTRIBUTOR</t>
  </si>
  <si>
    <t>GRAND TOTAL</t>
  </si>
  <si>
    <t>HOMAGAMA</t>
  </si>
  <si>
    <t>MR.I.P.SIRIYANANDA</t>
  </si>
  <si>
    <t>Mr.SUDHEER</t>
  </si>
  <si>
    <t xml:space="preserve"> KULIYAPITIYA</t>
  </si>
  <si>
    <t>R&amp;R DISTRIBUTOR</t>
  </si>
  <si>
    <t>SRI RANGAN ENTERPRISE</t>
  </si>
  <si>
    <t>PUTTALAM</t>
  </si>
  <si>
    <t>MR.G.M.S.R.S.KUMARA</t>
  </si>
  <si>
    <t>ROYAL AGENCY</t>
  </si>
  <si>
    <t xml:space="preserve">NIVITHIGALA </t>
  </si>
  <si>
    <t>D.C.P.KUMARA</t>
  </si>
  <si>
    <t>MUTHUR</t>
  </si>
  <si>
    <t>P.W.N.DAMAYANTHI</t>
  </si>
  <si>
    <t>CHAVAKACHCHERI</t>
  </si>
  <si>
    <t xml:space="preserve"> Received Value from Agent </t>
  </si>
  <si>
    <t>CHAVAKACHCHERY</t>
  </si>
  <si>
    <t>ALEX DISTRIBUTORS</t>
  </si>
  <si>
    <t>HAMBANTOTA</t>
  </si>
  <si>
    <t>G.P.D.GROUP</t>
  </si>
  <si>
    <t>ASM:-</t>
  </si>
  <si>
    <t>ALMT.DISTRIBUTOR</t>
  </si>
  <si>
    <t>H.S.ENTERPRISES</t>
  </si>
  <si>
    <t>NIVITHIGALA</t>
  </si>
  <si>
    <t>D.G.JAYASINHA</t>
  </si>
  <si>
    <t>December</t>
  </si>
  <si>
    <t xml:space="preserve">  Market Return - 2015- December</t>
  </si>
  <si>
    <t>MARKET RETURN REPLACEMENT FOR DECEMBER -2015</t>
  </si>
  <si>
    <r>
      <t xml:space="preserve">                                                                    </t>
    </r>
    <r>
      <rPr>
        <b/>
        <i/>
        <sz val="22"/>
        <color theme="1"/>
        <rFont val="Times New Roman"/>
        <family val="1"/>
      </rPr>
      <t xml:space="preserve">                                             Market Return Replacement -December-2015 (Flavor Wise)</t>
    </r>
  </si>
  <si>
    <t>2775</t>
  </si>
  <si>
    <t>14/01/2016</t>
  </si>
  <si>
    <t>0891</t>
  </si>
  <si>
    <t>0425</t>
  </si>
  <si>
    <t>0639</t>
  </si>
  <si>
    <t>4724</t>
  </si>
  <si>
    <t>223</t>
  </si>
  <si>
    <t>3861</t>
  </si>
  <si>
    <t>7705</t>
  </si>
  <si>
    <t>2980</t>
  </si>
  <si>
    <t>0984</t>
  </si>
  <si>
    <t>0121</t>
  </si>
  <si>
    <t>3806</t>
  </si>
  <si>
    <t>4622</t>
  </si>
  <si>
    <t>14/01/2017</t>
  </si>
  <si>
    <t>14/01/2018</t>
  </si>
  <si>
    <t>14/01/2019</t>
  </si>
  <si>
    <t>14/01/2020</t>
  </si>
  <si>
    <t>14/01/2021</t>
  </si>
  <si>
    <t>6105</t>
  </si>
  <si>
    <t>7358</t>
  </si>
  <si>
    <t>2184</t>
  </si>
  <si>
    <t>1988</t>
  </si>
  <si>
    <t>1989</t>
  </si>
  <si>
    <t>5951</t>
  </si>
  <si>
    <t>3468</t>
  </si>
  <si>
    <t>1441</t>
  </si>
  <si>
    <t>18/01/2016</t>
  </si>
  <si>
    <t>7802</t>
  </si>
  <si>
    <t>3408</t>
  </si>
  <si>
    <t>4665</t>
  </si>
  <si>
    <t>0019</t>
  </si>
  <si>
    <t>2473</t>
  </si>
  <si>
    <t>5376</t>
  </si>
  <si>
    <t>7850</t>
  </si>
  <si>
    <t>18/01/2013</t>
  </si>
  <si>
    <t>18/01/2014</t>
  </si>
  <si>
    <t>18/01/2015</t>
  </si>
  <si>
    <t>0365</t>
  </si>
  <si>
    <t>27/01/2016</t>
  </si>
  <si>
    <t>2883</t>
  </si>
  <si>
    <t>4305</t>
  </si>
  <si>
    <t>3080</t>
  </si>
  <si>
    <t>25/01/2016</t>
  </si>
  <si>
    <t>3199</t>
  </si>
  <si>
    <t>5256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</si>
</sst>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 * #,##0_ ;_ * \-#,##0_ ;_ * &quot;-&quot;??_ ;_ @_ "/>
    <numFmt numFmtId="166" formatCode="0.00000000000"/>
    <numFmt numFmtId="167" formatCode="0.00000000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Verdana"/>
      <family val="2"/>
    </font>
    <font>
      <b/>
      <i/>
      <sz val="9"/>
      <name val="Arial Unicode MS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12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b/>
      <sz val="9"/>
      <color theme="1"/>
      <name val="Arial Narrow"/>
      <family val="2"/>
    </font>
    <font>
      <b/>
      <u val="singleAccounting"/>
      <sz val="9"/>
      <color theme="1"/>
      <name val="Arial Narrow"/>
      <family val="2"/>
    </font>
    <font>
      <b/>
      <i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i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2"/>
      <name val="Arial Unicode MS"/>
      <family val="2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color theme="1"/>
      <name val="Arial Narrow"/>
      <family val="2"/>
    </font>
    <font>
      <b/>
      <i/>
      <sz val="9"/>
      <color theme="1"/>
      <name val="Arial Narrow"/>
      <family val="2"/>
    </font>
    <font>
      <sz val="10"/>
      <name val="Arial Narrow"/>
      <family val="2"/>
    </font>
    <font>
      <b/>
      <sz val="14"/>
      <name val="Times New Roman"/>
      <family val="1"/>
    </font>
    <font>
      <b/>
      <i/>
      <sz val="11"/>
      <name val="Arial Narrow"/>
      <family val="2"/>
    </font>
    <font>
      <b/>
      <i/>
      <sz val="16"/>
      <name val="Times New Roman"/>
      <family val="1"/>
    </font>
    <font>
      <b/>
      <i/>
      <sz val="14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00FFCC"/>
      <name val="Arial Unicode MS"/>
      <family val="2"/>
    </font>
    <font>
      <b/>
      <i/>
      <sz val="2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CC"/>
        <bgColor indexed="64"/>
      </patternFill>
    </fill>
  </fills>
  <borders count="1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978">
    <xf numFmtId="0" fontId="0" fillId="0" borderId="0" xfId="0"/>
    <xf numFmtId="0" fontId="2" fillId="0" borderId="0" xfId="0" applyFont="1" applyFill="1" applyBorder="1" applyAlignment="1" applyProtection="1">
      <alignment horizontal="left" vertical="top"/>
      <protection locked="0"/>
    </xf>
    <xf numFmtId="0" fontId="3" fillId="0" borderId="0" xfId="0" applyFont="1" applyFill="1" applyBorder="1" applyAlignment="1" applyProtection="1">
      <protection locked="0"/>
    </xf>
    <xf numFmtId="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0" xfId="0" applyNumberFormat="1" applyFont="1" applyFill="1" applyBorder="1" applyAlignment="1" applyProtection="1">
      <alignment vertical="top"/>
      <protection locked="0"/>
    </xf>
    <xf numFmtId="9" fontId="2" fillId="0" borderId="0" xfId="0" applyNumberFormat="1" applyFont="1" applyFill="1" applyBorder="1" applyAlignment="1" applyProtection="1">
      <alignment horizontal="left" vertical="top"/>
      <protection locked="0"/>
    </xf>
    <xf numFmtId="9" fontId="3" fillId="0" borderId="0" xfId="0" applyNumberFormat="1" applyFont="1" applyFill="1" applyBorder="1" applyAlignment="1" applyProtection="1">
      <protection locked="0"/>
    </xf>
    <xf numFmtId="0" fontId="10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 textRotation="90"/>
    </xf>
    <xf numFmtId="0" fontId="12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/>
    </xf>
    <xf numFmtId="49" fontId="11" fillId="0" borderId="0" xfId="0" applyNumberFormat="1" applyFont="1" applyBorder="1" applyAlignment="1">
      <alignment horizontal="right"/>
    </xf>
    <xf numFmtId="3" fontId="11" fillId="0" borderId="0" xfId="0" applyNumberFormat="1" applyFont="1" applyBorder="1" applyAlignment="1">
      <alignment horizontal="right"/>
    </xf>
    <xf numFmtId="3" fontId="11" fillId="0" borderId="0" xfId="1" applyNumberFormat="1" applyFont="1" applyBorder="1" applyAlignment="1">
      <alignment horizontal="right"/>
    </xf>
    <xf numFmtId="4" fontId="11" fillId="0" borderId="0" xfId="1" applyNumberFormat="1" applyFont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4" fontId="10" fillId="0" borderId="0" xfId="1" applyNumberFormat="1" applyFont="1" applyFill="1" applyBorder="1" applyAlignment="1">
      <alignment horizontal="right"/>
    </xf>
    <xf numFmtId="3" fontId="10" fillId="0" borderId="0" xfId="1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43" fontId="11" fillId="0" borderId="0" xfId="1" applyFont="1" applyBorder="1" applyAlignment="1">
      <alignment horizontal="right"/>
    </xf>
    <xf numFmtId="43" fontId="14" fillId="0" borderId="6" xfId="1" applyNumberFormat="1" applyFont="1" applyFill="1" applyBorder="1" applyAlignment="1" applyProtection="1">
      <alignment vertical="center"/>
    </xf>
    <xf numFmtId="43" fontId="14" fillId="0" borderId="7" xfId="1" applyFont="1" applyFill="1" applyBorder="1" applyAlignment="1" applyProtection="1">
      <alignment vertical="center"/>
    </xf>
    <xf numFmtId="43" fontId="14" fillId="0" borderId="7" xfId="1" applyNumberFormat="1" applyFont="1" applyFill="1" applyBorder="1" applyAlignment="1" applyProtection="1">
      <alignment vertical="center"/>
    </xf>
    <xf numFmtId="43" fontId="14" fillId="0" borderId="31" xfId="1" applyNumberFormat="1" applyFont="1" applyFill="1" applyBorder="1" applyAlignment="1" applyProtection="1">
      <alignment vertical="center"/>
    </xf>
    <xf numFmtId="43" fontId="14" fillId="0" borderId="9" xfId="1" applyFont="1" applyFill="1" applyBorder="1" applyAlignment="1" applyProtection="1">
      <alignment vertical="center"/>
    </xf>
    <xf numFmtId="43" fontId="16" fillId="0" borderId="4" xfId="1" applyNumberFormat="1" applyFont="1" applyFill="1" applyBorder="1" applyAlignment="1" applyProtection="1">
      <alignment vertical="center"/>
    </xf>
    <xf numFmtId="43" fontId="14" fillId="0" borderId="31" xfId="1" applyFont="1" applyFill="1" applyBorder="1" applyAlignment="1" applyProtection="1">
      <alignment vertical="center"/>
    </xf>
    <xf numFmtId="43" fontId="14" fillId="0" borderId="13" xfId="1" applyNumberFormat="1" applyFont="1" applyFill="1" applyBorder="1" applyAlignment="1" applyProtection="1">
      <alignment vertical="center"/>
    </xf>
    <xf numFmtId="43" fontId="16" fillId="0" borderId="2" xfId="1" applyFont="1" applyFill="1" applyBorder="1" applyAlignment="1" applyProtection="1">
      <alignment vertical="center"/>
    </xf>
    <xf numFmtId="43" fontId="14" fillId="0" borderId="11" xfId="1" applyFont="1" applyFill="1" applyBorder="1" applyAlignment="1" applyProtection="1">
      <alignment vertical="center"/>
    </xf>
    <xf numFmtId="43" fontId="14" fillId="0" borderId="37" xfId="1" applyNumberFormat="1" applyFont="1" applyFill="1" applyBorder="1" applyAlignment="1" applyProtection="1">
      <alignment vertical="center"/>
    </xf>
    <xf numFmtId="43" fontId="14" fillId="0" borderId="13" xfId="1" applyFont="1" applyFill="1" applyBorder="1" applyAlignment="1" applyProtection="1">
      <alignment vertical="center"/>
    </xf>
    <xf numFmtId="3" fontId="10" fillId="0" borderId="0" xfId="1" applyNumberFormat="1" applyFont="1" applyBorder="1" applyAlignment="1">
      <alignment horizontal="right"/>
    </xf>
    <xf numFmtId="4" fontId="10" fillId="0" borderId="21" xfId="1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10" fillId="0" borderId="21" xfId="0" applyFont="1" applyFill="1" applyBorder="1" applyAlignment="1"/>
    <xf numFmtId="0" fontId="13" fillId="0" borderId="0" xfId="0" applyFont="1" applyFill="1" applyAlignment="1" applyProtection="1">
      <alignment vertical="center"/>
    </xf>
    <xf numFmtId="0" fontId="14" fillId="0" borderId="0" xfId="0" applyFont="1" applyFill="1" applyAlignment="1" applyProtection="1">
      <alignment vertical="center"/>
    </xf>
    <xf numFmtId="164" fontId="15" fillId="0" borderId="6" xfId="1" applyNumberFormat="1" applyFont="1" applyFill="1" applyBorder="1" applyAlignment="1" applyProtection="1">
      <alignment vertical="center"/>
    </xf>
    <xf numFmtId="43" fontId="15" fillId="0" borderId="6" xfId="1" applyFont="1" applyFill="1" applyBorder="1" applyAlignment="1" applyProtection="1">
      <alignment vertical="center"/>
    </xf>
    <xf numFmtId="164" fontId="15" fillId="0" borderId="7" xfId="1" applyNumberFormat="1" applyFont="1" applyFill="1" applyBorder="1" applyAlignment="1" applyProtection="1">
      <alignment vertical="center"/>
    </xf>
    <xf numFmtId="43" fontId="15" fillId="0" borderId="7" xfId="1" applyFont="1" applyFill="1" applyBorder="1" applyAlignment="1" applyProtection="1">
      <alignment vertical="center"/>
    </xf>
    <xf numFmtId="164" fontId="14" fillId="0" borderId="7" xfId="1" applyNumberFormat="1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vertical="center"/>
    </xf>
    <xf numFmtId="9" fontId="16" fillId="0" borderId="4" xfId="2" applyNumberFormat="1" applyFont="1" applyFill="1" applyBorder="1" applyAlignment="1" applyProtection="1">
      <alignment horizontal="center" vertical="center"/>
    </xf>
    <xf numFmtId="164" fontId="14" fillId="0" borderId="12" xfId="1" applyNumberFormat="1" applyFont="1" applyFill="1" applyBorder="1" applyAlignment="1" applyProtection="1">
      <alignment vertical="center"/>
    </xf>
    <xf numFmtId="9" fontId="14" fillId="0" borderId="7" xfId="2" applyFont="1" applyFill="1" applyBorder="1" applyAlignment="1" applyProtection="1">
      <alignment horizontal="center" vertical="center"/>
    </xf>
    <xf numFmtId="43" fontId="14" fillId="0" borderId="6" xfId="1" applyFont="1" applyFill="1" applyBorder="1" applyAlignment="1" applyProtection="1">
      <alignment vertical="center"/>
    </xf>
    <xf numFmtId="164" fontId="15" fillId="0" borderId="31" xfId="1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left" vertical="center"/>
    </xf>
    <xf numFmtId="3" fontId="16" fillId="0" borderId="0" xfId="0" applyNumberFormat="1" applyFont="1" applyFill="1" applyBorder="1" applyAlignment="1" applyProtection="1">
      <alignment horizontal="left" vertical="center"/>
    </xf>
    <xf numFmtId="164" fontId="16" fillId="0" borderId="0" xfId="1" applyNumberFormat="1" applyFont="1" applyFill="1" applyBorder="1" applyAlignment="1" applyProtection="1">
      <alignment vertical="center"/>
    </xf>
    <xf numFmtId="39" fontId="16" fillId="0" borderId="0" xfId="1" applyNumberFormat="1" applyFont="1" applyFill="1" applyBorder="1" applyAlignment="1" applyProtection="1">
      <alignment vertical="center"/>
    </xf>
    <xf numFmtId="9" fontId="16" fillId="0" borderId="0" xfId="2" applyNumberFormat="1" applyFont="1" applyFill="1" applyBorder="1" applyAlignment="1" applyProtection="1">
      <alignment horizontal="center" vertical="center"/>
    </xf>
    <xf numFmtId="43" fontId="16" fillId="0" borderId="0" xfId="1" applyNumberFormat="1" applyFont="1" applyFill="1" applyBorder="1" applyAlignment="1" applyProtection="1">
      <alignment vertical="center"/>
    </xf>
    <xf numFmtId="43" fontId="14" fillId="0" borderId="0" xfId="1" applyFont="1" applyFill="1" applyAlignment="1" applyProtection="1">
      <alignment vertical="center"/>
    </xf>
    <xf numFmtId="43" fontId="16" fillId="0" borderId="0" xfId="1" applyFont="1" applyFill="1" applyAlignment="1" applyProtection="1">
      <alignment horizontal="center" vertical="center"/>
    </xf>
    <xf numFmtId="43" fontId="17" fillId="0" borderId="0" xfId="1" applyFont="1" applyFill="1" applyBorder="1" applyAlignment="1" applyProtection="1">
      <alignment horizontal="center" vertical="center"/>
    </xf>
    <xf numFmtId="3" fontId="14" fillId="0" borderId="0" xfId="0" applyNumberFormat="1" applyFont="1" applyFill="1" applyAlignment="1" applyProtection="1">
      <alignment vertical="center"/>
    </xf>
    <xf numFmtId="0" fontId="14" fillId="0" borderId="0" xfId="0" applyFont="1" applyFill="1" applyAlignment="1" applyProtection="1">
      <alignment horizontal="left" vertical="center"/>
    </xf>
    <xf numFmtId="3" fontId="14" fillId="0" borderId="0" xfId="0" applyNumberFormat="1" applyFont="1" applyFill="1" applyAlignment="1" applyProtection="1">
      <alignment horizontal="left" vertical="center"/>
    </xf>
    <xf numFmtId="0" fontId="13" fillId="0" borderId="0" xfId="0" applyFont="1" applyFill="1" applyAlignment="1" applyProtection="1">
      <alignment horizontal="center" vertical="center"/>
    </xf>
    <xf numFmtId="3" fontId="13" fillId="0" borderId="0" xfId="0" applyNumberFormat="1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horizontal="center" vertical="center"/>
    </xf>
    <xf numFmtId="43" fontId="8" fillId="0" borderId="0" xfId="1" applyFont="1" applyFill="1" applyAlignment="1" applyProtection="1">
      <alignment horizontal="center" vertical="center"/>
    </xf>
    <xf numFmtId="3" fontId="13" fillId="0" borderId="0" xfId="0" applyNumberFormat="1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3" fontId="0" fillId="0" borderId="0" xfId="0" applyNumberFormat="1" applyFill="1" applyAlignment="1" applyProtection="1">
      <alignment vertical="center"/>
    </xf>
    <xf numFmtId="43" fontId="14" fillId="0" borderId="0" xfId="0" applyNumberFormat="1" applyFont="1" applyFill="1" applyAlignment="1" applyProtection="1">
      <alignment vertical="center"/>
    </xf>
    <xf numFmtId="10" fontId="14" fillId="0" borderId="6" xfId="1" applyNumberFormat="1" applyFont="1" applyFill="1" applyBorder="1" applyAlignment="1" applyProtection="1">
      <alignment vertical="center"/>
    </xf>
    <xf numFmtId="10" fontId="14" fillId="0" borderId="7" xfId="1" applyNumberFormat="1" applyFont="1" applyFill="1" applyBorder="1" applyAlignment="1" applyProtection="1">
      <alignment vertical="center"/>
    </xf>
    <xf numFmtId="10" fontId="14" fillId="0" borderId="13" xfId="1" applyNumberFormat="1" applyFont="1" applyFill="1" applyBorder="1" applyAlignment="1" applyProtection="1">
      <alignment vertical="center"/>
    </xf>
    <xf numFmtId="10" fontId="14" fillId="0" borderId="31" xfId="1" applyNumberFormat="1" applyFont="1" applyFill="1" applyBorder="1" applyAlignment="1" applyProtection="1">
      <alignment vertical="center"/>
    </xf>
    <xf numFmtId="10" fontId="14" fillId="0" borderId="0" xfId="0" applyNumberFormat="1" applyFont="1" applyFill="1" applyAlignment="1" applyProtection="1">
      <alignment vertical="center"/>
    </xf>
    <xf numFmtId="10" fontId="16" fillId="0" borderId="0" xfId="1" applyNumberFormat="1" applyFont="1" applyFill="1" applyBorder="1" applyAlignment="1" applyProtection="1">
      <alignment vertical="center"/>
    </xf>
    <xf numFmtId="10" fontId="8" fillId="0" borderId="0" xfId="1" applyNumberFormat="1" applyFont="1" applyFill="1" applyAlignment="1" applyProtection="1">
      <alignment horizontal="center" vertical="center"/>
    </xf>
    <xf numFmtId="10" fontId="13" fillId="0" borderId="0" xfId="0" applyNumberFormat="1" applyFont="1" applyFill="1" applyAlignment="1" applyProtection="1">
      <alignment vertical="center"/>
    </xf>
    <xf numFmtId="10" fontId="0" fillId="0" borderId="0" xfId="0" applyNumberFormat="1" applyFill="1" applyAlignment="1" applyProtection="1">
      <alignment vertical="center"/>
    </xf>
    <xf numFmtId="9" fontId="14" fillId="0" borderId="6" xfId="1" applyNumberFormat="1" applyFont="1" applyFill="1" applyBorder="1" applyAlignment="1" applyProtection="1">
      <alignment vertical="center"/>
    </xf>
    <xf numFmtId="9" fontId="14" fillId="0" borderId="7" xfId="1" applyNumberFormat="1" applyFont="1" applyFill="1" applyBorder="1" applyAlignment="1" applyProtection="1">
      <alignment vertical="center"/>
    </xf>
    <xf numFmtId="9" fontId="14" fillId="0" borderId="13" xfId="1" applyNumberFormat="1" applyFont="1" applyFill="1" applyBorder="1" applyAlignment="1" applyProtection="1">
      <alignment vertical="center"/>
    </xf>
    <xf numFmtId="9" fontId="14" fillId="0" borderId="31" xfId="1" applyNumberFormat="1" applyFont="1" applyFill="1" applyBorder="1" applyAlignment="1" applyProtection="1">
      <alignment vertical="center"/>
    </xf>
    <xf numFmtId="9" fontId="14" fillId="0" borderId="0" xfId="0" applyNumberFormat="1" applyFont="1" applyFill="1" applyAlignment="1" applyProtection="1">
      <alignment vertical="center"/>
    </xf>
    <xf numFmtId="9" fontId="16" fillId="0" borderId="0" xfId="1" applyNumberFormat="1" applyFont="1" applyFill="1" applyBorder="1" applyAlignment="1" applyProtection="1">
      <alignment vertical="center"/>
    </xf>
    <xf numFmtId="9" fontId="16" fillId="0" borderId="0" xfId="1" applyNumberFormat="1" applyFont="1" applyFill="1" applyAlignment="1" applyProtection="1">
      <alignment horizontal="center" vertical="center"/>
    </xf>
    <xf numFmtId="9" fontId="8" fillId="0" borderId="0" xfId="1" applyNumberFormat="1" applyFont="1" applyFill="1" applyAlignment="1" applyProtection="1">
      <alignment horizontal="center" vertical="center"/>
    </xf>
    <xf numFmtId="9" fontId="13" fillId="0" borderId="0" xfId="0" applyNumberFormat="1" applyFont="1" applyFill="1" applyAlignment="1" applyProtection="1">
      <alignment vertical="center"/>
    </xf>
    <xf numFmtId="9" fontId="0" fillId="0" borderId="0" xfId="0" applyNumberFormat="1" applyFill="1" applyAlignment="1" applyProtection="1">
      <alignment vertical="center"/>
    </xf>
    <xf numFmtId="10" fontId="14" fillId="0" borderId="37" xfId="1" applyNumberFormat="1" applyFont="1" applyFill="1" applyBorder="1" applyAlignment="1" applyProtection="1">
      <alignment vertical="center"/>
    </xf>
    <xf numFmtId="167" fontId="14" fillId="0" borderId="0" xfId="0" applyNumberFormat="1" applyFont="1" applyFill="1" applyAlignment="1" applyProtection="1">
      <alignment vertical="center"/>
    </xf>
    <xf numFmtId="9" fontId="15" fillId="0" borderId="6" xfId="2" applyFont="1" applyFill="1" applyBorder="1" applyAlignment="1" applyProtection="1">
      <alignment horizontal="center" vertical="center"/>
    </xf>
    <xf numFmtId="9" fontId="14" fillId="0" borderId="7" xfId="2" applyFont="1" applyFill="1" applyBorder="1" applyAlignment="1" applyProtection="1">
      <alignment vertical="center"/>
    </xf>
    <xf numFmtId="9" fontId="15" fillId="0" borderId="7" xfId="2" applyFont="1" applyFill="1" applyBorder="1" applyAlignment="1" applyProtection="1">
      <alignment horizontal="center" vertical="center"/>
    </xf>
    <xf numFmtId="43" fontId="14" fillId="0" borderId="24" xfId="1" applyNumberFormat="1" applyFont="1" applyFill="1" applyBorder="1" applyAlignment="1" applyProtection="1">
      <alignment vertical="center"/>
    </xf>
    <xf numFmtId="43" fontId="14" fillId="0" borderId="7" xfId="0" applyNumberFormat="1" applyFont="1" applyFill="1" applyBorder="1" applyAlignment="1" applyProtection="1">
      <alignment vertical="center"/>
    </xf>
    <xf numFmtId="0" fontId="14" fillId="14" borderId="0" xfId="0" applyFont="1" applyFill="1" applyAlignment="1" applyProtection="1">
      <alignment vertical="center"/>
    </xf>
    <xf numFmtId="9" fontId="15" fillId="0" borderId="31" xfId="2" applyFont="1" applyFill="1" applyBorder="1" applyAlignment="1" applyProtection="1">
      <alignment horizontal="center" vertical="center"/>
    </xf>
    <xf numFmtId="9" fontId="14" fillId="0" borderId="22" xfId="1" applyNumberFormat="1" applyFont="1" applyFill="1" applyBorder="1" applyAlignment="1" applyProtection="1">
      <alignment vertical="center"/>
    </xf>
    <xf numFmtId="43" fontId="14" fillId="0" borderId="25" xfId="1" applyFont="1" applyFill="1" applyBorder="1" applyAlignment="1" applyProtection="1">
      <alignment vertical="center"/>
    </xf>
    <xf numFmtId="43" fontId="14" fillId="0" borderId="24" xfId="1" applyFont="1" applyFill="1" applyBorder="1" applyAlignment="1" applyProtection="1">
      <alignment vertical="center"/>
    </xf>
    <xf numFmtId="0" fontId="21" fillId="0" borderId="0" xfId="0" applyFont="1" applyFill="1" applyAlignment="1" applyProtection="1">
      <alignment vertical="center"/>
    </xf>
    <xf numFmtId="43" fontId="22" fillId="0" borderId="0" xfId="1" applyFont="1" applyFill="1" applyAlignment="1" applyProtection="1">
      <alignment vertical="center"/>
    </xf>
    <xf numFmtId="43" fontId="23" fillId="0" borderId="0" xfId="1" applyFont="1" applyFill="1" applyAlignment="1" applyProtection="1">
      <alignment horizontal="center" vertical="center"/>
    </xf>
    <xf numFmtId="10" fontId="22" fillId="0" borderId="0" xfId="1" applyNumberFormat="1" applyFont="1" applyFill="1" applyAlignment="1" applyProtection="1">
      <alignment vertical="center"/>
    </xf>
    <xf numFmtId="9" fontId="22" fillId="0" borderId="0" xfId="1" applyNumberFormat="1" applyFont="1" applyFill="1" applyAlignment="1" applyProtection="1">
      <alignment vertical="center"/>
    </xf>
    <xf numFmtId="0" fontId="22" fillId="0" borderId="0" xfId="0" applyFont="1" applyFill="1" applyAlignment="1" applyProtection="1">
      <alignment vertical="center"/>
    </xf>
    <xf numFmtId="10" fontId="22" fillId="0" borderId="0" xfId="0" applyNumberFormat="1" applyFont="1" applyFill="1" applyAlignment="1" applyProtection="1">
      <alignment vertical="center"/>
    </xf>
    <xf numFmtId="9" fontId="22" fillId="0" borderId="0" xfId="0" applyNumberFormat="1" applyFont="1" applyFill="1" applyAlignment="1" applyProtection="1">
      <alignment vertical="center"/>
    </xf>
    <xf numFmtId="0" fontId="22" fillId="0" borderId="0" xfId="0" applyFont="1" applyFill="1" applyAlignment="1" applyProtection="1">
      <alignment horizontal="left" vertical="center"/>
    </xf>
    <xf numFmtId="3" fontId="22" fillId="0" borderId="0" xfId="0" applyNumberFormat="1" applyFont="1" applyFill="1" applyAlignment="1" applyProtection="1">
      <alignment horizontal="left" vertical="center"/>
    </xf>
    <xf numFmtId="164" fontId="3" fillId="0" borderId="0" xfId="1" applyNumberFormat="1" applyFont="1" applyFill="1" applyBorder="1" applyAlignment="1" applyProtection="1">
      <protection locked="0"/>
    </xf>
    <xf numFmtId="4" fontId="10" fillId="0" borderId="0" xfId="1" applyNumberFormat="1" applyFont="1" applyBorder="1" applyAlignment="1">
      <alignment horizontal="right"/>
    </xf>
    <xf numFmtId="43" fontId="15" fillId="0" borderId="31" xfId="1" applyFont="1" applyFill="1" applyBorder="1" applyAlignment="1" applyProtection="1">
      <alignment horizontal="right" vertical="center"/>
    </xf>
    <xf numFmtId="9" fontId="15" fillId="0" borderId="39" xfId="2" applyFont="1" applyFill="1" applyBorder="1" applyAlignment="1" applyProtection="1">
      <alignment horizontal="center" vertical="center"/>
    </xf>
    <xf numFmtId="164" fontId="14" fillId="0" borderId="37" xfId="1" applyNumberFormat="1" applyFont="1" applyFill="1" applyBorder="1" applyAlignment="1" applyProtection="1">
      <alignment vertical="center"/>
    </xf>
    <xf numFmtId="43" fontId="15" fillId="0" borderId="37" xfId="1" applyFont="1" applyFill="1" applyBorder="1" applyAlignment="1" applyProtection="1">
      <alignment vertical="center"/>
    </xf>
    <xf numFmtId="9" fontId="14" fillId="0" borderId="37" xfId="1" applyNumberFormat="1" applyFont="1" applyFill="1" applyBorder="1" applyAlignment="1" applyProtection="1">
      <alignment vertical="center"/>
    </xf>
    <xf numFmtId="43" fontId="25" fillId="0" borderId="0" xfId="1" applyFont="1" applyFill="1" applyAlignment="1" applyProtection="1">
      <alignment vertical="center"/>
    </xf>
    <xf numFmtId="3" fontId="25" fillId="0" borderId="0" xfId="1" applyNumberFormat="1" applyFont="1" applyFill="1" applyAlignment="1" applyProtection="1">
      <alignment vertical="center"/>
    </xf>
    <xf numFmtId="43" fontId="26" fillId="0" borderId="0" xfId="1" applyFont="1" applyFill="1" applyAlignment="1" applyProtection="1">
      <alignment horizontal="center" vertical="center"/>
    </xf>
    <xf numFmtId="0" fontId="25" fillId="0" borderId="0" xfId="0" applyFont="1" applyFill="1" applyAlignment="1" applyProtection="1">
      <alignment vertical="center"/>
    </xf>
    <xf numFmtId="3" fontId="25" fillId="0" borderId="0" xfId="0" applyNumberFormat="1" applyFont="1" applyFill="1" applyAlignment="1" applyProtection="1">
      <alignment vertical="center"/>
    </xf>
    <xf numFmtId="3" fontId="10" fillId="0" borderId="14" xfId="1" applyNumberFormat="1" applyFont="1" applyFill="1" applyBorder="1" applyAlignment="1">
      <alignment horizontal="right"/>
    </xf>
    <xf numFmtId="3" fontId="10" fillId="0" borderId="21" xfId="1" applyNumberFormat="1" applyFont="1" applyFill="1" applyBorder="1" applyAlignment="1">
      <alignment horizontal="right"/>
    </xf>
    <xf numFmtId="43" fontId="10" fillId="0" borderId="0" xfId="1" applyFont="1" applyFill="1" applyBorder="1" applyAlignment="1">
      <alignment vertical="center"/>
    </xf>
    <xf numFmtId="43" fontId="10" fillId="0" borderId="0" xfId="1" applyFont="1" applyFill="1" applyBorder="1" applyAlignment="1"/>
    <xf numFmtId="43" fontId="10" fillId="0" borderId="21" xfId="1" applyFont="1" applyFill="1" applyBorder="1" applyAlignment="1"/>
    <xf numFmtId="3" fontId="4" fillId="0" borderId="0" xfId="0" applyNumberFormat="1" applyFont="1" applyFill="1" applyBorder="1" applyAlignment="1" applyProtection="1">
      <alignment vertical="center" wrapText="1"/>
      <protection locked="0"/>
    </xf>
    <xf numFmtId="9" fontId="4" fillId="0" borderId="0" xfId="0" applyNumberFormat="1" applyFont="1" applyFill="1" applyBorder="1" applyAlignment="1" applyProtection="1">
      <alignment vertical="center" wrapText="1"/>
      <protection locked="0"/>
    </xf>
    <xf numFmtId="164" fontId="4" fillId="0" borderId="0" xfId="1" applyNumberFormat="1" applyFont="1" applyFill="1" applyBorder="1" applyAlignment="1" applyProtection="1">
      <alignment vertical="center" wrapText="1"/>
      <protection locked="0"/>
    </xf>
    <xf numFmtId="9" fontId="4" fillId="0" borderId="0" xfId="1" applyNumberFormat="1" applyFont="1" applyFill="1" applyBorder="1" applyAlignment="1" applyProtection="1">
      <alignment vertical="center" wrapText="1"/>
      <protection locked="0"/>
    </xf>
    <xf numFmtId="9" fontId="4" fillId="0" borderId="0" xfId="2" applyFont="1" applyFill="1" applyBorder="1" applyAlignment="1" applyProtection="1">
      <alignment vertical="center" wrapText="1"/>
      <protection locked="0"/>
    </xf>
    <xf numFmtId="9" fontId="4" fillId="0" borderId="0" xfId="2" applyNumberFormat="1" applyFont="1" applyFill="1" applyBorder="1" applyAlignment="1" applyProtection="1">
      <alignment vertical="center" wrapText="1"/>
      <protection locked="0"/>
    </xf>
    <xf numFmtId="43" fontId="4" fillId="0" borderId="0" xfId="1" applyFont="1" applyFill="1" applyBorder="1" applyAlignment="1" applyProtection="1">
      <alignment vertical="center" wrapText="1"/>
      <protection locked="0"/>
    </xf>
    <xf numFmtId="0" fontId="12" fillId="7" borderId="0" xfId="0" applyFont="1" applyFill="1" applyBorder="1" applyAlignment="1">
      <alignment horizontal="right" vertical="center" wrapText="1"/>
    </xf>
    <xf numFmtId="0" fontId="12" fillId="11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0" fillId="0" borderId="0" xfId="0" applyFont="1" applyBorder="1" applyAlignment="1"/>
    <xf numFmtId="43" fontId="10" fillId="0" borderId="0" xfId="1" applyFont="1" applyBorder="1" applyAlignment="1"/>
    <xf numFmtId="0" fontId="18" fillId="0" borderId="0" xfId="0" applyFont="1" applyBorder="1" applyAlignment="1"/>
    <xf numFmtId="43" fontId="18" fillId="0" borderId="0" xfId="1" applyFont="1" applyBorder="1" applyAlignment="1"/>
    <xf numFmtId="3" fontId="10" fillId="0" borderId="19" xfId="1" applyNumberFormat="1" applyFont="1" applyBorder="1" applyAlignment="1">
      <alignment horizontal="right"/>
    </xf>
    <xf numFmtId="0" fontId="27" fillId="0" borderId="0" xfId="0" applyFont="1" applyFill="1" applyBorder="1" applyAlignment="1" applyProtection="1">
      <alignment horizontal="center" vertical="center"/>
    </xf>
    <xf numFmtId="164" fontId="27" fillId="0" borderId="0" xfId="1" applyNumberFormat="1" applyFont="1" applyFill="1" applyAlignment="1" applyProtection="1">
      <alignment horizontal="center" vertical="center"/>
    </xf>
    <xf numFmtId="3" fontId="27" fillId="0" borderId="0" xfId="1" applyNumberFormat="1" applyFont="1" applyFill="1" applyAlignment="1" applyProtection="1">
      <alignment horizontal="center" vertical="center"/>
    </xf>
    <xf numFmtId="0" fontId="27" fillId="0" borderId="0" xfId="0" applyFont="1" applyFill="1" applyAlignment="1" applyProtection="1">
      <alignment horizontal="center" vertical="center"/>
    </xf>
    <xf numFmtId="43" fontId="27" fillId="0" borderId="0" xfId="1" applyFont="1" applyFill="1" applyAlignment="1" applyProtection="1">
      <alignment horizontal="center" vertical="center"/>
    </xf>
    <xf numFmtId="10" fontId="27" fillId="0" borderId="0" xfId="1" applyNumberFormat="1" applyFont="1" applyFill="1" applyAlignment="1" applyProtection="1">
      <alignment horizontal="center" vertical="center"/>
    </xf>
    <xf numFmtId="43" fontId="28" fillId="0" borderId="2" xfId="1" applyFont="1" applyFill="1" applyBorder="1" applyAlignment="1" applyProtection="1">
      <alignment horizontal="center" vertical="center" wrapText="1"/>
    </xf>
    <xf numFmtId="43" fontId="10" fillId="0" borderId="29" xfId="1" applyFont="1" applyFill="1" applyBorder="1" applyAlignment="1"/>
    <xf numFmtId="43" fontId="10" fillId="0" borderId="26" xfId="1" applyFont="1" applyFill="1" applyBorder="1" applyAlignment="1"/>
    <xf numFmtId="43" fontId="10" fillId="0" borderId="27" xfId="1" applyFont="1" applyFill="1" applyBorder="1" applyAlignment="1"/>
    <xf numFmtId="3" fontId="10" fillId="0" borderId="27" xfId="1" applyNumberFormat="1" applyFont="1" applyBorder="1" applyAlignment="1">
      <alignment horizontal="right"/>
    </xf>
    <xf numFmtId="0" fontId="10" fillId="0" borderId="27" xfId="0" applyFont="1" applyFill="1" applyBorder="1" applyAlignment="1"/>
    <xf numFmtId="0" fontId="11" fillId="0" borderId="46" xfId="0" applyFont="1" applyFill="1" applyBorder="1" applyAlignment="1">
      <alignment horizontal="left"/>
    </xf>
    <xf numFmtId="3" fontId="11" fillId="0" borderId="46" xfId="0" applyNumberFormat="1" applyFont="1" applyBorder="1" applyAlignment="1">
      <alignment horizontal="right"/>
    </xf>
    <xf numFmtId="3" fontId="10" fillId="0" borderId="46" xfId="1" applyNumberFormat="1" applyFont="1" applyBorder="1" applyAlignment="1">
      <alignment horizontal="right"/>
    </xf>
    <xf numFmtId="4" fontId="10" fillId="0" borderId="46" xfId="1" applyNumberFormat="1" applyFont="1" applyBorder="1" applyAlignment="1">
      <alignment horizontal="right"/>
    </xf>
    <xf numFmtId="0" fontId="11" fillId="0" borderId="46" xfId="0" applyFont="1" applyBorder="1" applyAlignment="1">
      <alignment horizontal="right"/>
    </xf>
    <xf numFmtId="0" fontId="0" fillId="0" borderId="46" xfId="0" applyBorder="1"/>
    <xf numFmtId="0" fontId="11" fillId="0" borderId="49" xfId="0" applyFont="1" applyFill="1" applyBorder="1" applyAlignment="1">
      <alignment horizontal="left"/>
    </xf>
    <xf numFmtId="49" fontId="11" fillId="0" borderId="30" xfId="0" applyNumberFormat="1" applyFont="1" applyBorder="1" applyAlignment="1">
      <alignment horizontal="right"/>
    </xf>
    <xf numFmtId="0" fontId="12" fillId="11" borderId="30" xfId="0" applyFont="1" applyFill="1" applyBorder="1" applyAlignment="1">
      <alignment horizontal="left"/>
    </xf>
    <xf numFmtId="0" fontId="12" fillId="0" borderId="30" xfId="0" applyFont="1" applyFill="1" applyBorder="1" applyAlignment="1">
      <alignment horizontal="left"/>
    </xf>
    <xf numFmtId="0" fontId="10" fillId="0" borderId="30" xfId="0" applyFont="1" applyFill="1" applyBorder="1" applyAlignment="1"/>
    <xf numFmtId="43" fontId="10" fillId="0" borderId="30" xfId="1" applyFont="1" applyFill="1" applyBorder="1" applyAlignment="1"/>
    <xf numFmtId="0" fontId="11" fillId="0" borderId="58" xfId="0" applyFont="1" applyFill="1" applyBorder="1" applyAlignment="1">
      <alignment horizontal="left"/>
    </xf>
    <xf numFmtId="3" fontId="11" fillId="0" borderId="56" xfId="0" applyNumberFormat="1" applyFont="1" applyBorder="1" applyAlignment="1">
      <alignment horizontal="right"/>
    </xf>
    <xf numFmtId="0" fontId="11" fillId="0" borderId="47" xfId="0" applyFont="1" applyFill="1" applyBorder="1" applyAlignment="1">
      <alignment horizontal="left"/>
    </xf>
    <xf numFmtId="43" fontId="10" fillId="0" borderId="15" xfId="1" applyFont="1" applyFill="1" applyBorder="1" applyAlignment="1"/>
    <xf numFmtId="43" fontId="10" fillId="0" borderId="28" xfId="1" applyFont="1" applyFill="1" applyBorder="1" applyAlignment="1"/>
    <xf numFmtId="0" fontId="11" fillId="0" borderId="62" xfId="0" applyFont="1" applyFill="1" applyBorder="1" applyAlignment="1">
      <alignment horizontal="left"/>
    </xf>
    <xf numFmtId="0" fontId="11" fillId="0" borderId="61" xfId="0" applyFont="1" applyFill="1" applyBorder="1" applyAlignment="1">
      <alignment horizontal="left"/>
    </xf>
    <xf numFmtId="3" fontId="11" fillId="0" borderId="55" xfId="0" applyNumberFormat="1" applyFont="1" applyBorder="1" applyAlignment="1">
      <alignment horizontal="right"/>
    </xf>
    <xf numFmtId="3" fontId="11" fillId="0" borderId="49" xfId="0" applyNumberFormat="1" applyFont="1" applyBorder="1" applyAlignment="1">
      <alignment horizontal="right"/>
    </xf>
    <xf numFmtId="3" fontId="10" fillId="0" borderId="49" xfId="1" applyNumberFormat="1" applyFont="1" applyBorder="1" applyAlignment="1">
      <alignment horizontal="right"/>
    </xf>
    <xf numFmtId="4" fontId="10" fillId="0" borderId="49" xfId="1" applyNumberFormat="1" applyFont="1" applyBorder="1" applyAlignment="1">
      <alignment horizontal="right"/>
    </xf>
    <xf numFmtId="3" fontId="11" fillId="0" borderId="63" xfId="0" applyNumberFormat="1" applyFont="1" applyBorder="1" applyAlignment="1">
      <alignment horizontal="right"/>
    </xf>
    <xf numFmtId="3" fontId="11" fillId="0" borderId="61" xfId="0" applyNumberFormat="1" applyFont="1" applyBorder="1" applyAlignment="1">
      <alignment horizontal="right"/>
    </xf>
    <xf numFmtId="3" fontId="10" fillId="0" borderId="61" xfId="1" applyNumberFormat="1" applyFont="1" applyBorder="1" applyAlignment="1">
      <alignment horizontal="right"/>
    </xf>
    <xf numFmtId="3" fontId="11" fillId="0" borderId="30" xfId="0" applyNumberFormat="1" applyFont="1" applyBorder="1" applyAlignment="1">
      <alignment horizontal="right"/>
    </xf>
    <xf numFmtId="3" fontId="11" fillId="0" borderId="30" xfId="1" applyNumberFormat="1" applyFont="1" applyBorder="1" applyAlignment="1">
      <alignment horizontal="right"/>
    </xf>
    <xf numFmtId="3" fontId="11" fillId="0" borderId="62" xfId="0" applyNumberFormat="1" applyFont="1" applyBorder="1" applyAlignment="1">
      <alignment horizontal="right"/>
    </xf>
    <xf numFmtId="3" fontId="11" fillId="0" borderId="58" xfId="0" applyNumberFormat="1" applyFont="1" applyBorder="1" applyAlignment="1">
      <alignment horizontal="right"/>
    </xf>
    <xf numFmtId="3" fontId="11" fillId="0" borderId="65" xfId="0" applyNumberFormat="1" applyFont="1" applyBorder="1" applyAlignment="1">
      <alignment horizontal="right"/>
    </xf>
    <xf numFmtId="4" fontId="10" fillId="0" borderId="56" xfId="1" applyNumberFormat="1" applyFont="1" applyBorder="1" applyAlignment="1">
      <alignment horizontal="right"/>
    </xf>
    <xf numFmtId="4" fontId="10" fillId="0" borderId="55" xfId="1" applyNumberFormat="1" applyFont="1" applyBorder="1" applyAlignment="1">
      <alignment horizontal="right"/>
    </xf>
    <xf numFmtId="3" fontId="10" fillId="0" borderId="26" xfId="1" applyNumberFormat="1" applyFont="1" applyBorder="1" applyAlignment="1">
      <alignment horizontal="right"/>
    </xf>
    <xf numFmtId="3" fontId="10" fillId="0" borderId="28" xfId="1" applyNumberFormat="1" applyFont="1" applyBorder="1" applyAlignment="1">
      <alignment horizontal="right"/>
    </xf>
    <xf numFmtId="4" fontId="10" fillId="0" borderId="26" xfId="1" applyNumberFormat="1" applyFont="1" applyBorder="1" applyAlignment="1">
      <alignment horizontal="right"/>
    </xf>
    <xf numFmtId="4" fontId="10" fillId="0" borderId="27" xfId="1" applyNumberFormat="1" applyFont="1" applyBorder="1" applyAlignment="1">
      <alignment horizontal="right"/>
    </xf>
    <xf numFmtId="4" fontId="10" fillId="0" borderId="28" xfId="1" applyNumberFormat="1" applyFont="1" applyBorder="1" applyAlignment="1">
      <alignment horizontal="right"/>
    </xf>
    <xf numFmtId="4" fontId="10" fillId="0" borderId="67" xfId="1" applyNumberFormat="1" applyFont="1" applyBorder="1" applyAlignment="1">
      <alignment horizontal="right"/>
    </xf>
    <xf numFmtId="4" fontId="10" fillId="0" borderId="32" xfId="1" applyNumberFormat="1" applyFont="1" applyBorder="1" applyAlignment="1">
      <alignment horizontal="right"/>
    </xf>
    <xf numFmtId="4" fontId="11" fillId="0" borderId="30" xfId="1" applyNumberFormat="1" applyFont="1" applyBorder="1" applyAlignment="1">
      <alignment horizontal="right"/>
    </xf>
    <xf numFmtId="4" fontId="10" fillId="0" borderId="52" xfId="1" applyNumberFormat="1" applyFont="1" applyBorder="1" applyAlignment="1">
      <alignment horizontal="right"/>
    </xf>
    <xf numFmtId="4" fontId="10" fillId="0" borderId="25" xfId="1" applyNumberFormat="1" applyFont="1" applyBorder="1" applyAlignment="1">
      <alignment horizontal="right"/>
    </xf>
    <xf numFmtId="4" fontId="10" fillId="0" borderId="70" xfId="1" applyNumberFormat="1" applyFont="1" applyBorder="1" applyAlignment="1">
      <alignment horizontal="right"/>
    </xf>
    <xf numFmtId="0" fontId="11" fillId="0" borderId="65" xfId="0" applyFont="1" applyFill="1" applyBorder="1" applyAlignment="1">
      <alignment horizontal="left"/>
    </xf>
    <xf numFmtId="43" fontId="10" fillId="0" borderId="25" xfId="1" applyFont="1" applyFill="1" applyBorder="1" applyAlignment="1"/>
    <xf numFmtId="43" fontId="10" fillId="0" borderId="70" xfId="1" applyFont="1" applyFill="1" applyBorder="1" applyAlignment="1"/>
    <xf numFmtId="0" fontId="10" fillId="0" borderId="26" xfId="0" applyFont="1" applyFill="1" applyBorder="1" applyAlignment="1"/>
    <xf numFmtId="0" fontId="10" fillId="0" borderId="28" xfId="0" applyFont="1" applyFill="1" applyBorder="1" applyAlignment="1"/>
    <xf numFmtId="3" fontId="11" fillId="0" borderId="56" xfId="0" applyNumberFormat="1" applyFont="1" applyFill="1" applyBorder="1" applyAlignment="1">
      <alignment horizontal="right"/>
    </xf>
    <xf numFmtId="4" fontId="10" fillId="0" borderId="51" xfId="1" applyNumberFormat="1" applyFont="1" applyBorder="1" applyAlignment="1">
      <alignment horizontal="right"/>
    </xf>
    <xf numFmtId="3" fontId="11" fillId="0" borderId="57" xfId="0" applyNumberFormat="1" applyFont="1" applyBorder="1" applyAlignment="1">
      <alignment horizontal="right"/>
    </xf>
    <xf numFmtId="3" fontId="11" fillId="0" borderId="51" xfId="0" applyNumberFormat="1" applyFont="1" applyBorder="1" applyAlignment="1">
      <alignment horizontal="right"/>
    </xf>
    <xf numFmtId="3" fontId="11" fillId="0" borderId="68" xfId="0" applyNumberFormat="1" applyFont="1" applyBorder="1" applyAlignment="1">
      <alignment horizontal="right"/>
    </xf>
    <xf numFmtId="4" fontId="10" fillId="0" borderId="25" xfId="1" applyNumberFormat="1" applyFont="1" applyFill="1" applyBorder="1" applyAlignment="1">
      <alignment horizontal="right"/>
    </xf>
    <xf numFmtId="4" fontId="10" fillId="0" borderId="28" xfId="1" applyNumberFormat="1" applyFont="1" applyFill="1" applyBorder="1" applyAlignment="1">
      <alignment horizontal="right"/>
    </xf>
    <xf numFmtId="3" fontId="10" fillId="0" borderId="73" xfId="1" applyNumberFormat="1" applyFont="1" applyBorder="1" applyAlignment="1">
      <alignment horizontal="right"/>
    </xf>
    <xf numFmtId="4" fontId="10" fillId="0" borderId="15" xfId="1" applyNumberFormat="1" applyFont="1" applyFill="1" applyBorder="1" applyAlignment="1">
      <alignment horizontal="right"/>
    </xf>
    <xf numFmtId="4" fontId="10" fillId="0" borderId="29" xfId="1" applyNumberFormat="1" applyFont="1" applyFill="1" applyBorder="1" applyAlignment="1">
      <alignment horizontal="right"/>
    </xf>
    <xf numFmtId="4" fontId="10" fillId="0" borderId="27" xfId="1" applyNumberFormat="1" applyFont="1" applyFill="1" applyBorder="1" applyAlignment="1">
      <alignment horizontal="right"/>
    </xf>
    <xf numFmtId="43" fontId="10" fillId="0" borderId="32" xfId="1" applyFont="1" applyFill="1" applyBorder="1" applyAlignment="1"/>
    <xf numFmtId="3" fontId="11" fillId="0" borderId="60" xfId="0" applyNumberFormat="1" applyFont="1" applyBorder="1" applyAlignment="1">
      <alignment horizontal="right"/>
    </xf>
    <xf numFmtId="3" fontId="11" fillId="0" borderId="47" xfId="0" applyNumberFormat="1" applyFont="1" applyBorder="1" applyAlignment="1">
      <alignment horizontal="right"/>
    </xf>
    <xf numFmtId="3" fontId="10" fillId="0" borderId="25" xfId="1" applyNumberFormat="1" applyFont="1" applyBorder="1" applyAlignment="1">
      <alignment horizontal="right"/>
    </xf>
    <xf numFmtId="3" fontId="10" fillId="0" borderId="70" xfId="1" applyNumberFormat="1" applyFont="1" applyBorder="1" applyAlignment="1">
      <alignment horizontal="right"/>
    </xf>
    <xf numFmtId="3" fontId="10" fillId="0" borderId="15" xfId="1" applyNumberFormat="1" applyFont="1" applyFill="1" applyBorder="1" applyAlignment="1">
      <alignment horizontal="right"/>
    </xf>
    <xf numFmtId="3" fontId="11" fillId="0" borderId="66" xfId="0" applyNumberFormat="1" applyFont="1" applyBorder="1" applyAlignment="1">
      <alignment horizontal="right"/>
    </xf>
    <xf numFmtId="3" fontId="11" fillId="0" borderId="64" xfId="0" applyNumberFormat="1" applyFont="1" applyBorder="1" applyAlignment="1">
      <alignment horizontal="right"/>
    </xf>
    <xf numFmtId="3" fontId="10" fillId="0" borderId="64" xfId="1" applyNumberFormat="1" applyFont="1" applyBorder="1" applyAlignment="1">
      <alignment horizontal="right"/>
    </xf>
    <xf numFmtId="3" fontId="11" fillId="0" borderId="73" xfId="0" applyNumberFormat="1" applyFont="1" applyBorder="1" applyAlignment="1">
      <alignment horizontal="right"/>
    </xf>
    <xf numFmtId="3" fontId="11" fillId="0" borderId="74" xfId="0" applyNumberFormat="1" applyFont="1" applyBorder="1" applyAlignment="1">
      <alignment horizontal="right"/>
    </xf>
    <xf numFmtId="4" fontId="10" fillId="0" borderId="70" xfId="1" applyNumberFormat="1" applyFont="1" applyFill="1" applyBorder="1" applyAlignment="1">
      <alignment horizontal="right"/>
    </xf>
    <xf numFmtId="3" fontId="11" fillId="0" borderId="27" xfId="0" applyNumberFormat="1" applyFont="1" applyBorder="1" applyAlignment="1">
      <alignment horizontal="right"/>
    </xf>
    <xf numFmtId="3" fontId="10" fillId="0" borderId="32" xfId="1" applyNumberFormat="1" applyFont="1" applyBorder="1" applyAlignment="1">
      <alignment horizontal="right"/>
    </xf>
    <xf numFmtId="4" fontId="10" fillId="0" borderId="58" xfId="1" applyNumberFormat="1" applyFont="1" applyBorder="1" applyAlignment="1">
      <alignment horizontal="right"/>
    </xf>
    <xf numFmtId="3" fontId="11" fillId="0" borderId="72" xfId="0" applyNumberFormat="1" applyFont="1" applyBorder="1" applyAlignment="1">
      <alignment horizontal="right"/>
    </xf>
    <xf numFmtId="3" fontId="11" fillId="0" borderId="69" xfId="0" applyNumberFormat="1" applyFont="1" applyBorder="1" applyAlignment="1">
      <alignment horizontal="right"/>
    </xf>
    <xf numFmtId="3" fontId="11" fillId="0" borderId="54" xfId="0" applyNumberFormat="1" applyFont="1" applyBorder="1" applyAlignment="1">
      <alignment horizontal="right"/>
    </xf>
    <xf numFmtId="3" fontId="10" fillId="0" borderId="29" xfId="1" applyNumberFormat="1" applyFont="1" applyBorder="1" applyAlignment="1">
      <alignment horizontal="right"/>
    </xf>
    <xf numFmtId="0" fontId="11" fillId="0" borderId="68" xfId="0" applyFont="1" applyFill="1" applyBorder="1" applyAlignment="1">
      <alignment horizontal="left"/>
    </xf>
    <xf numFmtId="4" fontId="10" fillId="0" borderId="52" xfId="1" applyNumberFormat="1" applyFont="1" applyFill="1" applyBorder="1" applyAlignment="1">
      <alignment horizontal="right"/>
    </xf>
    <xf numFmtId="4" fontId="10" fillId="0" borderId="42" xfId="1" applyNumberFormat="1" applyFont="1" applyFill="1" applyBorder="1" applyAlignment="1">
      <alignment horizontal="right"/>
    </xf>
    <xf numFmtId="4" fontId="10" fillId="0" borderId="73" xfId="1" applyNumberFormat="1" applyFont="1" applyFill="1" applyBorder="1" applyAlignment="1">
      <alignment horizontal="right"/>
    </xf>
    <xf numFmtId="0" fontId="10" fillId="0" borderId="32" xfId="0" applyFont="1" applyFill="1" applyBorder="1" applyAlignment="1"/>
    <xf numFmtId="4" fontId="10" fillId="0" borderId="14" xfId="1" applyNumberFormat="1" applyFont="1" applyFill="1" applyBorder="1" applyAlignment="1">
      <alignment horizontal="right"/>
    </xf>
    <xf numFmtId="3" fontId="11" fillId="0" borderId="75" xfId="0" applyNumberFormat="1" applyFont="1" applyBorder="1" applyAlignment="1">
      <alignment horizontal="right"/>
    </xf>
    <xf numFmtId="4" fontId="10" fillId="0" borderId="77" xfId="1" applyNumberFormat="1" applyFont="1" applyFill="1" applyBorder="1" applyAlignment="1">
      <alignment horizontal="right"/>
    </xf>
    <xf numFmtId="0" fontId="11" fillId="0" borderId="47" xfId="0" applyFont="1" applyBorder="1" applyAlignment="1">
      <alignment horizontal="right"/>
    </xf>
    <xf numFmtId="0" fontId="11" fillId="0" borderId="49" xfId="0" applyFont="1" applyBorder="1" applyAlignment="1">
      <alignment horizontal="right"/>
    </xf>
    <xf numFmtId="3" fontId="11" fillId="0" borderId="78" xfId="0" applyNumberFormat="1" applyFont="1" applyBorder="1" applyAlignment="1">
      <alignment horizontal="right"/>
    </xf>
    <xf numFmtId="3" fontId="11" fillId="0" borderId="79" xfId="0" applyNumberFormat="1" applyFont="1" applyBorder="1" applyAlignment="1">
      <alignment horizontal="right"/>
    </xf>
    <xf numFmtId="3" fontId="10" fillId="0" borderId="47" xfId="1" applyNumberFormat="1" applyFont="1" applyBorder="1" applyAlignment="1">
      <alignment horizontal="right"/>
    </xf>
    <xf numFmtId="4" fontId="10" fillId="0" borderId="47" xfId="1" applyNumberFormat="1" applyFont="1" applyBorder="1" applyAlignment="1">
      <alignment horizontal="right"/>
    </xf>
    <xf numFmtId="0" fontId="10" fillId="0" borderId="29" xfId="0" applyFont="1" applyFill="1" applyBorder="1" applyAlignment="1"/>
    <xf numFmtId="4" fontId="10" fillId="0" borderId="29" xfId="1" applyNumberFormat="1" applyFont="1" applyBorder="1" applyAlignment="1">
      <alignment horizontal="right"/>
    </xf>
    <xf numFmtId="4" fontId="10" fillId="0" borderId="32" xfId="1" applyNumberFormat="1" applyFont="1" applyFill="1" applyBorder="1" applyAlignment="1">
      <alignment horizontal="right"/>
    </xf>
    <xf numFmtId="3" fontId="10" fillId="0" borderId="53" xfId="1" applyNumberFormat="1" applyFont="1" applyBorder="1" applyAlignment="1">
      <alignment horizontal="right"/>
    </xf>
    <xf numFmtId="4" fontId="10" fillId="0" borderId="69" xfId="1" applyNumberFormat="1" applyFont="1" applyBorder="1" applyAlignment="1">
      <alignment horizontal="right"/>
    </xf>
    <xf numFmtId="3" fontId="11" fillId="0" borderId="29" xfId="0" applyNumberFormat="1" applyFont="1" applyBorder="1" applyAlignment="1">
      <alignment horizontal="right"/>
    </xf>
    <xf numFmtId="4" fontId="10" fillId="0" borderId="78" xfId="1" applyNumberFormat="1" applyFont="1" applyBorder="1" applyAlignment="1">
      <alignment horizontal="right"/>
    </xf>
    <xf numFmtId="4" fontId="10" fillId="0" borderId="59" xfId="1" applyNumberFormat="1" applyFont="1" applyBorder="1" applyAlignment="1">
      <alignment horizontal="right"/>
    </xf>
    <xf numFmtId="4" fontId="10" fillId="0" borderId="62" xfId="1" applyNumberFormat="1" applyFont="1" applyBorder="1" applyAlignment="1">
      <alignment horizontal="right"/>
    </xf>
    <xf numFmtId="4" fontId="10" fillId="0" borderId="79" xfId="1" applyNumberFormat="1" applyFont="1" applyBorder="1" applyAlignment="1">
      <alignment horizontal="right"/>
    </xf>
    <xf numFmtId="0" fontId="11" fillId="0" borderId="69" xfId="0" applyFont="1" applyFill="1" applyBorder="1" applyAlignment="1">
      <alignment horizontal="left"/>
    </xf>
    <xf numFmtId="4" fontId="10" fillId="0" borderId="53" xfId="1" applyNumberFormat="1" applyFont="1" applyFill="1" applyBorder="1" applyAlignment="1">
      <alignment horizontal="right"/>
    </xf>
    <xf numFmtId="0" fontId="11" fillId="0" borderId="30" xfId="0" applyFont="1" applyFill="1" applyBorder="1" applyAlignment="1">
      <alignment horizontal="left"/>
    </xf>
    <xf numFmtId="3" fontId="10" fillId="0" borderId="30" xfId="1" applyNumberFormat="1" applyFont="1" applyBorder="1" applyAlignment="1">
      <alignment horizontal="right"/>
    </xf>
    <xf numFmtId="4" fontId="10" fillId="0" borderId="30" xfId="1" applyNumberFormat="1" applyFont="1" applyBorder="1" applyAlignment="1">
      <alignment horizontal="right"/>
    </xf>
    <xf numFmtId="3" fontId="11" fillId="0" borderId="34" xfId="0" applyNumberFormat="1" applyFont="1" applyFill="1" applyBorder="1" applyAlignment="1">
      <alignment horizontal="right"/>
    </xf>
    <xf numFmtId="0" fontId="10" fillId="0" borderId="14" xfId="0" applyFont="1" applyFill="1" applyBorder="1" applyAlignment="1"/>
    <xf numFmtId="3" fontId="11" fillId="0" borderId="16" xfId="0" applyNumberFormat="1" applyFont="1" applyFill="1" applyBorder="1" applyAlignment="1">
      <alignment horizontal="right"/>
    </xf>
    <xf numFmtId="3" fontId="10" fillId="0" borderId="16" xfId="1" applyNumberFormat="1" applyFont="1" applyFill="1" applyBorder="1" applyAlignment="1">
      <alignment horizontal="right"/>
    </xf>
    <xf numFmtId="4" fontId="10" fillId="0" borderId="30" xfId="1" applyNumberFormat="1" applyFont="1" applyFill="1" applyBorder="1" applyAlignment="1">
      <alignment horizontal="right"/>
    </xf>
    <xf numFmtId="3" fontId="10" fillId="0" borderId="20" xfId="1" applyNumberFormat="1" applyFont="1" applyFill="1" applyBorder="1" applyAlignment="1">
      <alignment horizontal="right"/>
    </xf>
    <xf numFmtId="4" fontId="10" fillId="0" borderId="65" xfId="1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4" fontId="10" fillId="0" borderId="20" xfId="1" applyNumberFormat="1" applyFont="1" applyFill="1" applyBorder="1" applyAlignment="1">
      <alignment horizontal="right"/>
    </xf>
    <xf numFmtId="3" fontId="11" fillId="0" borderId="18" xfId="0" applyNumberFormat="1" applyFont="1" applyFill="1" applyBorder="1" applyAlignment="1">
      <alignment horizontal="right"/>
    </xf>
    <xf numFmtId="165" fontId="11" fillId="0" borderId="30" xfId="1" applyNumberFormat="1" applyFont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3" fontId="10" fillId="0" borderId="30" xfId="0" applyNumberFormat="1" applyFont="1" applyFill="1" applyBorder="1" applyAlignment="1">
      <alignment horizontal="right" textRotation="90"/>
    </xf>
    <xf numFmtId="43" fontId="11" fillId="0" borderId="30" xfId="1" applyFont="1" applyBorder="1" applyAlignment="1">
      <alignment horizontal="right"/>
    </xf>
    <xf numFmtId="3" fontId="11" fillId="0" borderId="81" xfId="0" applyNumberFormat="1" applyFont="1" applyBorder="1" applyAlignment="1">
      <alignment horizontal="right"/>
    </xf>
    <xf numFmtId="4" fontId="10" fillId="0" borderId="64" xfId="1" applyNumberFormat="1" applyFont="1" applyBorder="1" applyAlignment="1">
      <alignment horizontal="right"/>
    </xf>
    <xf numFmtId="0" fontId="11" fillId="0" borderId="64" xfId="0" applyFont="1" applyBorder="1" applyAlignment="1">
      <alignment horizontal="right"/>
    </xf>
    <xf numFmtId="0" fontId="12" fillId="0" borderId="20" xfId="0" applyFont="1" applyFill="1" applyBorder="1" applyAlignment="1">
      <alignment horizontal="left"/>
    </xf>
    <xf numFmtId="3" fontId="11" fillId="0" borderId="20" xfId="0" applyNumberFormat="1" applyFont="1" applyFill="1" applyBorder="1" applyAlignment="1">
      <alignment horizontal="right"/>
    </xf>
    <xf numFmtId="0" fontId="11" fillId="0" borderId="20" xfId="0" applyFont="1" applyBorder="1" applyAlignment="1">
      <alignment horizontal="right"/>
    </xf>
    <xf numFmtId="0" fontId="11" fillId="0" borderId="30" xfId="0" applyFont="1" applyBorder="1" applyAlignment="1">
      <alignment horizontal="left"/>
    </xf>
    <xf numFmtId="0" fontId="10" fillId="0" borderId="19" xfId="0" applyFont="1" applyFill="1" applyBorder="1" applyAlignment="1"/>
    <xf numFmtId="3" fontId="11" fillId="0" borderId="84" xfId="0" applyNumberFormat="1" applyFont="1" applyBorder="1" applyAlignment="1">
      <alignment horizontal="right"/>
    </xf>
    <xf numFmtId="3" fontId="11" fillId="0" borderId="82" xfId="0" applyNumberFormat="1" applyFont="1" applyBorder="1" applyAlignment="1">
      <alignment horizontal="right"/>
    </xf>
    <xf numFmtId="0" fontId="12" fillId="0" borderId="34" xfId="0" applyFont="1" applyFill="1" applyBorder="1" applyAlignment="1">
      <alignment horizontal="left"/>
    </xf>
    <xf numFmtId="3" fontId="11" fillId="0" borderId="44" xfId="0" applyNumberFormat="1" applyFont="1" applyFill="1" applyBorder="1" applyAlignment="1">
      <alignment horizontal="right"/>
    </xf>
    <xf numFmtId="3" fontId="11" fillId="0" borderId="85" xfId="0" applyNumberFormat="1" applyFont="1" applyBorder="1" applyAlignment="1">
      <alignment horizontal="right"/>
    </xf>
    <xf numFmtId="3" fontId="10" fillId="0" borderId="33" xfId="1" applyNumberFormat="1" applyFont="1" applyBorder="1" applyAlignment="1">
      <alignment horizontal="right"/>
    </xf>
    <xf numFmtId="4" fontId="10" fillId="0" borderId="33" xfId="1" applyNumberFormat="1" applyFont="1" applyBorder="1" applyAlignment="1">
      <alignment horizontal="right"/>
    </xf>
    <xf numFmtId="4" fontId="10" fillId="0" borderId="19" xfId="1" applyNumberFormat="1" applyFont="1" applyBorder="1" applyAlignment="1">
      <alignment horizontal="right"/>
    </xf>
    <xf numFmtId="3" fontId="11" fillId="0" borderId="86" xfId="0" applyNumberFormat="1" applyFont="1" applyBorder="1" applyAlignment="1">
      <alignment horizontal="right"/>
    </xf>
    <xf numFmtId="3" fontId="11" fillId="0" borderId="48" xfId="0" applyNumberFormat="1" applyFont="1" applyBorder="1" applyAlignment="1">
      <alignment horizontal="right"/>
    </xf>
    <xf numFmtId="3" fontId="10" fillId="0" borderId="48" xfId="1" applyNumberFormat="1" applyFont="1" applyBorder="1" applyAlignment="1">
      <alignment horizontal="right"/>
    </xf>
    <xf numFmtId="4" fontId="10" fillId="0" borderId="48" xfId="1" applyNumberFormat="1" applyFont="1" applyBorder="1" applyAlignment="1">
      <alignment horizontal="right"/>
    </xf>
    <xf numFmtId="164" fontId="15" fillId="0" borderId="24" xfId="1" applyNumberFormat="1" applyFont="1" applyFill="1" applyBorder="1" applyAlignment="1" applyProtection="1">
      <alignment vertical="center"/>
    </xf>
    <xf numFmtId="10" fontId="14" fillId="0" borderId="24" xfId="1" applyNumberFormat="1" applyFont="1" applyFill="1" applyBorder="1" applyAlignment="1" applyProtection="1">
      <alignment vertical="center"/>
    </xf>
    <xf numFmtId="9" fontId="14" fillId="0" borderId="24" xfId="1" applyNumberFormat="1" applyFont="1" applyFill="1" applyBorder="1" applyAlignment="1" applyProtection="1">
      <alignment vertical="center"/>
    </xf>
    <xf numFmtId="39" fontId="14" fillId="3" borderId="4" xfId="1" applyNumberFormat="1" applyFont="1" applyFill="1" applyBorder="1" applyAlignment="1" applyProtection="1">
      <alignment vertical="center"/>
    </xf>
    <xf numFmtId="43" fontId="14" fillId="3" borderId="4" xfId="1" applyNumberFormat="1" applyFont="1" applyFill="1" applyBorder="1" applyAlignment="1" applyProtection="1">
      <alignment vertical="center"/>
    </xf>
    <xf numFmtId="9" fontId="14" fillId="3" borderId="4" xfId="1" applyNumberFormat="1" applyFont="1" applyFill="1" applyBorder="1" applyAlignment="1" applyProtection="1">
      <alignment vertical="center"/>
    </xf>
    <xf numFmtId="43" fontId="14" fillId="3" borderId="4" xfId="1" applyFont="1" applyFill="1" applyBorder="1" applyAlignment="1" applyProtection="1">
      <alignment vertical="center"/>
    </xf>
    <xf numFmtId="0" fontId="14" fillId="3" borderId="0" xfId="0" applyFont="1" applyFill="1" applyAlignment="1" applyProtection="1">
      <alignment vertical="center"/>
    </xf>
    <xf numFmtId="9" fontId="15" fillId="3" borderId="4" xfId="2" applyFont="1" applyFill="1" applyBorder="1" applyAlignment="1" applyProtection="1">
      <alignment horizontal="center" vertical="center"/>
    </xf>
    <xf numFmtId="0" fontId="14" fillId="0" borderId="89" xfId="0" applyFont="1" applyFill="1" applyBorder="1" applyAlignment="1" applyProtection="1">
      <alignment vertical="center"/>
    </xf>
    <xf numFmtId="0" fontId="11" fillId="0" borderId="56" xfId="0" applyFont="1" applyFill="1" applyBorder="1" applyAlignment="1">
      <alignment horizontal="left"/>
    </xf>
    <xf numFmtId="0" fontId="11" fillId="0" borderId="66" xfId="0" applyFont="1" applyFill="1" applyBorder="1" applyAlignment="1">
      <alignment horizontal="left"/>
    </xf>
    <xf numFmtId="43" fontId="10" fillId="0" borderId="19" xfId="1" applyFont="1" applyFill="1" applyBorder="1" applyAlignment="1"/>
    <xf numFmtId="4" fontId="10" fillId="0" borderId="80" xfId="1" applyNumberFormat="1" applyFont="1" applyFill="1" applyBorder="1" applyAlignment="1">
      <alignment horizontal="right"/>
    </xf>
    <xf numFmtId="4" fontId="10" fillId="0" borderId="54" xfId="1" applyNumberFormat="1" applyFont="1" applyBorder="1" applyAlignment="1">
      <alignment horizontal="right"/>
    </xf>
    <xf numFmtId="3" fontId="11" fillId="0" borderId="91" xfId="0" applyNumberFormat="1" applyFont="1" applyBorder="1" applyAlignment="1">
      <alignment horizontal="right"/>
    </xf>
    <xf numFmtId="3" fontId="11" fillId="0" borderId="67" xfId="0" applyNumberFormat="1" applyFont="1" applyBorder="1" applyAlignment="1">
      <alignment horizontal="right"/>
    </xf>
    <xf numFmtId="3" fontId="11" fillId="0" borderId="92" xfId="0" applyNumberFormat="1" applyFont="1" applyBorder="1" applyAlignment="1">
      <alignment horizontal="right"/>
    </xf>
    <xf numFmtId="0" fontId="11" fillId="0" borderId="48" xfId="0" applyFont="1" applyFill="1" applyBorder="1" applyAlignment="1">
      <alignment horizontal="left"/>
    </xf>
    <xf numFmtId="0" fontId="11" fillId="0" borderId="93" xfId="0" applyFont="1" applyFill="1" applyBorder="1" applyAlignment="1">
      <alignment horizontal="left"/>
    </xf>
    <xf numFmtId="0" fontId="10" fillId="0" borderId="33" xfId="0" applyFont="1" applyFill="1" applyBorder="1" applyAlignment="1"/>
    <xf numFmtId="43" fontId="10" fillId="0" borderId="45" xfId="1" applyFont="1" applyFill="1" applyBorder="1" applyAlignment="1"/>
    <xf numFmtId="3" fontId="11" fillId="0" borderId="93" xfId="0" applyNumberFormat="1" applyFont="1" applyBorder="1" applyAlignment="1">
      <alignment horizontal="right"/>
    </xf>
    <xf numFmtId="3" fontId="11" fillId="0" borderId="94" xfId="0" applyNumberFormat="1" applyFont="1" applyBorder="1" applyAlignment="1">
      <alignment horizontal="right"/>
    </xf>
    <xf numFmtId="4" fontId="10" fillId="0" borderId="77" xfId="1" applyNumberFormat="1" applyFont="1" applyBorder="1" applyAlignment="1">
      <alignment horizontal="right"/>
    </xf>
    <xf numFmtId="4" fontId="10" fillId="0" borderId="93" xfId="1" applyNumberFormat="1" applyFont="1" applyBorder="1" applyAlignment="1">
      <alignment horizontal="right"/>
    </xf>
    <xf numFmtId="3" fontId="11" fillId="0" borderId="76" xfId="0" applyNumberFormat="1" applyFont="1" applyBorder="1" applyAlignment="1">
      <alignment horizontal="right"/>
    </xf>
    <xf numFmtId="4" fontId="10" fillId="0" borderId="45" xfId="1" applyNumberFormat="1" applyFont="1" applyBorder="1" applyAlignment="1">
      <alignment horizontal="right"/>
    </xf>
    <xf numFmtId="4" fontId="10" fillId="0" borderId="33" xfId="1" applyNumberFormat="1" applyFont="1" applyFill="1" applyBorder="1" applyAlignment="1">
      <alignment horizontal="right"/>
    </xf>
    <xf numFmtId="4" fontId="10" fillId="0" borderId="84" xfId="1" applyNumberFormat="1" applyFont="1" applyBorder="1" applyAlignment="1">
      <alignment horizontal="right"/>
    </xf>
    <xf numFmtId="3" fontId="10" fillId="0" borderId="82" xfId="1" applyNumberFormat="1" applyFont="1" applyBorder="1" applyAlignment="1">
      <alignment horizontal="right"/>
    </xf>
    <xf numFmtId="4" fontId="10" fillId="0" borderId="83" xfId="1" applyNumberFormat="1" applyFont="1" applyBorder="1" applyAlignment="1">
      <alignment horizontal="right"/>
    </xf>
    <xf numFmtId="3" fontId="11" fillId="0" borderId="19" xfId="0" applyNumberFormat="1" applyFont="1" applyBorder="1" applyAlignment="1">
      <alignment horizontal="right"/>
    </xf>
    <xf numFmtId="43" fontId="10" fillId="0" borderId="52" xfId="1" applyFont="1" applyFill="1" applyBorder="1" applyAlignment="1"/>
    <xf numFmtId="3" fontId="11" fillId="0" borderId="54" xfId="0" applyNumberFormat="1" applyFont="1" applyFill="1" applyBorder="1" applyAlignment="1">
      <alignment horizontal="right"/>
    </xf>
    <xf numFmtId="3" fontId="10" fillId="0" borderId="95" xfId="1" applyNumberFormat="1" applyFont="1" applyBorder="1" applyAlignment="1">
      <alignment horizontal="right"/>
    </xf>
    <xf numFmtId="4" fontId="10" fillId="0" borderId="81" xfId="1" applyNumberFormat="1" applyFont="1" applyBorder="1" applyAlignment="1">
      <alignment horizontal="right"/>
    </xf>
    <xf numFmtId="3" fontId="11" fillId="0" borderId="96" xfId="0" applyNumberFormat="1" applyFont="1" applyBorder="1" applyAlignment="1">
      <alignment horizontal="right"/>
    </xf>
    <xf numFmtId="3" fontId="11" fillId="0" borderId="66" xfId="0" applyNumberFormat="1" applyFont="1" applyFill="1" applyBorder="1" applyAlignment="1">
      <alignment horizontal="right"/>
    </xf>
    <xf numFmtId="3" fontId="10" fillId="0" borderId="88" xfId="1" applyNumberFormat="1" applyFont="1" applyBorder="1" applyAlignment="1">
      <alignment horizontal="right"/>
    </xf>
    <xf numFmtId="0" fontId="0" fillId="0" borderId="0" xfId="0" applyFill="1" applyBorder="1"/>
    <xf numFmtId="4" fontId="10" fillId="0" borderId="43" xfId="1" applyNumberFormat="1" applyFont="1" applyBorder="1" applyAlignment="1">
      <alignment horizontal="right"/>
    </xf>
    <xf numFmtId="4" fontId="10" fillId="0" borderId="73" xfId="1" applyNumberFormat="1" applyFont="1" applyBorder="1" applyAlignment="1">
      <alignment horizontal="right"/>
    </xf>
    <xf numFmtId="4" fontId="10" fillId="0" borderId="80" xfId="1" applyNumberFormat="1" applyFont="1" applyBorder="1" applyAlignment="1">
      <alignment horizontal="right"/>
    </xf>
    <xf numFmtId="4" fontId="10" fillId="0" borderId="43" xfId="1" applyNumberFormat="1" applyFont="1" applyFill="1" applyBorder="1" applyAlignment="1">
      <alignment horizontal="right"/>
    </xf>
    <xf numFmtId="4" fontId="10" fillId="2" borderId="73" xfId="1" applyNumberFormat="1" applyFont="1" applyFill="1" applyBorder="1" applyAlignment="1">
      <alignment horizontal="right"/>
    </xf>
    <xf numFmtId="4" fontId="10" fillId="0" borderId="95" xfId="1" applyNumberFormat="1" applyFont="1" applyFill="1" applyBorder="1" applyAlignment="1">
      <alignment vertical="center" wrapText="1"/>
    </xf>
    <xf numFmtId="4" fontId="10" fillId="0" borderId="73" xfId="1" applyNumberFormat="1" applyFont="1" applyFill="1" applyBorder="1" applyAlignment="1">
      <alignment horizontal="right" wrapText="1"/>
    </xf>
    <xf numFmtId="0" fontId="11" fillId="0" borderId="56" xfId="0" applyFont="1" applyBorder="1" applyAlignment="1">
      <alignment horizontal="right"/>
    </xf>
    <xf numFmtId="0" fontId="11" fillId="0" borderId="60" xfId="0" applyFont="1" applyBorder="1" applyAlignment="1">
      <alignment horizontal="right"/>
    </xf>
    <xf numFmtId="0" fontId="11" fillId="0" borderId="55" xfId="0" applyFont="1" applyBorder="1" applyAlignment="1">
      <alignment horizontal="right"/>
    </xf>
    <xf numFmtId="0" fontId="0" fillId="0" borderId="56" xfId="0" applyBorder="1"/>
    <xf numFmtId="0" fontId="11" fillId="0" borderId="54" xfId="0" applyFont="1" applyBorder="1" applyAlignment="1">
      <alignment horizontal="right"/>
    </xf>
    <xf numFmtId="0" fontId="11" fillId="0" borderId="86" xfId="0" applyFont="1" applyFill="1" applyBorder="1" applyAlignment="1">
      <alignment horizontal="left"/>
    </xf>
    <xf numFmtId="3" fontId="11" fillId="0" borderId="77" xfId="0" applyNumberFormat="1" applyFont="1" applyBorder="1" applyAlignment="1">
      <alignment horizontal="right"/>
    </xf>
    <xf numFmtId="0" fontId="14" fillId="0" borderId="6" xfId="0" applyFont="1" applyFill="1" applyBorder="1" applyAlignment="1" applyProtection="1">
      <alignment vertical="center"/>
    </xf>
    <xf numFmtId="43" fontId="15" fillId="0" borderId="5" xfId="1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vertical="center"/>
    </xf>
    <xf numFmtId="0" fontId="15" fillId="0" borderId="7" xfId="0" applyFont="1" applyFill="1" applyBorder="1" applyAlignment="1" applyProtection="1">
      <alignment horizontal="left" vertical="center"/>
    </xf>
    <xf numFmtId="43" fontId="15" fillId="0" borderId="9" xfId="1" applyFont="1" applyFill="1" applyBorder="1" applyAlignment="1" applyProtection="1">
      <alignment vertical="center"/>
    </xf>
    <xf numFmtId="0" fontId="14" fillId="0" borderId="23" xfId="0" applyFont="1" applyFill="1" applyBorder="1" applyAlignment="1" applyProtection="1">
      <alignment vertical="center"/>
    </xf>
    <xf numFmtId="164" fontId="14" fillId="0" borderId="6" xfId="1" applyNumberFormat="1" applyFont="1" applyFill="1" applyBorder="1" applyAlignment="1" applyProtection="1">
      <alignment vertical="center"/>
    </xf>
    <xf numFmtId="164" fontId="16" fillId="0" borderId="4" xfId="1" applyNumberFormat="1" applyFont="1" applyFill="1" applyBorder="1" applyAlignment="1" applyProtection="1">
      <alignment horizontal="center" vertical="center"/>
    </xf>
    <xf numFmtId="43" fontId="16" fillId="0" borderId="4" xfId="1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vertical="center"/>
    </xf>
    <xf numFmtId="3" fontId="14" fillId="3" borderId="4" xfId="0" applyNumberFormat="1" applyFont="1" applyFill="1" applyBorder="1" applyAlignment="1" applyProtection="1">
      <alignment vertical="center"/>
    </xf>
    <xf numFmtId="4" fontId="14" fillId="3" borderId="4" xfId="0" applyNumberFormat="1" applyFont="1" applyFill="1" applyBorder="1" applyAlignment="1" applyProtection="1">
      <alignment vertical="center"/>
    </xf>
    <xf numFmtId="43" fontId="15" fillId="3" borderId="2" xfId="1" applyFont="1" applyFill="1" applyBorder="1" applyAlignment="1" applyProtection="1">
      <alignment vertical="center"/>
    </xf>
    <xf numFmtId="164" fontId="14" fillId="3" borderId="4" xfId="1" applyNumberFormat="1" applyFont="1" applyFill="1" applyBorder="1" applyAlignment="1" applyProtection="1">
      <alignment vertical="center"/>
    </xf>
    <xf numFmtId="0" fontId="28" fillId="0" borderId="4" xfId="0" applyFont="1" applyFill="1" applyBorder="1" applyAlignment="1" applyProtection="1">
      <alignment horizontal="center" vertical="center" wrapText="1"/>
    </xf>
    <xf numFmtId="164" fontId="28" fillId="0" borderId="4" xfId="1" applyNumberFormat="1" applyFont="1" applyFill="1" applyBorder="1" applyAlignment="1" applyProtection="1">
      <alignment horizontal="center" vertical="center" wrapText="1"/>
    </xf>
    <xf numFmtId="9" fontId="28" fillId="0" borderId="4" xfId="2" applyFont="1" applyFill="1" applyBorder="1" applyAlignment="1" applyProtection="1">
      <alignment horizontal="center" vertical="center" wrapText="1"/>
    </xf>
    <xf numFmtId="43" fontId="28" fillId="0" borderId="4" xfId="1" applyFont="1" applyFill="1" applyBorder="1" applyAlignment="1" applyProtection="1">
      <alignment horizontal="center" vertical="center" wrapText="1"/>
    </xf>
    <xf numFmtId="10" fontId="28" fillId="0" borderId="4" xfId="1" applyNumberFormat="1" applyFont="1" applyFill="1" applyBorder="1" applyAlignment="1" applyProtection="1">
      <alignment horizontal="center" vertical="center" wrapText="1"/>
    </xf>
    <xf numFmtId="9" fontId="28" fillId="0" borderId="4" xfId="1" applyNumberFormat="1" applyFont="1" applyFill="1" applyBorder="1" applyAlignment="1" applyProtection="1">
      <alignment horizontal="center" vertical="center" wrapText="1"/>
    </xf>
    <xf numFmtId="43" fontId="28" fillId="0" borderId="4" xfId="1" applyFont="1" applyFill="1" applyBorder="1" applyAlignment="1" applyProtection="1">
      <alignment horizontal="center" wrapText="1"/>
    </xf>
    <xf numFmtId="43" fontId="15" fillId="14" borderId="97" xfId="1" applyNumberFormat="1" applyFont="1" applyFill="1" applyBorder="1" applyAlignment="1" applyProtection="1">
      <alignment vertical="center"/>
    </xf>
    <xf numFmtId="43" fontId="16" fillId="0" borderId="98" xfId="1" applyNumberFormat="1" applyFont="1" applyFill="1" applyBorder="1" applyAlignment="1" applyProtection="1">
      <alignment vertical="center"/>
    </xf>
    <xf numFmtId="9" fontId="16" fillId="0" borderId="98" xfId="1" applyNumberFormat="1" applyFont="1" applyFill="1" applyBorder="1" applyAlignment="1" applyProtection="1">
      <alignment vertical="center"/>
    </xf>
    <xf numFmtId="0" fontId="14" fillId="0" borderId="6" xfId="0" applyFont="1" applyFill="1" applyBorder="1" applyAlignment="1" applyProtection="1">
      <alignment horizontal="left" vertical="center"/>
    </xf>
    <xf numFmtId="0" fontId="14" fillId="0" borderId="7" xfId="0" applyFont="1" applyFill="1" applyBorder="1" applyAlignment="1" applyProtection="1">
      <alignment horizontal="left" vertical="center"/>
    </xf>
    <xf numFmtId="0" fontId="19" fillId="0" borderId="24" xfId="0" applyFont="1" applyFill="1" applyBorder="1" applyAlignment="1" applyProtection="1">
      <alignment horizontal="left" vertical="center"/>
    </xf>
    <xf numFmtId="43" fontId="14" fillId="14" borderId="97" xfId="1" applyNumberFormat="1" applyFont="1" applyFill="1" applyBorder="1" applyAlignment="1" applyProtection="1">
      <alignment vertical="center"/>
    </xf>
    <xf numFmtId="9" fontId="14" fillId="0" borderId="7" xfId="0" applyNumberFormat="1" applyFont="1" applyFill="1" applyBorder="1" applyAlignment="1" applyProtection="1">
      <alignment vertical="center"/>
    </xf>
    <xf numFmtId="0" fontId="11" fillId="0" borderId="60" xfId="0" applyFont="1" applyFill="1" applyBorder="1" applyAlignment="1">
      <alignment horizontal="left"/>
    </xf>
    <xf numFmtId="0" fontId="11" fillId="0" borderId="79" xfId="0" applyFont="1" applyFill="1" applyBorder="1" applyAlignment="1">
      <alignment horizontal="left"/>
    </xf>
    <xf numFmtId="3" fontId="11" fillId="0" borderId="59" xfId="0" applyNumberFormat="1" applyFont="1" applyBorder="1" applyAlignment="1">
      <alignment horizontal="right"/>
    </xf>
    <xf numFmtId="0" fontId="14" fillId="0" borderId="100" xfId="0" applyFont="1" applyFill="1" applyBorder="1" applyAlignment="1" applyProtection="1">
      <alignment vertical="center"/>
    </xf>
    <xf numFmtId="0" fontId="14" fillId="0" borderId="90" xfId="0" applyFont="1" applyFill="1" applyBorder="1" applyAlignment="1" applyProtection="1">
      <alignment vertical="center"/>
    </xf>
    <xf numFmtId="0" fontId="14" fillId="0" borderId="101" xfId="0" applyFont="1" applyFill="1" applyBorder="1" applyAlignment="1" applyProtection="1">
      <alignment vertical="center"/>
    </xf>
    <xf numFmtId="0" fontId="29" fillId="3" borderId="4" xfId="0" applyFont="1" applyFill="1" applyBorder="1" applyAlignment="1" applyProtection="1">
      <alignment horizontal="left" vertical="center"/>
    </xf>
    <xf numFmtId="0" fontId="14" fillId="0" borderId="38" xfId="0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10" fontId="16" fillId="0" borderId="4" xfId="1" applyNumberFormat="1" applyFont="1" applyFill="1" applyBorder="1" applyAlignment="1" applyProtection="1">
      <alignment vertical="center"/>
    </xf>
    <xf numFmtId="9" fontId="16" fillId="0" borderId="4" xfId="1" applyNumberFormat="1" applyFont="1" applyFill="1" applyBorder="1" applyAlignment="1" applyProtection="1">
      <alignment vertical="center"/>
    </xf>
    <xf numFmtId="43" fontId="16" fillId="0" borderId="4" xfId="1" applyFont="1" applyFill="1" applyBorder="1" applyAlignment="1" applyProtection="1">
      <alignment vertical="center"/>
    </xf>
    <xf numFmtId="43" fontId="14" fillId="0" borderId="103" xfId="1" applyFont="1" applyFill="1" applyBorder="1" applyAlignment="1" applyProtection="1">
      <alignment vertical="center"/>
    </xf>
    <xf numFmtId="9" fontId="14" fillId="0" borderId="53" xfId="1" applyNumberFormat="1" applyFont="1" applyFill="1" applyBorder="1" applyAlignment="1" applyProtection="1">
      <alignment vertical="center"/>
    </xf>
    <xf numFmtId="164" fontId="16" fillId="0" borderId="22" xfId="1" applyNumberFormat="1" applyFont="1" applyFill="1" applyBorder="1" applyAlignment="1" applyProtection="1">
      <alignment horizontal="center" vertical="center"/>
    </xf>
    <xf numFmtId="43" fontId="16" fillId="0" borderId="22" xfId="1" applyNumberFormat="1" applyFont="1" applyFill="1" applyBorder="1" applyAlignment="1" applyProtection="1">
      <alignment horizontal="center" vertical="center"/>
    </xf>
    <xf numFmtId="9" fontId="16" fillId="0" borderId="22" xfId="2" applyNumberFormat="1" applyFont="1" applyFill="1" applyBorder="1" applyAlignment="1" applyProtection="1">
      <alignment horizontal="center" vertical="center"/>
    </xf>
    <xf numFmtId="43" fontId="16" fillId="0" borderId="22" xfId="1" applyNumberFormat="1" applyFont="1" applyFill="1" applyBorder="1" applyAlignment="1" applyProtection="1">
      <alignment vertical="center"/>
    </xf>
    <xf numFmtId="0" fontId="14" fillId="14" borderId="1" xfId="0" applyFont="1" applyFill="1" applyBorder="1" applyAlignment="1" applyProtection="1">
      <alignment vertical="center"/>
    </xf>
    <xf numFmtId="0" fontId="14" fillId="14" borderId="4" xfId="3" applyFont="1" applyFill="1" applyBorder="1" applyAlignment="1" applyProtection="1">
      <alignment vertical="center"/>
    </xf>
    <xf numFmtId="164" fontId="15" fillId="14" borderId="4" xfId="1" applyNumberFormat="1" applyFont="1" applyFill="1" applyBorder="1" applyAlignment="1" applyProtection="1">
      <alignment vertical="center"/>
    </xf>
    <xf numFmtId="43" fontId="15" fillId="14" borderId="4" xfId="1" applyNumberFormat="1" applyFont="1" applyFill="1" applyBorder="1" applyAlignment="1" applyProtection="1">
      <alignment vertical="center"/>
    </xf>
    <xf numFmtId="9" fontId="15" fillId="14" borderId="4" xfId="1" applyNumberFormat="1" applyFont="1" applyFill="1" applyBorder="1" applyAlignment="1" applyProtection="1">
      <alignment vertical="center"/>
    </xf>
    <xf numFmtId="43" fontId="16" fillId="0" borderId="22" xfId="1" applyFont="1" applyFill="1" applyBorder="1" applyAlignment="1" applyProtection="1">
      <alignment vertical="center"/>
    </xf>
    <xf numFmtId="43" fontId="16" fillId="0" borderId="104" xfId="1" applyFont="1" applyFill="1" applyBorder="1" applyAlignment="1" applyProtection="1">
      <alignment vertical="center"/>
    </xf>
    <xf numFmtId="43" fontId="14" fillId="14" borderId="2" xfId="1" applyFont="1" applyFill="1" applyBorder="1" applyAlignment="1" applyProtection="1">
      <alignment vertical="center"/>
    </xf>
    <xf numFmtId="3" fontId="11" fillId="0" borderId="83" xfId="0" applyNumberFormat="1" applyFont="1" applyBorder="1" applyAlignment="1">
      <alignment horizontal="right"/>
    </xf>
    <xf numFmtId="3" fontId="10" fillId="0" borderId="18" xfId="1" applyNumberFormat="1" applyFont="1" applyBorder="1" applyAlignment="1">
      <alignment horizontal="right"/>
    </xf>
    <xf numFmtId="0" fontId="11" fillId="0" borderId="83" xfId="0" applyFont="1" applyFill="1" applyBorder="1" applyAlignment="1">
      <alignment horizontal="left"/>
    </xf>
    <xf numFmtId="4" fontId="10" fillId="0" borderId="82" xfId="1" applyNumberFormat="1" applyFont="1" applyBorder="1" applyAlignment="1">
      <alignment horizontal="right"/>
    </xf>
    <xf numFmtId="4" fontId="10" fillId="0" borderId="35" xfId="1" applyNumberFormat="1" applyFont="1" applyFill="1" applyBorder="1" applyAlignment="1">
      <alignment horizontal="right"/>
    </xf>
    <xf numFmtId="3" fontId="10" fillId="0" borderId="45" xfId="1" applyNumberFormat="1" applyFont="1" applyBorder="1" applyAlignment="1">
      <alignment horizontal="right"/>
    </xf>
    <xf numFmtId="3" fontId="10" fillId="0" borderId="52" xfId="1" applyNumberFormat="1" applyFont="1" applyBorder="1" applyAlignment="1">
      <alignment horizontal="right"/>
    </xf>
    <xf numFmtId="3" fontId="10" fillId="0" borderId="75" xfId="1" applyNumberFormat="1" applyFont="1" applyBorder="1" applyAlignment="1">
      <alignment horizontal="right"/>
    </xf>
    <xf numFmtId="3" fontId="10" fillId="0" borderId="72" xfId="1" applyNumberFormat="1" applyFont="1" applyBorder="1" applyAlignment="1">
      <alignment horizontal="right"/>
    </xf>
    <xf numFmtId="3" fontId="11" fillId="0" borderId="106" xfId="0" applyNumberFormat="1" applyFont="1" applyBorder="1" applyAlignment="1">
      <alignment horizontal="right"/>
    </xf>
    <xf numFmtId="3" fontId="11" fillId="0" borderId="71" xfId="0" applyNumberFormat="1" applyFont="1" applyBorder="1" applyAlignment="1">
      <alignment horizontal="right"/>
    </xf>
    <xf numFmtId="4" fontId="10" fillId="0" borderId="91" xfId="1" applyNumberFormat="1" applyFont="1" applyBorder="1" applyAlignment="1">
      <alignment horizontal="right"/>
    </xf>
    <xf numFmtId="4" fontId="10" fillId="0" borderId="57" xfId="1" applyNumberFormat="1" applyFont="1" applyBorder="1" applyAlignment="1">
      <alignment horizontal="right"/>
    </xf>
    <xf numFmtId="3" fontId="11" fillId="0" borderId="26" xfId="0" applyNumberFormat="1" applyFont="1" applyBorder="1" applyAlignment="1">
      <alignment horizontal="right"/>
    </xf>
    <xf numFmtId="3" fontId="10" fillId="0" borderId="42" xfId="1" applyNumberFormat="1" applyFont="1" applyBorder="1" applyAlignment="1">
      <alignment horizontal="right"/>
    </xf>
    <xf numFmtId="10" fontId="14" fillId="0" borderId="99" xfId="1" applyNumberFormat="1" applyFont="1" applyFill="1" applyBorder="1" applyAlignment="1" applyProtection="1">
      <alignment vertical="center"/>
    </xf>
    <xf numFmtId="0" fontId="14" fillId="0" borderId="37" xfId="0" applyFont="1" applyFill="1" applyBorder="1" applyAlignment="1" applyProtection="1">
      <alignment horizontal="left" vertical="center"/>
    </xf>
    <xf numFmtId="0" fontId="14" fillId="0" borderId="7" xfId="0" applyFont="1" applyFill="1" applyBorder="1" applyAlignment="1" applyProtection="1">
      <alignment vertical="center"/>
    </xf>
    <xf numFmtId="0" fontId="10" fillId="12" borderId="108" xfId="0" applyFont="1" applyFill="1" applyBorder="1" applyAlignment="1"/>
    <xf numFmtId="0" fontId="10" fillId="12" borderId="109" xfId="0" applyFont="1" applyFill="1" applyBorder="1" applyAlignment="1"/>
    <xf numFmtId="164" fontId="10" fillId="12" borderId="111" xfId="1" applyNumberFormat="1" applyFont="1" applyFill="1" applyBorder="1" applyAlignment="1"/>
    <xf numFmtId="43" fontId="10" fillId="12" borderId="111" xfId="1" applyFont="1" applyFill="1" applyBorder="1" applyAlignment="1"/>
    <xf numFmtId="164" fontId="10" fillId="12" borderId="109" xfId="0" applyNumberFormat="1" applyFont="1" applyFill="1" applyBorder="1" applyAlignment="1"/>
    <xf numFmtId="164" fontId="10" fillId="12" borderId="110" xfId="0" applyNumberFormat="1" applyFont="1" applyFill="1" applyBorder="1" applyAlignment="1"/>
    <xf numFmtId="43" fontId="10" fillId="12" borderId="108" xfId="1" applyFont="1" applyFill="1" applyBorder="1" applyAlignment="1"/>
    <xf numFmtId="43" fontId="10" fillId="12" borderId="109" xfId="1" applyFont="1" applyFill="1" applyBorder="1" applyAlignment="1"/>
    <xf numFmtId="3" fontId="10" fillId="12" borderId="111" xfId="1" applyNumberFormat="1" applyFont="1" applyFill="1" applyBorder="1" applyAlignment="1"/>
    <xf numFmtId="164" fontId="10" fillId="12" borderId="110" xfId="1" applyNumberFormat="1" applyFont="1" applyFill="1" applyBorder="1" applyAlignment="1"/>
    <xf numFmtId="43" fontId="10" fillId="12" borderId="110" xfId="1" applyFont="1" applyFill="1" applyBorder="1" applyAlignment="1"/>
    <xf numFmtId="43" fontId="10" fillId="12" borderId="109" xfId="0" applyNumberFormat="1" applyFont="1" applyFill="1" applyBorder="1" applyAlignment="1"/>
    <xf numFmtId="0" fontId="11" fillId="0" borderId="109" xfId="0" applyFont="1" applyFill="1" applyBorder="1" applyAlignment="1">
      <alignment horizontal="right"/>
    </xf>
    <xf numFmtId="0" fontId="11" fillId="0" borderId="109" xfId="0" applyFont="1" applyBorder="1" applyAlignment="1">
      <alignment horizontal="right"/>
    </xf>
    <xf numFmtId="3" fontId="10" fillId="0" borderId="21" xfId="1" applyNumberFormat="1" applyFont="1" applyBorder="1" applyAlignment="1">
      <alignment horizontal="right"/>
    </xf>
    <xf numFmtId="0" fontId="11" fillId="0" borderId="76" xfId="0" applyFont="1" applyFill="1" applyBorder="1" applyAlignment="1">
      <alignment horizontal="right"/>
    </xf>
    <xf numFmtId="0" fontId="11" fillId="0" borderId="55" xfId="0" applyFont="1" applyFill="1" applyBorder="1" applyAlignment="1">
      <alignment horizontal="left"/>
    </xf>
    <xf numFmtId="164" fontId="10" fillId="12" borderId="21" xfId="1" applyNumberFormat="1" applyFont="1" applyFill="1" applyBorder="1" applyAlignment="1"/>
    <xf numFmtId="164" fontId="11" fillId="0" borderId="0" xfId="0" applyNumberFormat="1" applyFont="1" applyFill="1" applyBorder="1" applyAlignment="1">
      <alignment horizontal="right"/>
    </xf>
    <xf numFmtId="3" fontId="11" fillId="0" borderId="32" xfId="0" applyNumberFormat="1" applyFont="1" applyBorder="1" applyAlignment="1">
      <alignment horizontal="right"/>
    </xf>
    <xf numFmtId="4" fontId="10" fillId="0" borderId="16" xfId="1" applyNumberFormat="1" applyFont="1" applyFill="1" applyBorder="1" applyAlignment="1">
      <alignment horizontal="right"/>
    </xf>
    <xf numFmtId="3" fontId="11" fillId="0" borderId="18" xfId="0" applyNumberFormat="1" applyFont="1" applyBorder="1" applyAlignment="1">
      <alignment horizontal="right"/>
    </xf>
    <xf numFmtId="3" fontId="11" fillId="0" borderId="33" xfId="0" applyNumberFormat="1" applyFont="1" applyBorder="1" applyAlignment="1">
      <alignment horizontal="right"/>
    </xf>
    <xf numFmtId="164" fontId="16" fillId="0" borderId="112" xfId="1" applyNumberFormat="1" applyFont="1" applyFill="1" applyBorder="1" applyAlignment="1" applyProtection="1">
      <alignment horizontal="center" vertical="center"/>
    </xf>
    <xf numFmtId="43" fontId="16" fillId="0" borderId="22" xfId="1" applyFont="1" applyFill="1" applyBorder="1" applyAlignment="1" applyProtection="1">
      <alignment horizontal="center" vertical="center"/>
    </xf>
    <xf numFmtId="10" fontId="16" fillId="0" borderId="22" xfId="1" applyNumberFormat="1" applyFont="1" applyFill="1" applyBorder="1" applyAlignment="1" applyProtection="1">
      <alignment vertical="center"/>
    </xf>
    <xf numFmtId="9" fontId="16" fillId="0" borderId="22" xfId="1" applyNumberFormat="1" applyFont="1" applyFill="1" applyBorder="1" applyAlignment="1" applyProtection="1">
      <alignment vertical="center"/>
    </xf>
    <xf numFmtId="43" fontId="14" fillId="14" borderId="4" xfId="1" applyFont="1" applyFill="1" applyBorder="1" applyAlignment="1" applyProtection="1">
      <alignment vertical="center"/>
    </xf>
    <xf numFmtId="43" fontId="14" fillId="14" borderId="4" xfId="1" applyNumberFormat="1" applyFont="1" applyFill="1" applyBorder="1" applyAlignment="1" applyProtection="1">
      <alignment vertical="center"/>
    </xf>
    <xf numFmtId="9" fontId="14" fillId="14" borderId="4" xfId="1" applyNumberFormat="1" applyFont="1" applyFill="1" applyBorder="1" applyAlignment="1" applyProtection="1">
      <alignment vertical="center"/>
    </xf>
    <xf numFmtId="164" fontId="16" fillId="0" borderId="87" xfId="1" applyNumberFormat="1" applyFont="1" applyFill="1" applyBorder="1" applyAlignment="1" applyProtection="1">
      <alignment vertical="center"/>
    </xf>
    <xf numFmtId="43" fontId="16" fillId="0" borderId="114" xfId="1" applyNumberFormat="1" applyFont="1" applyFill="1" applyBorder="1" applyAlignment="1" applyProtection="1">
      <alignment vertical="center"/>
    </xf>
    <xf numFmtId="9" fontId="16" fillId="14" borderId="4" xfId="2" applyFont="1" applyFill="1" applyBorder="1" applyAlignment="1" applyProtection="1">
      <alignment horizontal="center" vertical="center"/>
    </xf>
    <xf numFmtId="0" fontId="14" fillId="0" borderId="115" xfId="0" applyFont="1" applyFill="1" applyBorder="1" applyAlignment="1" applyProtection="1">
      <alignment horizontal="left" vertical="center"/>
    </xf>
    <xf numFmtId="9" fontId="14" fillId="0" borderId="22" xfId="2" applyNumberFormat="1" applyFont="1" applyFill="1" applyBorder="1" applyAlignment="1" applyProtection="1">
      <alignment horizontal="center" vertical="center"/>
    </xf>
    <xf numFmtId="43" fontId="15" fillId="0" borderId="104" xfId="1" applyFont="1" applyFill="1" applyBorder="1" applyAlignment="1" applyProtection="1">
      <alignment vertical="center"/>
    </xf>
    <xf numFmtId="43" fontId="15" fillId="14" borderId="4" xfId="1" applyFont="1" applyFill="1" applyBorder="1" applyAlignment="1" applyProtection="1">
      <alignment vertical="center" wrapText="1"/>
    </xf>
    <xf numFmtId="3" fontId="11" fillId="0" borderId="116" xfId="0" applyNumberFormat="1" applyFont="1" applyBorder="1" applyAlignment="1">
      <alignment horizontal="right"/>
    </xf>
    <xf numFmtId="0" fontId="14" fillId="0" borderId="10" xfId="3" applyFont="1" applyFill="1" applyBorder="1" applyAlignment="1" applyProtection="1">
      <alignment horizontal="left" vertical="center"/>
    </xf>
    <xf numFmtId="0" fontId="14" fillId="0" borderId="107" xfId="3" applyFont="1" applyFill="1" applyBorder="1" applyAlignment="1" applyProtection="1">
      <alignment vertical="center"/>
    </xf>
    <xf numFmtId="0" fontId="14" fillId="0" borderId="24" xfId="0" applyFont="1" applyFill="1" applyBorder="1" applyAlignment="1" applyProtection="1">
      <alignment horizontal="left" vertical="center"/>
    </xf>
    <xf numFmtId="0" fontId="2" fillId="0" borderId="30" xfId="0" applyFont="1" applyFill="1" applyBorder="1" applyAlignment="1" applyProtection="1">
      <alignment vertical="top"/>
      <protection locked="0"/>
    </xf>
    <xf numFmtId="9" fontId="2" fillId="0" borderId="30" xfId="0" applyNumberFormat="1" applyFont="1" applyFill="1" applyBorder="1" applyAlignment="1" applyProtection="1">
      <alignment vertical="top"/>
      <protection locked="0"/>
    </xf>
    <xf numFmtId="0" fontId="4" fillId="0" borderId="44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Fill="1" applyBorder="1" applyAlignment="1" applyProtection="1">
      <alignment horizontal="center" vertical="center" wrapText="1"/>
      <protection locked="0"/>
    </xf>
    <xf numFmtId="43" fontId="4" fillId="0" borderId="20" xfId="1" applyFont="1" applyFill="1" applyBorder="1" applyAlignment="1" applyProtection="1">
      <alignment vertical="center" wrapText="1"/>
      <protection locked="0"/>
    </xf>
    <xf numFmtId="43" fontId="6" fillId="0" borderId="0" xfId="1" applyFont="1" applyFill="1" applyBorder="1" applyProtection="1">
      <protection locked="0"/>
    </xf>
    <xf numFmtId="43" fontId="7" fillId="0" borderId="0" xfId="1" applyFont="1" applyFill="1" applyBorder="1" applyProtection="1">
      <protection locked="0"/>
    </xf>
    <xf numFmtId="0" fontId="30" fillId="0" borderId="76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10" fillId="0" borderId="29" xfId="1" applyNumberFormat="1" applyFont="1" applyFill="1" applyBorder="1" applyAlignment="1">
      <alignment horizontal="right"/>
    </xf>
    <xf numFmtId="1" fontId="10" fillId="0" borderId="27" xfId="0" applyNumberFormat="1" applyFont="1" applyFill="1" applyBorder="1" applyAlignment="1"/>
    <xf numFmtId="0" fontId="15" fillId="0" borderId="31" xfId="0" applyFont="1" applyFill="1" applyBorder="1" applyAlignment="1" applyProtection="1">
      <alignment horizontal="left" vertical="center"/>
    </xf>
    <xf numFmtId="0" fontId="14" fillId="0" borderId="75" xfId="0" applyFont="1" applyFill="1" applyBorder="1" applyAlignment="1" applyProtection="1">
      <alignment vertical="center"/>
    </xf>
    <xf numFmtId="0" fontId="15" fillId="0" borderId="6" xfId="0" applyFont="1" applyFill="1" applyBorder="1" applyAlignment="1" applyProtection="1">
      <alignment horizontal="left" vertical="center"/>
    </xf>
    <xf numFmtId="164" fontId="16" fillId="0" borderId="3" xfId="1" applyNumberFormat="1" applyFont="1" applyFill="1" applyBorder="1" applyAlignment="1" applyProtection="1">
      <alignment horizontal="center" vertical="center"/>
    </xf>
    <xf numFmtId="3" fontId="28" fillId="0" borderId="3" xfId="0" applyNumberFormat="1" applyFont="1" applyFill="1" applyBorder="1" applyAlignment="1" applyProtection="1">
      <alignment horizontal="center" vertical="center" wrapText="1"/>
    </xf>
    <xf numFmtId="0" fontId="14" fillId="0" borderId="115" xfId="3" applyFont="1" applyFill="1" applyBorder="1" applyAlignment="1" applyProtection="1">
      <alignment horizontal="left" vertical="center"/>
    </xf>
    <xf numFmtId="164" fontId="16" fillId="0" borderId="3" xfId="1" applyNumberFormat="1" applyFont="1" applyFill="1" applyBorder="1" applyAlignment="1" applyProtection="1">
      <alignment vertical="center"/>
    </xf>
    <xf numFmtId="43" fontId="14" fillId="0" borderId="40" xfId="1" applyNumberFormat="1" applyFont="1" applyFill="1" applyBorder="1" applyAlignment="1" applyProtection="1">
      <alignment vertical="center"/>
    </xf>
    <xf numFmtId="10" fontId="14" fillId="0" borderId="131" xfId="1" applyNumberFormat="1" applyFont="1" applyFill="1" applyBorder="1" applyAlignment="1" applyProtection="1">
      <alignment vertical="center"/>
    </xf>
    <xf numFmtId="0" fontId="16" fillId="0" borderId="1" xfId="0" applyFont="1" applyFill="1" applyBorder="1" applyAlignment="1" applyProtection="1">
      <alignment horizontal="center" vertical="center"/>
    </xf>
    <xf numFmtId="9" fontId="14" fillId="3" borderId="17" xfId="1" applyNumberFormat="1" applyFont="1" applyFill="1" applyBorder="1" applyAlignment="1" applyProtection="1">
      <alignment vertical="center"/>
    </xf>
    <xf numFmtId="9" fontId="14" fillId="3" borderId="3" xfId="1" applyNumberFormat="1" applyFont="1" applyFill="1" applyBorder="1" applyAlignment="1" applyProtection="1">
      <alignment vertical="center"/>
    </xf>
    <xf numFmtId="43" fontId="14" fillId="14" borderId="21" xfId="1" applyNumberFormat="1" applyFont="1" applyFill="1" applyBorder="1" applyAlignment="1" applyProtection="1">
      <alignment vertical="center"/>
    </xf>
    <xf numFmtId="4" fontId="31" fillId="0" borderId="29" xfId="1" applyNumberFormat="1" applyFont="1" applyBorder="1" applyAlignment="1">
      <alignment horizontal="right"/>
    </xf>
    <xf numFmtId="0" fontId="24" fillId="0" borderId="105" xfId="0" applyFont="1" applyFill="1" applyBorder="1" applyAlignment="1">
      <alignment horizontal="center" vertical="center"/>
    </xf>
    <xf numFmtId="49" fontId="12" fillId="0" borderId="50" xfId="0" applyNumberFormat="1" applyFont="1" applyFill="1" applyBorder="1" applyAlignment="1">
      <alignment horizontal="right" vertical="center"/>
    </xf>
    <xf numFmtId="49" fontId="11" fillId="0" borderId="50" xfId="0" applyNumberFormat="1" applyFont="1" applyBorder="1" applyAlignment="1">
      <alignment horizontal="right"/>
    </xf>
    <xf numFmtId="49" fontId="11" fillId="0" borderId="50" xfId="0" applyNumberFormat="1" applyFont="1" applyFill="1" applyBorder="1" applyAlignment="1">
      <alignment horizontal="right"/>
    </xf>
    <xf numFmtId="14" fontId="11" fillId="0" borderId="132" xfId="0" applyNumberFormat="1" applyFont="1" applyBorder="1" applyAlignment="1">
      <alignment horizontal="right"/>
    </xf>
    <xf numFmtId="14" fontId="11" fillId="0" borderId="6" xfId="0" applyNumberFormat="1" applyFont="1" applyBorder="1" applyAlignment="1">
      <alignment horizontal="right"/>
    </xf>
    <xf numFmtId="14" fontId="11" fillId="0" borderId="31" xfId="0" applyNumberFormat="1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14" fontId="11" fillId="0" borderId="22" xfId="0" applyNumberFormat="1" applyFont="1" applyBorder="1" applyAlignment="1">
      <alignment horizontal="right"/>
    </xf>
    <xf numFmtId="14" fontId="11" fillId="0" borderId="37" xfId="0" applyNumberFormat="1" applyFont="1" applyBorder="1" applyAlignment="1">
      <alignment horizontal="right"/>
    </xf>
    <xf numFmtId="14" fontId="11" fillId="0" borderId="13" xfId="0" applyNumberFormat="1" applyFont="1" applyBorder="1" applyAlignment="1">
      <alignment horizontal="right"/>
    </xf>
    <xf numFmtId="14" fontId="11" fillId="0" borderId="24" xfId="0" applyNumberFormat="1" applyFont="1" applyBorder="1" applyAlignment="1">
      <alignment horizontal="right"/>
    </xf>
    <xf numFmtId="14" fontId="11" fillId="0" borderId="36" xfId="0" applyNumberFormat="1" applyFont="1" applyFill="1" applyBorder="1" applyAlignment="1">
      <alignment horizontal="right"/>
    </xf>
    <xf numFmtId="14" fontId="11" fillId="0" borderId="37" xfId="0" applyNumberFormat="1" applyFont="1" applyFill="1" applyBorder="1" applyAlignment="1">
      <alignment horizontal="right"/>
    </xf>
    <xf numFmtId="0" fontId="11" fillId="0" borderId="22" xfId="0" applyFont="1" applyBorder="1" applyAlignment="1">
      <alignment horizontal="right"/>
    </xf>
    <xf numFmtId="16" fontId="11" fillId="0" borderId="7" xfId="0" applyNumberFormat="1" applyFont="1" applyBorder="1" applyAlignment="1">
      <alignment horizontal="right"/>
    </xf>
    <xf numFmtId="14" fontId="11" fillId="0" borderId="36" xfId="0" applyNumberFormat="1" applyFont="1" applyBorder="1" applyAlignment="1">
      <alignment horizontal="right"/>
    </xf>
    <xf numFmtId="16" fontId="11" fillId="0" borderId="22" xfId="0" applyNumberFormat="1" applyFont="1" applyBorder="1" applyAlignment="1">
      <alignment horizontal="right"/>
    </xf>
    <xf numFmtId="14" fontId="11" fillId="0" borderId="123" xfId="0" applyNumberFormat="1" applyFont="1" applyFill="1" applyBorder="1" applyAlignment="1">
      <alignment horizontal="right"/>
    </xf>
    <xf numFmtId="0" fontId="11" fillId="0" borderId="43" xfId="0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0" fontId="15" fillId="2" borderId="40" xfId="0" applyFont="1" applyFill="1" applyBorder="1" applyAlignment="1" applyProtection="1">
      <alignment horizontal="left" vertical="center"/>
    </xf>
    <xf numFmtId="43" fontId="14" fillId="2" borderId="7" xfId="1" applyFont="1" applyFill="1" applyBorder="1" applyAlignment="1" applyProtection="1">
      <alignment vertical="center"/>
    </xf>
    <xf numFmtId="0" fontId="10" fillId="12" borderId="109" xfId="0" applyFont="1" applyFill="1" applyBorder="1" applyAlignment="1">
      <alignment horizontal="center"/>
    </xf>
    <xf numFmtId="0" fontId="10" fillId="12" borderId="110" xfId="0" applyFont="1" applyFill="1" applyBorder="1" applyAlignment="1">
      <alignment horizontal="center"/>
    </xf>
    <xf numFmtId="0" fontId="30" fillId="14" borderId="14" xfId="0" applyFont="1" applyFill="1" applyBorder="1" applyAlignment="1" applyProtection="1">
      <protection locked="0"/>
    </xf>
    <xf numFmtId="0" fontId="30" fillId="14" borderId="15" xfId="0" applyFont="1" applyFill="1" applyBorder="1" applyAlignment="1" applyProtection="1">
      <protection locked="0"/>
    </xf>
    <xf numFmtId="0" fontId="30" fillId="14" borderId="3" xfId="0" applyFont="1" applyFill="1" applyBorder="1" applyAlignment="1" applyProtection="1">
      <protection locked="0"/>
    </xf>
    <xf numFmtId="9" fontId="33" fillId="0" borderId="2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21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30" xfId="0" applyNumberFormat="1" applyFont="1" applyFill="1" applyBorder="1" applyAlignment="1" applyProtection="1">
      <alignment horizontal="center" vertical="center" wrapText="1"/>
      <protection locked="0"/>
    </xf>
    <xf numFmtId="3" fontId="33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33" fillId="0" borderId="4" xfId="1" applyNumberFormat="1" applyFont="1" applyFill="1" applyBorder="1" applyAlignment="1" applyProtection="1">
      <alignment horizontal="center" vertical="center" wrapText="1"/>
      <protection locked="0"/>
    </xf>
    <xf numFmtId="9" fontId="33" fillId="0" borderId="4" xfId="1" applyNumberFormat="1" applyFont="1" applyFill="1" applyBorder="1" applyAlignment="1" applyProtection="1">
      <alignment horizontal="center" vertical="center" wrapText="1"/>
      <protection locked="0"/>
    </xf>
    <xf numFmtId="164" fontId="33" fillId="0" borderId="4" xfId="1" applyNumberFormat="1" applyFont="1" applyFill="1" applyBorder="1" applyAlignment="1" applyProtection="1">
      <alignment horizontal="center" vertical="center" wrapText="1"/>
      <protection locked="0"/>
    </xf>
    <xf numFmtId="9" fontId="33" fillId="0" borderId="4" xfId="2" applyFont="1" applyFill="1" applyBorder="1" applyAlignment="1" applyProtection="1">
      <alignment horizontal="center" vertical="center" wrapText="1"/>
      <protection locked="0"/>
    </xf>
    <xf numFmtId="9" fontId="33" fillId="0" borderId="17" xfId="2" applyNumberFormat="1" applyFont="1" applyFill="1" applyBorder="1" applyAlignment="1" applyProtection="1">
      <alignment horizontal="center" vertical="center" wrapText="1"/>
      <protection locked="0"/>
    </xf>
    <xf numFmtId="9" fontId="33" fillId="0" borderId="17" xfId="2" applyFont="1" applyFill="1" applyBorder="1" applyAlignment="1" applyProtection="1">
      <alignment horizontal="center" vertical="center" wrapText="1"/>
      <protection locked="0"/>
    </xf>
    <xf numFmtId="43" fontId="33" fillId="0" borderId="1" xfId="1" applyFont="1" applyFill="1" applyBorder="1" applyAlignment="1" applyProtection="1">
      <alignment horizontal="center" vertical="center" wrapText="1"/>
      <protection locked="0"/>
    </xf>
    <xf numFmtId="43" fontId="33" fillId="0" borderId="4" xfId="1" applyFont="1" applyFill="1" applyBorder="1" applyAlignment="1" applyProtection="1">
      <alignment horizontal="center" vertical="center" wrapText="1"/>
      <protection locked="0"/>
    </xf>
    <xf numFmtId="164" fontId="33" fillId="0" borderId="22" xfId="1" applyNumberFormat="1" applyFont="1" applyFill="1" applyBorder="1" applyAlignment="1" applyProtection="1">
      <alignment horizontal="center" vertical="center" wrapText="1"/>
      <protection locked="0"/>
    </xf>
    <xf numFmtId="43" fontId="33" fillId="0" borderId="17" xfId="1" applyFont="1" applyFill="1" applyBorder="1" applyAlignment="1" applyProtection="1">
      <alignment horizontal="center" vertical="center" wrapText="1"/>
      <protection locked="0"/>
    </xf>
    <xf numFmtId="43" fontId="33" fillId="0" borderId="2" xfId="1" applyFont="1" applyFill="1" applyBorder="1" applyAlignment="1" applyProtection="1">
      <alignment horizontal="center" vertical="center" wrapText="1"/>
      <protection locked="0"/>
    </xf>
    <xf numFmtId="43" fontId="33" fillId="0" borderId="14" xfId="1" applyFont="1" applyFill="1" applyBorder="1" applyAlignment="1" applyProtection="1">
      <alignment vertical="center" wrapText="1"/>
      <protection locked="0"/>
    </xf>
    <xf numFmtId="43" fontId="33" fillId="0" borderId="21" xfId="1" applyFont="1" applyFill="1" applyBorder="1" applyAlignment="1" applyProtection="1">
      <alignment horizontal="center" vertical="center" wrapText="1"/>
      <protection locked="0"/>
    </xf>
    <xf numFmtId="0" fontId="30" fillId="14" borderId="124" xfId="0" applyFont="1" applyFill="1" applyBorder="1" applyAlignment="1" applyProtection="1">
      <protection locked="0"/>
    </xf>
    <xf numFmtId="0" fontId="30" fillId="14" borderId="126" xfId="0" applyFont="1" applyFill="1" applyBorder="1" applyAlignment="1" applyProtection="1">
      <protection locked="0"/>
    </xf>
    <xf numFmtId="43" fontId="30" fillId="3" borderId="125" xfId="1" applyFont="1" applyFill="1" applyBorder="1" applyProtection="1">
      <protection locked="0"/>
    </xf>
    <xf numFmtId="0" fontId="34" fillId="0" borderId="117" xfId="0" applyFont="1" applyFill="1" applyBorder="1" applyAlignment="1" applyProtection="1">
      <alignment horizontal="left"/>
      <protection locked="0"/>
    </xf>
    <xf numFmtId="9" fontId="35" fillId="0" borderId="118" xfId="0" applyNumberFormat="1" applyFont="1" applyFill="1" applyBorder="1" applyProtection="1">
      <protection locked="0"/>
    </xf>
    <xf numFmtId="43" fontId="35" fillId="0" borderId="50" xfId="1" applyFont="1" applyFill="1" applyBorder="1" applyProtection="1">
      <protection locked="0"/>
    </xf>
    <xf numFmtId="9" fontId="35" fillId="0" borderId="50" xfId="0" applyNumberFormat="1" applyFont="1" applyFill="1" applyBorder="1" applyProtection="1">
      <protection locked="0"/>
    </xf>
    <xf numFmtId="164" fontId="35" fillId="0" borderId="50" xfId="1" applyNumberFormat="1" applyFont="1" applyFill="1" applyBorder="1" applyAlignment="1" applyProtection="1">
      <alignment horizontal="center"/>
      <protection locked="0"/>
    </xf>
    <xf numFmtId="9" fontId="35" fillId="0" borderId="119" xfId="0" applyNumberFormat="1" applyFont="1" applyFill="1" applyBorder="1" applyProtection="1">
      <protection locked="0"/>
    </xf>
    <xf numFmtId="164" fontId="35" fillId="0" borderId="50" xfId="1" applyNumberFormat="1" applyFont="1" applyFill="1" applyBorder="1" applyProtection="1">
      <protection locked="0"/>
    </xf>
    <xf numFmtId="9" fontId="34" fillId="0" borderId="50" xfId="1" applyNumberFormat="1" applyFont="1" applyFill="1" applyBorder="1" applyProtection="1">
      <protection locked="0"/>
    </xf>
    <xf numFmtId="164" fontId="34" fillId="0" borderId="50" xfId="1" applyNumberFormat="1" applyFont="1" applyFill="1" applyBorder="1" applyProtection="1">
      <protection locked="0"/>
    </xf>
    <xf numFmtId="43" fontId="34" fillId="0" borderId="50" xfId="1" applyFont="1" applyFill="1" applyBorder="1" applyProtection="1">
      <protection locked="0"/>
    </xf>
    <xf numFmtId="9" fontId="36" fillId="0" borderId="50" xfId="2" applyNumberFormat="1" applyFont="1" applyFill="1" applyBorder="1" applyAlignment="1" applyProtection="1">
      <alignment horizontal="center"/>
      <protection locked="0"/>
    </xf>
    <xf numFmtId="9" fontId="35" fillId="0" borderId="50" xfId="1" applyNumberFormat="1" applyFont="1" applyFill="1" applyBorder="1" applyProtection="1"/>
    <xf numFmtId="9" fontId="35" fillId="0" borderId="50" xfId="1" applyNumberFormat="1" applyFont="1" applyFill="1" applyBorder="1" applyProtection="1">
      <protection locked="0"/>
    </xf>
    <xf numFmtId="9" fontId="35" fillId="0" borderId="50" xfId="1" applyNumberFormat="1" applyFont="1" applyFill="1" applyBorder="1" applyAlignment="1" applyProtection="1"/>
    <xf numFmtId="9" fontId="34" fillId="0" borderId="50" xfId="1" applyNumberFormat="1" applyFont="1" applyFill="1" applyBorder="1" applyAlignment="1" applyProtection="1">
      <alignment horizontal="right"/>
      <protection locked="0"/>
    </xf>
    <xf numFmtId="9" fontId="34" fillId="0" borderId="50" xfId="2" applyNumberFormat="1" applyFont="1" applyFill="1" applyBorder="1" applyAlignment="1" applyProtection="1">
      <alignment horizontal="center"/>
      <protection locked="0"/>
    </xf>
    <xf numFmtId="43" fontId="34" fillId="0" borderId="119" xfId="1" applyFont="1" applyFill="1" applyBorder="1" applyProtection="1">
      <protection locked="0"/>
    </xf>
    <xf numFmtId="9" fontId="35" fillId="0" borderId="50" xfId="1" applyNumberFormat="1" applyFont="1" applyFill="1" applyBorder="1" applyAlignment="1" applyProtection="1">
      <alignment horizontal="center"/>
      <protection locked="0"/>
    </xf>
    <xf numFmtId="9" fontId="35" fillId="0" borderId="120" xfId="0" applyNumberFormat="1" applyFont="1" applyFill="1" applyBorder="1" applyProtection="1">
      <protection locked="0"/>
    </xf>
    <xf numFmtId="9" fontId="35" fillId="0" borderId="121" xfId="0" applyNumberFormat="1" applyFont="1" applyFill="1" applyBorder="1" applyProtection="1">
      <protection locked="0"/>
    </xf>
    <xf numFmtId="9" fontId="35" fillId="0" borderId="121" xfId="1" applyNumberFormat="1" applyFont="1" applyFill="1" applyBorder="1" applyProtection="1">
      <protection locked="0"/>
    </xf>
    <xf numFmtId="9" fontId="34" fillId="0" borderId="121" xfId="1" applyNumberFormat="1" applyFont="1" applyFill="1" applyBorder="1" applyProtection="1">
      <protection locked="0"/>
    </xf>
    <xf numFmtId="9" fontId="34" fillId="0" borderId="121" xfId="2" applyNumberFormat="1" applyFont="1" applyFill="1" applyBorder="1" applyAlignment="1" applyProtection="1">
      <alignment horizontal="center"/>
      <protection locked="0"/>
    </xf>
    <xf numFmtId="9" fontId="35" fillId="0" borderId="121" xfId="1" applyNumberFormat="1" applyFont="1" applyFill="1" applyBorder="1" applyAlignment="1" applyProtection="1">
      <alignment horizontal="center"/>
      <protection locked="0"/>
    </xf>
    <xf numFmtId="9" fontId="35" fillId="0" borderId="121" xfId="1" applyNumberFormat="1" applyFont="1" applyFill="1" applyBorder="1" applyProtection="1"/>
    <xf numFmtId="9" fontId="35" fillId="0" borderId="121" xfId="1" applyNumberFormat="1" applyFont="1" applyFill="1" applyBorder="1" applyAlignment="1" applyProtection="1"/>
    <xf numFmtId="0" fontId="34" fillId="0" borderId="127" xfId="0" applyFont="1" applyFill="1" applyBorder="1" applyAlignment="1" applyProtection="1">
      <alignment horizontal="left"/>
      <protection locked="0"/>
    </xf>
    <xf numFmtId="43" fontId="34" fillId="0" borderId="128" xfId="1" applyFont="1" applyFill="1" applyBorder="1" applyProtection="1">
      <protection locked="0"/>
    </xf>
    <xf numFmtId="0" fontId="34" fillId="0" borderId="122" xfId="0" applyFont="1" applyFill="1" applyBorder="1" applyAlignment="1" applyProtection="1">
      <alignment horizontal="left"/>
      <protection locked="0"/>
    </xf>
    <xf numFmtId="0" fontId="34" fillId="0" borderId="129" xfId="0" applyFont="1" applyFill="1" applyBorder="1" applyAlignment="1" applyProtection="1">
      <alignment horizontal="left"/>
      <protection locked="0"/>
    </xf>
    <xf numFmtId="9" fontId="34" fillId="0" borderId="123" xfId="0" applyNumberFormat="1" applyFont="1" applyFill="1" applyBorder="1" applyProtection="1">
      <protection locked="0"/>
    </xf>
    <xf numFmtId="9" fontId="35" fillId="0" borderId="123" xfId="1" applyNumberFormat="1" applyFont="1" applyFill="1" applyBorder="1" applyProtection="1">
      <protection locked="0"/>
    </xf>
    <xf numFmtId="9" fontId="34" fillId="0" borderId="123" xfId="1" applyNumberFormat="1" applyFont="1" applyFill="1" applyBorder="1" applyProtection="1">
      <protection locked="0"/>
    </xf>
    <xf numFmtId="9" fontId="37" fillId="0" borderId="123" xfId="2" applyNumberFormat="1" applyFont="1" applyFill="1" applyBorder="1" applyAlignment="1" applyProtection="1">
      <alignment horizontal="center"/>
      <protection locked="0"/>
    </xf>
    <xf numFmtId="9" fontId="35" fillId="0" borderId="123" xfId="1" applyNumberFormat="1" applyFont="1" applyFill="1" applyBorder="1" applyProtection="1"/>
    <xf numFmtId="9" fontId="35" fillId="0" borderId="123" xfId="1" applyNumberFormat="1" applyFont="1" applyFill="1" applyBorder="1" applyAlignment="1" applyProtection="1"/>
    <xf numFmtId="164" fontId="34" fillId="0" borderId="123" xfId="1" applyNumberFormat="1" applyFont="1" applyFill="1" applyBorder="1" applyProtection="1">
      <protection locked="0"/>
    </xf>
    <xf numFmtId="43" fontId="34" fillId="0" borderId="105" xfId="1" applyFont="1" applyFill="1" applyBorder="1" applyProtection="1">
      <protection locked="0"/>
    </xf>
    <xf numFmtId="9" fontId="34" fillId="0" borderId="50" xfId="0" applyNumberFormat="1" applyFont="1" applyFill="1" applyBorder="1" applyProtection="1">
      <protection locked="0"/>
    </xf>
    <xf numFmtId="9" fontId="37" fillId="0" borderId="50" xfId="2" applyNumberFormat="1" applyFont="1" applyFill="1" applyBorder="1" applyAlignment="1" applyProtection="1">
      <alignment horizontal="center"/>
      <protection locked="0"/>
    </xf>
    <xf numFmtId="9" fontId="35" fillId="0" borderId="123" xfId="0" applyNumberFormat="1" applyFont="1" applyFill="1" applyBorder="1" applyProtection="1">
      <protection locked="0"/>
    </xf>
    <xf numFmtId="9" fontId="34" fillId="0" borderId="123" xfId="2" applyNumberFormat="1" applyFont="1" applyFill="1" applyBorder="1" applyAlignment="1" applyProtection="1">
      <alignment horizontal="center"/>
      <protection locked="0"/>
    </xf>
    <xf numFmtId="9" fontId="35" fillId="0" borderId="50" xfId="2" applyNumberFormat="1" applyFont="1" applyFill="1" applyBorder="1" applyAlignment="1" applyProtection="1">
      <alignment horizontal="center"/>
      <protection locked="0"/>
    </xf>
    <xf numFmtId="9" fontId="35" fillId="0" borderId="123" xfId="0" applyNumberFormat="1" applyFont="1" applyFill="1" applyBorder="1" applyAlignment="1" applyProtection="1">
      <alignment horizontal="left"/>
      <protection locked="0"/>
    </xf>
    <xf numFmtId="9" fontId="35" fillId="0" borderId="123" xfId="1" applyNumberFormat="1" applyFont="1" applyFill="1" applyBorder="1" applyAlignment="1" applyProtection="1">
      <alignment horizontal="center" vertical="center"/>
    </xf>
    <xf numFmtId="9" fontId="35" fillId="0" borderId="123" xfId="1" applyNumberFormat="1" applyFont="1" applyFill="1" applyBorder="1" applyAlignment="1" applyProtection="1">
      <alignment horizontal="right" vertical="center"/>
    </xf>
    <xf numFmtId="9" fontId="35" fillId="0" borderId="50" xfId="1" applyNumberFormat="1" applyFont="1" applyFill="1" applyBorder="1" applyAlignment="1" applyProtection="1">
      <alignment horizontal="right"/>
    </xf>
    <xf numFmtId="9" fontId="35" fillId="0" borderId="50" xfId="1" applyNumberFormat="1" applyFont="1" applyFill="1" applyBorder="1" applyAlignment="1" applyProtection="1">
      <alignment horizontal="right"/>
      <protection locked="0"/>
    </xf>
    <xf numFmtId="9" fontId="35" fillId="0" borderId="123" xfId="0" applyNumberFormat="1" applyFont="1" applyFill="1" applyBorder="1" applyAlignment="1" applyProtection="1">
      <alignment horizontal="right"/>
      <protection locked="0"/>
    </xf>
    <xf numFmtId="9" fontId="35" fillId="0" borderId="123" xfId="2" applyNumberFormat="1" applyFont="1" applyFill="1" applyBorder="1" applyAlignment="1" applyProtection="1">
      <alignment horizontal="center"/>
      <protection locked="0"/>
    </xf>
    <xf numFmtId="9" fontId="35" fillId="0" borderId="123" xfId="1" applyNumberFormat="1" applyFont="1" applyFill="1" applyBorder="1" applyAlignment="1" applyProtection="1">
      <alignment horizontal="right"/>
    </xf>
    <xf numFmtId="9" fontId="35" fillId="0" borderId="123" xfId="1" applyNumberFormat="1" applyFont="1" applyFill="1" applyBorder="1" applyAlignment="1" applyProtection="1">
      <alignment horizontal="right"/>
      <protection locked="0"/>
    </xf>
    <xf numFmtId="9" fontId="35" fillId="0" borderId="50" xfId="0" applyNumberFormat="1" applyFont="1" applyFill="1" applyBorder="1" applyAlignment="1" applyProtection="1">
      <alignment horizontal="left"/>
      <protection locked="0"/>
    </xf>
    <xf numFmtId="9" fontId="35" fillId="0" borderId="50" xfId="1" applyNumberFormat="1" applyFont="1" applyFill="1" applyBorder="1" applyAlignment="1" applyProtection="1">
      <alignment horizontal="right" vertical="center"/>
    </xf>
    <xf numFmtId="9" fontId="35" fillId="0" borderId="50" xfId="1" applyNumberFormat="1" applyFont="1" applyFill="1" applyBorder="1" applyAlignment="1" applyProtection="1">
      <alignment horizontal="center" vertical="center"/>
    </xf>
    <xf numFmtId="9" fontId="35" fillId="0" borderId="50" xfId="0" applyNumberFormat="1" applyFont="1" applyFill="1" applyBorder="1" applyAlignment="1" applyProtection="1">
      <alignment horizontal="right"/>
      <protection locked="0"/>
    </xf>
    <xf numFmtId="43" fontId="34" fillId="0" borderId="123" xfId="1" applyFont="1" applyFill="1" applyBorder="1" applyProtection="1">
      <protection locked="0"/>
    </xf>
    <xf numFmtId="9" fontId="37" fillId="0" borderId="50" xfId="0" applyNumberFormat="1" applyFont="1" applyFill="1" applyBorder="1" applyAlignment="1" applyProtection="1">
      <alignment horizontal="left"/>
      <protection locked="0"/>
    </xf>
    <xf numFmtId="9" fontId="37" fillId="0" borderId="50" xfId="1" applyNumberFormat="1" applyFont="1" applyFill="1" applyBorder="1" applyAlignment="1" applyProtection="1">
      <alignment horizontal="center" vertical="center"/>
    </xf>
    <xf numFmtId="9" fontId="35" fillId="0" borderId="50" xfId="0" applyNumberFormat="1" applyFont="1" applyFill="1" applyBorder="1" applyAlignment="1" applyProtection="1">
      <alignment vertical="center"/>
      <protection locked="0"/>
    </xf>
    <xf numFmtId="9" fontId="34" fillId="0" borderId="50" xfId="1" applyNumberFormat="1" applyFont="1" applyFill="1" applyBorder="1" applyAlignment="1" applyProtection="1">
      <alignment vertical="center"/>
      <protection locked="0"/>
    </xf>
    <xf numFmtId="9" fontId="37" fillId="0" borderId="50" xfId="2" applyNumberFormat="1" applyFont="1" applyFill="1" applyBorder="1" applyAlignment="1" applyProtection="1">
      <alignment horizontal="center" vertical="center"/>
      <protection locked="0"/>
    </xf>
    <xf numFmtId="9" fontId="35" fillId="0" borderId="50" xfId="1" applyNumberFormat="1" applyFont="1" applyFill="1" applyBorder="1" applyAlignment="1" applyProtection="1">
      <alignment vertical="center"/>
      <protection locked="0"/>
    </xf>
    <xf numFmtId="9" fontId="35" fillId="0" borderId="123" xfId="0" applyNumberFormat="1" applyFont="1" applyFill="1" applyBorder="1" applyAlignment="1" applyProtection="1">
      <alignment vertical="center"/>
      <protection locked="0"/>
    </xf>
    <xf numFmtId="9" fontId="34" fillId="0" borderId="123" xfId="1" applyNumberFormat="1" applyFont="1" applyFill="1" applyBorder="1" applyAlignment="1" applyProtection="1">
      <alignment vertical="center"/>
      <protection locked="0"/>
    </xf>
    <xf numFmtId="9" fontId="37" fillId="0" borderId="123" xfId="2" applyNumberFormat="1" applyFont="1" applyFill="1" applyBorder="1" applyAlignment="1" applyProtection="1">
      <alignment horizontal="center" vertical="center"/>
      <protection locked="0"/>
    </xf>
    <xf numFmtId="9" fontId="35" fillId="0" borderId="123" xfId="1" applyNumberFormat="1" applyFont="1" applyFill="1" applyBorder="1" applyAlignment="1" applyProtection="1">
      <alignment vertical="center"/>
      <protection locked="0"/>
    </xf>
    <xf numFmtId="9" fontId="30" fillId="3" borderId="1" xfId="0" applyNumberFormat="1" applyFont="1" applyFill="1" applyBorder="1" applyProtection="1">
      <protection locked="0"/>
    </xf>
    <xf numFmtId="3" fontId="38" fillId="3" borderId="4" xfId="0" applyNumberFormat="1" applyFont="1" applyFill="1" applyBorder="1" applyProtection="1">
      <protection locked="0"/>
    </xf>
    <xf numFmtId="9" fontId="38" fillId="3" borderId="4" xfId="1" applyNumberFormat="1" applyFont="1" applyFill="1" applyBorder="1" applyProtection="1">
      <protection locked="0"/>
    </xf>
    <xf numFmtId="9" fontId="30" fillId="3" borderId="4" xfId="1" applyNumberFormat="1" applyFont="1" applyFill="1" applyBorder="1" applyProtection="1">
      <protection locked="0"/>
    </xf>
    <xf numFmtId="9" fontId="38" fillId="3" borderId="4" xfId="2" applyNumberFormat="1" applyFont="1" applyFill="1" applyBorder="1" applyAlignment="1" applyProtection="1">
      <alignment horizontal="center"/>
      <protection locked="0"/>
    </xf>
    <xf numFmtId="9" fontId="38" fillId="3" borderId="4" xfId="1" applyNumberFormat="1" applyFont="1" applyFill="1" applyBorder="1" applyProtection="1"/>
    <xf numFmtId="164" fontId="38" fillId="3" borderId="4" xfId="0" applyNumberFormat="1" applyFont="1" applyFill="1" applyBorder="1" applyProtection="1">
      <protection locked="0"/>
    </xf>
    <xf numFmtId="9" fontId="38" fillId="3" borderId="4" xfId="1" applyNumberFormat="1" applyFont="1" applyFill="1" applyBorder="1" applyAlignment="1" applyProtection="1"/>
    <xf numFmtId="3" fontId="38" fillId="3" borderId="17" xfId="0" applyNumberFormat="1" applyFont="1" applyFill="1" applyBorder="1" applyProtection="1">
      <protection locked="0"/>
    </xf>
    <xf numFmtId="43" fontId="30" fillId="3" borderId="15" xfId="1" applyFont="1" applyFill="1" applyBorder="1" applyProtection="1">
      <protection locked="0"/>
    </xf>
    <xf numFmtId="9" fontId="38" fillId="3" borderId="1" xfId="0" applyNumberFormat="1" applyFont="1" applyFill="1" applyBorder="1" applyProtection="1">
      <protection locked="0"/>
    </xf>
    <xf numFmtId="9" fontId="38" fillId="3" borderId="4" xfId="0" applyNumberFormat="1" applyFont="1" applyFill="1" applyBorder="1" applyProtection="1">
      <protection locked="0"/>
    </xf>
    <xf numFmtId="9" fontId="38" fillId="3" borderId="3" xfId="0" applyNumberFormat="1" applyFont="1" applyFill="1" applyBorder="1" applyProtection="1">
      <protection locked="0"/>
    </xf>
    <xf numFmtId="164" fontId="38" fillId="3" borderId="4" xfId="1" applyNumberFormat="1" applyFont="1" applyFill="1" applyBorder="1" applyProtection="1">
      <protection locked="0"/>
    </xf>
    <xf numFmtId="9" fontId="38" fillId="3" borderId="3" xfId="0" applyNumberFormat="1" applyFont="1" applyFill="1" applyBorder="1" applyAlignment="1" applyProtection="1">
      <alignment vertical="center"/>
      <protection locked="0"/>
    </xf>
    <xf numFmtId="9" fontId="38" fillId="3" borderId="4" xfId="0" applyNumberFormat="1" applyFont="1" applyFill="1" applyBorder="1" applyAlignment="1" applyProtection="1">
      <alignment vertical="center"/>
      <protection locked="0"/>
    </xf>
    <xf numFmtId="9" fontId="30" fillId="3" borderId="4" xfId="1" applyNumberFormat="1" applyFont="1" applyFill="1" applyBorder="1" applyAlignment="1" applyProtection="1">
      <alignment vertical="center"/>
      <protection locked="0"/>
    </xf>
    <xf numFmtId="9" fontId="38" fillId="3" borderId="4" xfId="2" applyNumberFormat="1" applyFont="1" applyFill="1" applyBorder="1" applyAlignment="1" applyProtection="1">
      <alignment horizontal="center" vertical="center"/>
      <protection locked="0"/>
    </xf>
    <xf numFmtId="9" fontId="38" fillId="3" borderId="4" xfId="1" applyNumberFormat="1" applyFont="1" applyFill="1" applyBorder="1" applyAlignment="1" applyProtection="1">
      <alignment vertical="center"/>
      <protection locked="0"/>
    </xf>
    <xf numFmtId="0" fontId="39" fillId="0" borderId="0" xfId="0" applyFont="1" applyFill="1" applyProtection="1">
      <protection locked="0"/>
    </xf>
    <xf numFmtId="10" fontId="39" fillId="0" borderId="0" xfId="0" applyNumberFormat="1" applyFont="1" applyFill="1" applyAlignment="1" applyProtection="1">
      <alignment vertical="center"/>
      <protection locked="0"/>
    </xf>
    <xf numFmtId="9" fontId="35" fillId="0" borderId="0" xfId="0" applyNumberFormat="1" applyFont="1" applyFill="1" applyProtection="1">
      <protection locked="0"/>
    </xf>
    <xf numFmtId="0" fontId="35" fillId="0" borderId="0" xfId="0" applyFont="1" applyFill="1" applyProtection="1">
      <protection locked="0"/>
    </xf>
    <xf numFmtId="0" fontId="38" fillId="0" borderId="0" xfId="0" applyFont="1" applyFill="1" applyProtection="1">
      <protection locked="0"/>
    </xf>
    <xf numFmtId="43" fontId="35" fillId="0" borderId="123" xfId="1" applyFont="1" applyFill="1" applyBorder="1" applyProtection="1">
      <protection locked="0"/>
    </xf>
    <xf numFmtId="0" fontId="40" fillId="0" borderId="0" xfId="0" applyFont="1" applyFill="1" applyProtection="1">
      <protection locked="0"/>
    </xf>
    <xf numFmtId="164" fontId="35" fillId="0" borderId="0" xfId="0" applyNumberFormat="1" applyFont="1" applyFill="1" applyProtection="1">
      <protection locked="0"/>
    </xf>
    <xf numFmtId="164" fontId="40" fillId="0" borderId="0" xfId="0" applyNumberFormat="1" applyFont="1" applyFill="1" applyProtection="1">
      <protection locked="0"/>
    </xf>
    <xf numFmtId="43" fontId="38" fillId="3" borderId="4" xfId="0" applyNumberFormat="1" applyFont="1" applyFill="1" applyBorder="1" applyProtection="1">
      <protection locked="0"/>
    </xf>
    <xf numFmtId="164" fontId="38" fillId="3" borderId="21" xfId="0" applyNumberFormat="1" applyFont="1" applyFill="1" applyBorder="1" applyProtection="1">
      <protection locked="0"/>
    </xf>
    <xf numFmtId="9" fontId="41" fillId="0" borderId="0" xfId="0" applyNumberFormat="1" applyFont="1" applyFill="1" applyBorder="1" applyProtection="1">
      <protection locked="0"/>
    </xf>
    <xf numFmtId="3" fontId="41" fillId="0" borderId="0" xfId="0" applyNumberFormat="1" applyFont="1" applyFill="1" applyBorder="1" applyProtection="1">
      <protection locked="0"/>
    </xf>
    <xf numFmtId="0" fontId="41" fillId="0" borderId="0" xfId="0" applyFont="1" applyFill="1" applyBorder="1" applyProtection="1">
      <protection locked="0"/>
    </xf>
    <xf numFmtId="164" fontId="41" fillId="0" borderId="0" xfId="1" applyNumberFormat="1" applyFont="1" applyFill="1" applyBorder="1" applyProtection="1">
      <protection locked="0"/>
    </xf>
    <xf numFmtId="43" fontId="39" fillId="0" borderId="0" xfId="1" applyFont="1" applyFill="1" applyBorder="1" applyProtection="1">
      <protection locked="0"/>
    </xf>
    <xf numFmtId="0" fontId="39" fillId="0" borderId="0" xfId="0" applyFont="1" applyFill="1" applyBorder="1" applyProtection="1">
      <protection locked="0"/>
    </xf>
    <xf numFmtId="9" fontId="38" fillId="3" borderId="87" xfId="0" applyNumberFormat="1" applyFont="1" applyFill="1" applyBorder="1" applyProtection="1">
      <protection locked="0"/>
    </xf>
    <xf numFmtId="3" fontId="38" fillId="3" borderId="87" xfId="0" applyNumberFormat="1" applyFont="1" applyFill="1" applyBorder="1" applyProtection="1">
      <protection locked="0"/>
    </xf>
    <xf numFmtId="43" fontId="38" fillId="3" borderId="87" xfId="1" applyFont="1" applyFill="1" applyBorder="1" applyProtection="1">
      <protection locked="0"/>
    </xf>
    <xf numFmtId="9" fontId="39" fillId="0" borderId="0" xfId="0" applyNumberFormat="1" applyFont="1" applyFill="1" applyBorder="1" applyProtection="1">
      <protection locked="0"/>
    </xf>
    <xf numFmtId="3" fontId="39" fillId="0" borderId="0" xfId="0" applyNumberFormat="1" applyFont="1" applyFill="1" applyBorder="1" applyProtection="1">
      <protection locked="0"/>
    </xf>
    <xf numFmtId="164" fontId="39" fillId="0" borderId="0" xfId="1" applyNumberFormat="1" applyFont="1" applyFill="1" applyBorder="1" applyProtection="1">
      <protection locked="0"/>
    </xf>
    <xf numFmtId="164" fontId="39" fillId="0" borderId="0" xfId="0" applyNumberFormat="1" applyFont="1" applyFill="1" applyBorder="1" applyProtection="1">
      <protection locked="0"/>
    </xf>
    <xf numFmtId="164" fontId="39" fillId="0" borderId="0" xfId="0" applyNumberFormat="1" applyFont="1" applyFill="1" applyProtection="1">
      <protection locked="0"/>
    </xf>
    <xf numFmtId="9" fontId="39" fillId="0" borderId="0" xfId="0" applyNumberFormat="1" applyFont="1" applyFill="1" applyProtection="1">
      <protection locked="0"/>
    </xf>
    <xf numFmtId="3" fontId="39" fillId="0" borderId="0" xfId="0" applyNumberFormat="1" applyFont="1" applyFill="1" applyProtection="1">
      <protection locked="0"/>
    </xf>
    <xf numFmtId="164" fontId="39" fillId="0" borderId="0" xfId="1" applyNumberFormat="1" applyFont="1" applyFill="1" applyProtection="1">
      <protection locked="0"/>
    </xf>
    <xf numFmtId="9" fontId="39" fillId="0" borderId="33" xfId="0" applyNumberFormat="1" applyFont="1" applyFill="1" applyBorder="1" applyProtection="1">
      <protection locked="0"/>
    </xf>
    <xf numFmtId="43" fontId="38" fillId="3" borderId="4" xfId="1" applyFont="1" applyFill="1" applyBorder="1" applyProtection="1">
      <protection locked="0"/>
    </xf>
    <xf numFmtId="43" fontId="35" fillId="2" borderId="50" xfId="1" applyFont="1" applyFill="1" applyBorder="1" applyProtection="1">
      <protection locked="0"/>
    </xf>
    <xf numFmtId="0" fontId="14" fillId="2" borderId="0" xfId="0" applyFont="1" applyFill="1" applyAlignment="1" applyProtection="1">
      <alignment vertical="center"/>
    </xf>
    <xf numFmtId="3" fontId="14" fillId="2" borderId="0" xfId="0" applyNumberFormat="1" applyFont="1" applyFill="1" applyAlignment="1" applyProtection="1">
      <alignment vertical="center"/>
    </xf>
    <xf numFmtId="10" fontId="14" fillId="2" borderId="0" xfId="0" applyNumberFormat="1" applyFont="1" applyFill="1" applyAlignment="1" applyProtection="1">
      <alignment vertical="center"/>
    </xf>
    <xf numFmtId="9" fontId="14" fillId="2" borderId="0" xfId="0" applyNumberFormat="1" applyFont="1" applyFill="1" applyAlignment="1" applyProtection="1">
      <alignment vertical="center"/>
    </xf>
    <xf numFmtId="0" fontId="16" fillId="0" borderId="100" xfId="0" applyFont="1" applyFill="1" applyBorder="1" applyAlignment="1" applyProtection="1">
      <alignment horizontal="center" vertical="center"/>
    </xf>
    <xf numFmtId="0" fontId="28" fillId="0" borderId="36" xfId="0" applyFont="1" applyFill="1" applyBorder="1" applyAlignment="1" applyProtection="1">
      <alignment horizontal="center" vertical="center" wrapText="1"/>
    </xf>
    <xf numFmtId="3" fontId="28" fillId="0" borderId="130" xfId="0" applyNumberFormat="1" applyFont="1" applyFill="1" applyBorder="1" applyAlignment="1" applyProtection="1">
      <alignment horizontal="center" vertical="center" wrapText="1"/>
    </xf>
    <xf numFmtId="164" fontId="28" fillId="0" borderId="36" xfId="1" applyNumberFormat="1" applyFont="1" applyFill="1" applyBorder="1" applyAlignment="1" applyProtection="1">
      <alignment horizontal="center" vertical="center" wrapText="1"/>
    </xf>
    <xf numFmtId="9" fontId="28" fillId="0" borderId="36" xfId="2" applyFont="1" applyFill="1" applyBorder="1" applyAlignment="1" applyProtection="1">
      <alignment horizontal="center" vertical="center" wrapText="1"/>
    </xf>
    <xf numFmtId="43" fontId="28" fillId="0" borderId="36" xfId="1" applyFont="1" applyFill="1" applyBorder="1" applyAlignment="1" applyProtection="1">
      <alignment horizontal="center" vertical="center" wrapText="1"/>
    </xf>
    <xf numFmtId="10" fontId="28" fillId="0" borderId="36" xfId="1" applyNumberFormat="1" applyFont="1" applyFill="1" applyBorder="1" applyAlignment="1" applyProtection="1">
      <alignment horizontal="center" vertical="center" wrapText="1"/>
    </xf>
    <xf numFmtId="9" fontId="28" fillId="0" borderId="36" xfId="1" applyNumberFormat="1" applyFont="1" applyFill="1" applyBorder="1" applyAlignment="1" applyProtection="1">
      <alignment horizontal="center" vertical="center" wrapText="1"/>
    </xf>
    <xf numFmtId="43" fontId="28" fillId="0" borderId="36" xfId="1" applyFont="1" applyFill="1" applyBorder="1" applyAlignment="1" applyProtection="1">
      <alignment horizontal="center" wrapText="1"/>
    </xf>
    <xf numFmtId="43" fontId="28" fillId="0" borderId="102" xfId="1" applyFont="1" applyFill="1" applyBorder="1" applyAlignment="1" applyProtection="1">
      <alignment horizontal="center" vertical="center" wrapText="1"/>
    </xf>
    <xf numFmtId="4" fontId="10" fillId="0" borderId="133" xfId="1" applyNumberFormat="1" applyFont="1" applyBorder="1" applyAlignment="1">
      <alignment horizontal="right"/>
    </xf>
    <xf numFmtId="3" fontId="10" fillId="0" borderId="134" xfId="1" applyNumberFormat="1" applyFont="1" applyBorder="1" applyAlignment="1">
      <alignment horizontal="right"/>
    </xf>
    <xf numFmtId="49" fontId="11" fillId="0" borderId="121" xfId="0" applyNumberFormat="1" applyFont="1" applyBorder="1" applyAlignment="1">
      <alignment horizontal="right"/>
    </xf>
    <xf numFmtId="49" fontId="11" fillId="0" borderId="123" xfId="0" applyNumberFormat="1" applyFont="1" applyBorder="1" applyAlignment="1">
      <alignment horizontal="right"/>
    </xf>
    <xf numFmtId="14" fontId="11" fillId="0" borderId="134" xfId="0" applyNumberFormat="1" applyFont="1" applyBorder="1" applyAlignment="1">
      <alignment horizontal="right"/>
    </xf>
    <xf numFmtId="0" fontId="10" fillId="0" borderId="137" xfId="0" applyFont="1" applyFill="1" applyBorder="1" applyAlignment="1"/>
    <xf numFmtId="43" fontId="10" fillId="0" borderId="137" xfId="1" applyFont="1" applyFill="1" applyBorder="1" applyAlignment="1"/>
    <xf numFmtId="3" fontId="11" fillId="0" borderId="138" xfId="0" applyNumberFormat="1" applyFont="1" applyBorder="1" applyAlignment="1">
      <alignment horizontal="right"/>
    </xf>
    <xf numFmtId="3" fontId="11" fillId="0" borderId="135" xfId="0" applyNumberFormat="1" applyFont="1" applyBorder="1" applyAlignment="1">
      <alignment horizontal="right"/>
    </xf>
    <xf numFmtId="3" fontId="11" fillId="0" borderId="136" xfId="0" applyNumberFormat="1" applyFont="1" applyBorder="1" applyAlignment="1">
      <alignment horizontal="right"/>
    </xf>
    <xf numFmtId="3" fontId="10" fillId="0" borderId="137" xfId="1" applyNumberFormat="1" applyFont="1" applyBorder="1" applyAlignment="1">
      <alignment horizontal="right"/>
    </xf>
    <xf numFmtId="4" fontId="10" fillId="0" borderId="137" xfId="1" applyNumberFormat="1" applyFont="1" applyBorder="1" applyAlignment="1">
      <alignment horizontal="right"/>
    </xf>
    <xf numFmtId="3" fontId="10" fillId="0" borderId="135" xfId="1" applyNumberFormat="1" applyFont="1" applyBorder="1" applyAlignment="1">
      <alignment horizontal="right"/>
    </xf>
    <xf numFmtId="4" fontId="10" fillId="0" borderId="135" xfId="1" applyNumberFormat="1" applyFont="1" applyBorder="1" applyAlignment="1">
      <alignment horizontal="right"/>
    </xf>
    <xf numFmtId="4" fontId="10" fillId="0" borderId="139" xfId="1" applyNumberFormat="1" applyFont="1" applyFill="1" applyBorder="1" applyAlignment="1">
      <alignment horizontal="right"/>
    </xf>
    <xf numFmtId="4" fontId="10" fillId="0" borderId="140" xfId="1" applyNumberFormat="1" applyFont="1" applyFill="1" applyBorder="1" applyAlignment="1">
      <alignment horizontal="right"/>
    </xf>
    <xf numFmtId="0" fontId="11" fillId="0" borderId="105" xfId="0" applyFont="1" applyFill="1" applyBorder="1" applyAlignment="1">
      <alignment horizontal="left"/>
    </xf>
    <xf numFmtId="3" fontId="11" fillId="0" borderId="105" xfId="0" applyNumberFormat="1" applyFont="1" applyBorder="1" applyAlignment="1">
      <alignment horizontal="right"/>
    </xf>
    <xf numFmtId="3" fontId="10" fillId="0" borderId="141" xfId="1" applyNumberFormat="1" applyFont="1" applyBorder="1" applyAlignment="1">
      <alignment horizontal="right"/>
    </xf>
    <xf numFmtId="4" fontId="10" fillId="0" borderId="142" xfId="1" applyNumberFormat="1" applyFont="1" applyBorder="1" applyAlignment="1">
      <alignment horizontal="right"/>
    </xf>
    <xf numFmtId="3" fontId="10" fillId="0" borderId="105" xfId="1" applyNumberFormat="1" applyFont="1" applyBorder="1" applyAlignment="1">
      <alignment horizontal="right"/>
    </xf>
    <xf numFmtId="4" fontId="10" fillId="0" borderId="105" xfId="1" applyNumberFormat="1" applyFont="1" applyBorder="1" applyAlignment="1">
      <alignment horizontal="right"/>
    </xf>
    <xf numFmtId="3" fontId="10" fillId="0" borderId="129" xfId="1" applyNumberFormat="1" applyFont="1" applyBorder="1" applyAlignment="1">
      <alignment horizontal="right"/>
    </xf>
    <xf numFmtId="4" fontId="10" fillId="0" borderId="141" xfId="1" applyNumberFormat="1" applyFont="1" applyFill="1" applyBorder="1" applyAlignment="1">
      <alignment horizontal="right"/>
    </xf>
    <xf numFmtId="4" fontId="10" fillId="0" borderId="105" xfId="1" applyNumberFormat="1" applyFont="1" applyFill="1" applyBorder="1" applyAlignment="1">
      <alignment horizontal="right"/>
    </xf>
    <xf numFmtId="4" fontId="11" fillId="0" borderId="50" xfId="1" applyNumberFormat="1" applyFont="1" applyBorder="1" applyAlignment="1">
      <alignment horizontal="right"/>
    </xf>
    <xf numFmtId="3" fontId="11" fillId="0" borderId="50" xfId="1" applyNumberFormat="1" applyFont="1" applyBorder="1" applyAlignment="1">
      <alignment horizontal="right"/>
    </xf>
    <xf numFmtId="0" fontId="11" fillId="0" borderId="95" xfId="0" applyFont="1" applyFill="1" applyBorder="1" applyAlignment="1">
      <alignment horizontal="left"/>
    </xf>
    <xf numFmtId="0" fontId="11" fillId="0" borderId="121" xfId="0" applyFont="1" applyFill="1" applyBorder="1" applyAlignment="1">
      <alignment horizontal="left"/>
    </xf>
    <xf numFmtId="0" fontId="11" fillId="0" borderId="123" xfId="0" applyFont="1" applyFill="1" applyBorder="1" applyAlignment="1">
      <alignment horizontal="left"/>
    </xf>
    <xf numFmtId="0" fontId="11" fillId="0" borderId="73" xfId="0" applyFont="1" applyFill="1" applyBorder="1" applyAlignment="1">
      <alignment horizontal="left"/>
    </xf>
    <xf numFmtId="16" fontId="11" fillId="0" borderId="73" xfId="0" applyNumberFormat="1" applyFont="1" applyBorder="1" applyAlignment="1">
      <alignment horizontal="left"/>
    </xf>
    <xf numFmtId="0" fontId="11" fillId="0" borderId="73" xfId="0" applyFont="1" applyBorder="1" applyAlignment="1">
      <alignment horizontal="left"/>
    </xf>
    <xf numFmtId="0" fontId="11" fillId="0" borderId="88" xfId="0" applyFont="1" applyFill="1" applyBorder="1" applyAlignment="1">
      <alignment horizontal="left"/>
    </xf>
    <xf numFmtId="0" fontId="0" fillId="0" borderId="73" xfId="0" applyBorder="1" applyAlignment="1">
      <alignment horizontal="left"/>
    </xf>
    <xf numFmtId="0" fontId="11" fillId="2" borderId="73" xfId="0" applyFont="1" applyFill="1" applyBorder="1" applyAlignment="1">
      <alignment horizontal="left"/>
    </xf>
    <xf numFmtId="0" fontId="11" fillId="2" borderId="88" xfId="0" applyFont="1" applyFill="1" applyBorder="1" applyAlignment="1">
      <alignment horizontal="left"/>
    </xf>
    <xf numFmtId="0" fontId="11" fillId="0" borderId="80" xfId="0" applyFont="1" applyFill="1" applyBorder="1" applyAlignment="1">
      <alignment horizontal="left"/>
    </xf>
    <xf numFmtId="14" fontId="11" fillId="0" borderId="73" xfId="0" applyNumberFormat="1" applyFont="1" applyBorder="1" applyAlignment="1">
      <alignment horizontal="left" vertical="top"/>
    </xf>
    <xf numFmtId="0" fontId="11" fillId="0" borderId="35" xfId="0" applyFont="1" applyFill="1" applyBorder="1" applyAlignment="1">
      <alignment horizontal="left"/>
    </xf>
    <xf numFmtId="0" fontId="11" fillId="0" borderId="52" xfId="0" applyFont="1" applyFill="1" applyBorder="1" applyAlignment="1">
      <alignment horizontal="left"/>
    </xf>
    <xf numFmtId="0" fontId="11" fillId="0" borderId="25" xfId="0" applyFont="1" applyFill="1" applyBorder="1" applyAlignment="1">
      <alignment horizontal="left"/>
    </xf>
    <xf numFmtId="14" fontId="11" fillId="0" borderId="25" xfId="0" applyNumberFormat="1" applyFont="1" applyBorder="1" applyAlignment="1">
      <alignment horizontal="left" vertical="top"/>
    </xf>
    <xf numFmtId="0" fontId="11" fillId="0" borderId="42" xfId="0" applyFont="1" applyFill="1" applyBorder="1" applyAlignment="1">
      <alignment horizontal="left"/>
    </xf>
    <xf numFmtId="0" fontId="11" fillId="0" borderId="53" xfId="0" applyFont="1" applyFill="1" applyBorder="1" applyAlignment="1">
      <alignment horizontal="left"/>
    </xf>
    <xf numFmtId="0" fontId="11" fillId="0" borderId="70" xfId="0" applyFont="1" applyFill="1" applyBorder="1" applyAlignment="1">
      <alignment horizontal="left"/>
    </xf>
    <xf numFmtId="0" fontId="11" fillId="0" borderId="50" xfId="0" applyFont="1" applyFill="1" applyBorder="1" applyAlignment="1">
      <alignment horizontal="left"/>
    </xf>
    <xf numFmtId="0" fontId="11" fillId="0" borderId="50" xfId="0" applyFont="1" applyBorder="1" applyAlignment="1">
      <alignment horizontal="left"/>
    </xf>
    <xf numFmtId="1" fontId="11" fillId="0" borderId="50" xfId="0" applyNumberFormat="1" applyFont="1" applyBorder="1" applyAlignment="1">
      <alignment horizontal="left" vertical="top"/>
    </xf>
    <xf numFmtId="0" fontId="12" fillId="0" borderId="123" xfId="0" applyFont="1" applyFill="1" applyBorder="1" applyAlignment="1">
      <alignment horizontal="left"/>
    </xf>
    <xf numFmtId="0" fontId="12" fillId="0" borderId="121" xfId="0" applyFont="1" applyFill="1" applyBorder="1" applyAlignment="1">
      <alignment horizontal="left"/>
    </xf>
    <xf numFmtId="164" fontId="30" fillId="3" borderId="21" xfId="1" applyNumberFormat="1" applyFont="1" applyFill="1" applyBorder="1" applyProtection="1">
      <protection locked="0"/>
    </xf>
    <xf numFmtId="4" fontId="10" fillId="0" borderId="34" xfId="1" applyNumberFormat="1" applyFont="1" applyBorder="1" applyAlignment="1">
      <alignment horizontal="right"/>
    </xf>
    <xf numFmtId="4" fontId="10" fillId="0" borderId="53" xfId="1" applyNumberFormat="1" applyFont="1" applyBorder="1" applyAlignment="1">
      <alignment horizontal="right"/>
    </xf>
    <xf numFmtId="4" fontId="10" fillId="0" borderId="18" xfId="1" applyNumberFormat="1" applyFont="1" applyBorder="1" applyAlignment="1">
      <alignment horizontal="right"/>
    </xf>
    <xf numFmtId="43" fontId="10" fillId="0" borderId="53" xfId="1" applyFont="1" applyFill="1" applyBorder="1" applyAlignment="1"/>
    <xf numFmtId="0" fontId="11" fillId="0" borderId="7" xfId="0" applyFont="1" applyFill="1" applyBorder="1" applyAlignment="1">
      <alignment horizontal="left"/>
    </xf>
    <xf numFmtId="3" fontId="11" fillId="0" borderId="25" xfId="0" applyNumberFormat="1" applyFont="1" applyBorder="1" applyAlignment="1">
      <alignment horizontal="right"/>
    </xf>
    <xf numFmtId="0" fontId="11" fillId="0" borderId="80" xfId="0" applyFont="1" applyBorder="1" applyAlignment="1">
      <alignment horizontal="left"/>
    </xf>
    <xf numFmtId="43" fontId="10" fillId="0" borderId="33" xfId="1" applyFont="1" applyFill="1" applyBorder="1" applyAlignment="1"/>
    <xf numFmtId="4" fontId="10" fillId="0" borderId="143" xfId="1" applyNumberFormat="1" applyFont="1" applyBorder="1" applyAlignment="1">
      <alignment horizontal="right"/>
    </xf>
    <xf numFmtId="0" fontId="11" fillId="0" borderId="123" xfId="0" applyFont="1" applyBorder="1" applyAlignment="1">
      <alignment horizontal="left"/>
    </xf>
    <xf numFmtId="0" fontId="11" fillId="0" borderId="43" xfId="0" applyFont="1" applyBorder="1" applyAlignment="1">
      <alignment horizontal="left"/>
    </xf>
    <xf numFmtId="4" fontId="10" fillId="0" borderId="71" xfId="1" applyNumberFormat="1" applyFont="1" applyBorder="1" applyAlignment="1">
      <alignment horizontal="right"/>
    </xf>
    <xf numFmtId="0" fontId="11" fillId="0" borderId="37" xfId="0" applyFont="1" applyBorder="1" applyAlignment="1">
      <alignment horizontal="right"/>
    </xf>
    <xf numFmtId="16" fontId="11" fillId="0" borderId="31" xfId="0" applyNumberFormat="1" applyFont="1" applyBorder="1" applyAlignment="1">
      <alignment horizontal="right"/>
    </xf>
    <xf numFmtId="43" fontId="10" fillId="0" borderId="75" xfId="1" applyFont="1" applyFill="1" applyBorder="1" applyAlignment="1"/>
    <xf numFmtId="3" fontId="11" fillId="0" borderId="43" xfId="0" applyNumberFormat="1" applyFont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49" fontId="11" fillId="0" borderId="117" xfId="0" applyNumberFormat="1" applyFont="1" applyBorder="1" applyAlignment="1">
      <alignment horizontal="right"/>
    </xf>
    <xf numFmtId="0" fontId="11" fillId="0" borderId="22" xfId="0" applyFont="1" applyBorder="1" applyAlignment="1">
      <alignment horizontal="left"/>
    </xf>
    <xf numFmtId="3" fontId="10" fillId="0" borderId="35" xfId="1" applyNumberFormat="1" applyFont="1" applyBorder="1" applyAlignment="1">
      <alignment horizontal="right"/>
    </xf>
    <xf numFmtId="4" fontId="10" fillId="0" borderId="85" xfId="1" applyNumberFormat="1" applyFont="1" applyBorder="1" applyAlignment="1">
      <alignment horizontal="right"/>
    </xf>
    <xf numFmtId="4" fontId="10" fillId="0" borderId="35" xfId="1" applyNumberFormat="1" applyFont="1" applyBorder="1" applyAlignment="1">
      <alignment horizontal="right"/>
    </xf>
    <xf numFmtId="49" fontId="11" fillId="0" borderId="144" xfId="0" applyNumberFormat="1" applyFont="1" applyBorder="1" applyAlignment="1">
      <alignment horizontal="right"/>
    </xf>
    <xf numFmtId="49" fontId="11" fillId="0" borderId="145" xfId="0" applyNumberFormat="1" applyFont="1" applyBorder="1" applyAlignment="1">
      <alignment horizontal="right"/>
    </xf>
    <xf numFmtId="49" fontId="11" fillId="0" borderId="8" xfId="0" applyNumberFormat="1" applyFont="1" applyBorder="1" applyAlignment="1">
      <alignment horizontal="right"/>
    </xf>
    <xf numFmtId="0" fontId="11" fillId="0" borderId="10" xfId="0" applyFont="1" applyBorder="1" applyAlignment="1">
      <alignment horizontal="left"/>
    </xf>
    <xf numFmtId="0" fontId="11" fillId="0" borderId="146" xfId="0" applyFont="1" applyFill="1" applyBorder="1" applyAlignment="1">
      <alignment horizontal="left"/>
    </xf>
    <xf numFmtId="4" fontId="10" fillId="0" borderId="93" xfId="1" applyNumberFormat="1" applyFont="1" applyFill="1" applyBorder="1" applyAlignment="1">
      <alignment horizontal="right"/>
    </xf>
    <xf numFmtId="0" fontId="11" fillId="0" borderId="86" xfId="0" applyFont="1" applyBorder="1" applyAlignment="1">
      <alignment horizontal="right"/>
    </xf>
    <xf numFmtId="0" fontId="11" fillId="0" borderId="48" xfId="0" applyFont="1" applyBorder="1" applyAlignment="1">
      <alignment horizontal="right"/>
    </xf>
    <xf numFmtId="49" fontId="11" fillId="0" borderId="7" xfId="0" applyNumberFormat="1" applyFont="1" applyBorder="1" applyAlignment="1">
      <alignment horizontal="right"/>
    </xf>
    <xf numFmtId="0" fontId="11" fillId="0" borderId="73" xfId="0" applyFont="1" applyFill="1" applyBorder="1" applyAlignment="1">
      <alignment horizontal="right"/>
    </xf>
    <xf numFmtId="0" fontId="11" fillId="0" borderId="147" xfId="0" applyFont="1" applyFill="1" applyBorder="1" applyAlignment="1">
      <alignment horizontal="left"/>
    </xf>
    <xf numFmtId="0" fontId="11" fillId="2" borderId="123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1" fillId="2" borderId="24" xfId="0" applyFont="1" applyFill="1" applyBorder="1" applyAlignment="1">
      <alignment horizontal="left"/>
    </xf>
    <xf numFmtId="49" fontId="11" fillId="0" borderId="134" xfId="0" applyNumberFormat="1" applyFont="1" applyBorder="1" applyAlignment="1">
      <alignment horizontal="right"/>
    </xf>
    <xf numFmtId="0" fontId="0" fillId="0" borderId="7" xfId="0" applyBorder="1"/>
    <xf numFmtId="49" fontId="11" fillId="0" borderId="148" xfId="0" applyNumberFormat="1" applyFont="1" applyBorder="1" applyAlignment="1">
      <alignment horizontal="right"/>
    </xf>
    <xf numFmtId="49" fontId="11" fillId="0" borderId="13" xfId="0" applyNumberFormat="1" applyFont="1" applyBorder="1" applyAlignment="1">
      <alignment horizontal="right"/>
    </xf>
    <xf numFmtId="0" fontId="11" fillId="2" borderId="30" xfId="0" applyFont="1" applyFill="1" applyBorder="1" applyAlignment="1">
      <alignment horizontal="left"/>
    </xf>
    <xf numFmtId="49" fontId="11" fillId="0" borderId="24" xfId="0" applyNumberFormat="1" applyFont="1" applyBorder="1" applyAlignment="1">
      <alignment horizontal="right"/>
    </xf>
    <xf numFmtId="49" fontId="11" fillId="0" borderId="6" xfId="0" applyNumberFormat="1" applyFont="1" applyBorder="1" applyAlignment="1">
      <alignment horizontal="right"/>
    </xf>
    <xf numFmtId="49" fontId="11" fillId="0" borderId="123" xfId="0" applyNumberFormat="1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0" fontId="11" fillId="0" borderId="24" xfId="0" applyFont="1" applyFill="1" applyBorder="1" applyAlignment="1">
      <alignment horizontal="left"/>
    </xf>
    <xf numFmtId="14" fontId="11" fillId="0" borderId="41" xfId="0" applyNumberFormat="1" applyFont="1" applyFill="1" applyBorder="1" applyAlignment="1">
      <alignment horizontal="right"/>
    </xf>
    <xf numFmtId="49" fontId="11" fillId="0" borderId="121" xfId="0" applyNumberFormat="1" applyFont="1" applyFill="1" applyBorder="1" applyAlignment="1">
      <alignment horizontal="right"/>
    </xf>
    <xf numFmtId="49" fontId="11" fillId="0" borderId="36" xfId="0" applyNumberFormat="1" applyFont="1" applyBorder="1" applyAlignment="1">
      <alignment horizontal="right"/>
    </xf>
    <xf numFmtId="14" fontId="11" fillId="0" borderId="148" xfId="0" applyNumberFormat="1" applyFont="1" applyBorder="1" applyAlignment="1">
      <alignment horizontal="right"/>
    </xf>
    <xf numFmtId="49" fontId="11" fillId="0" borderId="37" xfId="0" applyNumberFormat="1" applyFont="1" applyBorder="1" applyAlignment="1">
      <alignment horizontal="right"/>
    </xf>
    <xf numFmtId="3" fontId="11" fillId="0" borderId="149" xfId="0" applyNumberFormat="1" applyFont="1" applyBorder="1" applyAlignment="1">
      <alignment horizontal="right"/>
    </xf>
    <xf numFmtId="4" fontId="10" fillId="0" borderId="21" xfId="1" applyNumberFormat="1" applyFont="1" applyBorder="1" applyAlignment="1">
      <alignment horizontal="right"/>
    </xf>
    <xf numFmtId="49" fontId="11" fillId="0" borderId="122" xfId="0" applyNumberFormat="1" applyFont="1" applyBorder="1" applyAlignment="1">
      <alignment horizontal="right"/>
    </xf>
    <xf numFmtId="0" fontId="12" fillId="0" borderId="150" xfId="0" applyFont="1" applyFill="1" applyBorder="1" applyAlignment="1">
      <alignment horizontal="left"/>
    </xf>
    <xf numFmtId="43" fontId="14" fillId="2" borderId="6" xfId="1" applyNumberFormat="1" applyFont="1" applyFill="1" applyBorder="1" applyAlignment="1" applyProtection="1">
      <alignment vertical="center"/>
    </xf>
    <xf numFmtId="43" fontId="14" fillId="2" borderId="7" xfId="1" applyNumberFormat="1" applyFont="1" applyFill="1" applyBorder="1" applyAlignment="1" applyProtection="1">
      <alignment vertical="center"/>
    </xf>
    <xf numFmtId="43" fontId="14" fillId="2" borderId="31" xfId="1" applyNumberFormat="1" applyFont="1" applyFill="1" applyBorder="1" applyAlignment="1" applyProtection="1">
      <alignment vertical="center"/>
    </xf>
    <xf numFmtId="0" fontId="16" fillId="14" borderId="100" xfId="0" applyFont="1" applyFill="1" applyBorder="1" applyAlignment="1" applyProtection="1">
      <alignment vertical="center"/>
    </xf>
    <xf numFmtId="0" fontId="16" fillId="14" borderId="4" xfId="0" applyFont="1" applyFill="1" applyBorder="1" applyAlignment="1" applyProtection="1">
      <alignment vertical="center"/>
    </xf>
    <xf numFmtId="164" fontId="16" fillId="14" borderId="36" xfId="1" applyNumberFormat="1" applyFont="1" applyFill="1" applyBorder="1" applyAlignment="1" applyProtection="1">
      <alignment vertical="center"/>
    </xf>
    <xf numFmtId="43" fontId="16" fillId="14" borderId="36" xfId="1" applyFont="1" applyFill="1" applyBorder="1" applyAlignment="1" applyProtection="1">
      <alignment vertical="center"/>
    </xf>
    <xf numFmtId="43" fontId="16" fillId="14" borderId="102" xfId="1" applyFont="1" applyFill="1" applyBorder="1" applyAlignment="1" applyProtection="1">
      <alignment vertical="center"/>
    </xf>
    <xf numFmtId="0" fontId="16" fillId="0" borderId="0" xfId="0" applyFont="1" applyFill="1" applyAlignment="1" applyProtection="1">
      <alignment vertical="center"/>
    </xf>
    <xf numFmtId="43" fontId="16" fillId="0" borderId="0" xfId="0" applyNumberFormat="1" applyFont="1" applyFill="1" applyAlignment="1" applyProtection="1">
      <alignment vertical="center"/>
    </xf>
    <xf numFmtId="0" fontId="16" fillId="14" borderId="0" xfId="0" applyFont="1" applyFill="1" applyAlignment="1" applyProtection="1">
      <alignment vertical="center"/>
    </xf>
    <xf numFmtId="164" fontId="16" fillId="14" borderId="3" xfId="1" applyNumberFormat="1" applyFont="1" applyFill="1" applyBorder="1" applyAlignment="1" applyProtection="1">
      <alignment vertical="center"/>
    </xf>
    <xf numFmtId="43" fontId="16" fillId="14" borderId="3" xfId="1" applyFont="1" applyFill="1" applyBorder="1" applyAlignment="1" applyProtection="1">
      <alignment vertical="center"/>
    </xf>
    <xf numFmtId="43" fontId="16" fillId="14" borderId="2" xfId="1" applyFont="1" applyFill="1" applyBorder="1" applyAlignment="1" applyProtection="1">
      <alignment vertical="center"/>
    </xf>
    <xf numFmtId="43" fontId="16" fillId="0" borderId="3" xfId="1" applyFont="1" applyFill="1" applyBorder="1" applyAlignment="1" applyProtection="1">
      <alignment horizontal="center" vertical="center"/>
    </xf>
    <xf numFmtId="43" fontId="16" fillId="0" borderId="112" xfId="1" applyFont="1" applyFill="1" applyBorder="1" applyAlignment="1" applyProtection="1">
      <alignment horizontal="center" vertical="center"/>
    </xf>
    <xf numFmtId="43" fontId="16" fillId="0" borderId="3" xfId="1" applyFont="1" applyFill="1" applyBorder="1" applyAlignment="1" applyProtection="1">
      <alignment vertical="center"/>
    </xf>
    <xf numFmtId="43" fontId="16" fillId="0" borderId="87" xfId="1" applyFont="1" applyFill="1" applyBorder="1" applyAlignment="1" applyProtection="1">
      <alignment vertical="center"/>
    </xf>
    <xf numFmtId="0" fontId="14" fillId="0" borderId="106" xfId="0" applyFont="1" applyFill="1" applyBorder="1" applyAlignment="1" applyProtection="1">
      <alignment vertical="center"/>
    </xf>
    <xf numFmtId="0" fontId="14" fillId="0" borderId="13" xfId="0" applyFont="1" applyFill="1" applyBorder="1" applyAlignment="1" applyProtection="1">
      <alignment vertical="center"/>
    </xf>
    <xf numFmtId="164" fontId="15" fillId="0" borderId="13" xfId="1" applyNumberFormat="1" applyFont="1" applyFill="1" applyBorder="1" applyAlignment="1" applyProtection="1">
      <alignment vertical="center"/>
    </xf>
    <xf numFmtId="9" fontId="14" fillId="0" borderId="13" xfId="2" applyFont="1" applyFill="1" applyBorder="1" applyAlignment="1" applyProtection="1">
      <alignment horizontal="center" vertical="center"/>
    </xf>
    <xf numFmtId="0" fontId="14" fillId="14" borderId="14" xfId="0" applyFont="1" applyFill="1" applyBorder="1" applyAlignment="1" applyProtection="1">
      <alignment vertical="center"/>
    </xf>
    <xf numFmtId="0" fontId="14" fillId="14" borderId="16" xfId="0" applyFont="1" applyFill="1" applyBorder="1" applyAlignment="1" applyProtection="1">
      <alignment vertical="center"/>
    </xf>
    <xf numFmtId="164" fontId="14" fillId="14" borderId="16" xfId="1" applyNumberFormat="1" applyFont="1" applyFill="1" applyBorder="1" applyAlignment="1" applyProtection="1">
      <alignment vertical="center"/>
    </xf>
    <xf numFmtId="43" fontId="14" fillId="14" borderId="16" xfId="1" applyFont="1" applyFill="1" applyBorder="1" applyAlignment="1" applyProtection="1">
      <alignment vertical="center"/>
    </xf>
    <xf numFmtId="9" fontId="16" fillId="14" borderId="16" xfId="2" applyFont="1" applyFill="1" applyBorder="1" applyAlignment="1" applyProtection="1">
      <alignment horizontal="center" vertical="center"/>
    </xf>
    <xf numFmtId="43" fontId="14" fillId="14" borderId="16" xfId="1" applyNumberFormat="1" applyFont="1" applyFill="1" applyBorder="1" applyAlignment="1" applyProtection="1">
      <alignment vertical="center"/>
    </xf>
    <xf numFmtId="9" fontId="14" fillId="14" borderId="16" xfId="1" applyNumberFormat="1" applyFont="1" applyFill="1" applyBorder="1" applyAlignment="1" applyProtection="1">
      <alignment vertical="center"/>
    </xf>
    <xf numFmtId="0" fontId="14" fillId="0" borderId="16" xfId="0" applyFont="1" applyFill="1" applyBorder="1" applyAlignment="1" applyProtection="1">
      <alignment vertical="center"/>
    </xf>
    <xf numFmtId="0" fontId="14" fillId="0" borderId="31" xfId="0" applyFont="1" applyFill="1" applyBorder="1" applyAlignment="1" applyProtection="1">
      <alignment horizontal="left" vertical="center"/>
    </xf>
    <xf numFmtId="9" fontId="14" fillId="0" borderId="31" xfId="2" applyFont="1" applyFill="1" applyBorder="1" applyAlignment="1" applyProtection="1">
      <alignment horizontal="center" vertical="center"/>
    </xf>
    <xf numFmtId="43" fontId="14" fillId="0" borderId="53" xfId="1" applyFont="1" applyFill="1" applyBorder="1" applyAlignment="1" applyProtection="1">
      <alignment vertical="center"/>
    </xf>
    <xf numFmtId="0" fontId="2" fillId="0" borderId="30" xfId="0" applyFont="1" applyFill="1" applyBorder="1" applyAlignment="1" applyProtection="1">
      <alignment vertical="center"/>
      <protection locked="0"/>
    </xf>
    <xf numFmtId="0" fontId="2" fillId="0" borderId="30" xfId="0" applyFont="1" applyFill="1" applyBorder="1" applyAlignment="1" applyProtection="1">
      <alignment horizontal="left" vertical="center"/>
      <protection locked="0"/>
    </xf>
    <xf numFmtId="0" fontId="10" fillId="2" borderId="76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0" fillId="2" borderId="30" xfId="0" applyFont="1" applyFill="1" applyBorder="1" applyAlignment="1"/>
    <xf numFmtId="43" fontId="10" fillId="2" borderId="30" xfId="1" applyFont="1" applyFill="1" applyBorder="1" applyAlignment="1"/>
    <xf numFmtId="3" fontId="11" fillId="2" borderId="30" xfId="0" applyNumberFormat="1" applyFont="1" applyFill="1" applyBorder="1" applyAlignment="1">
      <alignment horizontal="right"/>
    </xf>
    <xf numFmtId="3" fontId="12" fillId="2" borderId="30" xfId="1" applyNumberFormat="1" applyFont="1" applyFill="1" applyBorder="1" applyAlignment="1">
      <alignment horizontal="right"/>
    </xf>
    <xf numFmtId="43" fontId="12" fillId="2" borderId="30" xfId="1" applyFont="1" applyFill="1" applyBorder="1" applyAlignment="1">
      <alignment horizontal="right"/>
    </xf>
    <xf numFmtId="43" fontId="11" fillId="2" borderId="30" xfId="1" applyFont="1" applyFill="1" applyBorder="1" applyAlignment="1">
      <alignment horizontal="right"/>
    </xf>
    <xf numFmtId="4" fontId="11" fillId="2" borderId="30" xfId="1" applyNumberFormat="1" applyFont="1" applyFill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49" fontId="42" fillId="15" borderId="151" xfId="0" applyNumberFormat="1" applyFont="1" applyFill="1" applyBorder="1" applyAlignment="1">
      <alignment horizontal="right"/>
    </xf>
    <xf numFmtId="14" fontId="11" fillId="0" borderId="115" xfId="0" applyNumberFormat="1" applyFont="1" applyBorder="1" applyAlignment="1">
      <alignment horizontal="right"/>
    </xf>
    <xf numFmtId="49" fontId="11" fillId="0" borderId="57" xfId="0" applyNumberFormat="1" applyFont="1" applyBorder="1" applyAlignment="1">
      <alignment horizontal="right"/>
    </xf>
    <xf numFmtId="0" fontId="10" fillId="0" borderId="25" xfId="0" applyFont="1" applyFill="1" applyBorder="1" applyAlignment="1"/>
    <xf numFmtId="0" fontId="11" fillId="0" borderId="152" xfId="0" applyFont="1" applyFill="1" applyBorder="1" applyAlignment="1">
      <alignment horizontal="left"/>
    </xf>
    <xf numFmtId="0" fontId="11" fillId="0" borderId="153" xfId="0" applyFont="1" applyFill="1" applyBorder="1" applyAlignment="1">
      <alignment horizontal="left"/>
    </xf>
    <xf numFmtId="0" fontId="11" fillId="0" borderId="154" xfId="0" applyFont="1" applyFill="1" applyBorder="1" applyAlignment="1">
      <alignment horizontal="left"/>
    </xf>
    <xf numFmtId="14" fontId="11" fillId="0" borderId="155" xfId="0" applyNumberFormat="1" applyFont="1" applyBorder="1" applyAlignment="1">
      <alignment horizontal="left" vertical="center"/>
    </xf>
    <xf numFmtId="0" fontId="11" fillId="0" borderId="156" xfId="0" applyFont="1" applyFill="1" applyBorder="1" applyAlignment="1">
      <alignment horizontal="left"/>
    </xf>
    <xf numFmtId="0" fontId="11" fillId="0" borderId="157" xfId="0" applyFont="1" applyFill="1" applyBorder="1" applyAlignment="1">
      <alignment horizontal="left"/>
    </xf>
    <xf numFmtId="0" fontId="11" fillId="0" borderId="158" xfId="0" applyFont="1" applyFill="1" applyBorder="1" applyAlignment="1">
      <alignment horizontal="left"/>
    </xf>
    <xf numFmtId="0" fontId="11" fillId="0" borderId="159" xfId="0" applyFont="1" applyFill="1" applyBorder="1" applyAlignment="1">
      <alignment horizontal="left"/>
    </xf>
    <xf numFmtId="1" fontId="11" fillId="0" borderId="147" xfId="0" applyNumberFormat="1" applyFont="1" applyBorder="1" applyAlignment="1">
      <alignment horizontal="left" vertical="center"/>
    </xf>
    <xf numFmtId="0" fontId="11" fillId="0" borderId="51" xfId="0" applyNumberFormat="1" applyFont="1" applyBorder="1" applyAlignment="1">
      <alignment horizontal="left" vertical="center"/>
    </xf>
    <xf numFmtId="0" fontId="11" fillId="0" borderId="56" xfId="0" applyFont="1" applyBorder="1" applyAlignment="1">
      <alignment horizontal="left"/>
    </xf>
    <xf numFmtId="0" fontId="11" fillId="0" borderId="58" xfId="0" applyFont="1" applyBorder="1" applyAlignment="1">
      <alignment horizontal="right"/>
    </xf>
    <xf numFmtId="49" fontId="11" fillId="0" borderId="101" xfId="0" applyNumberFormat="1" applyFont="1" applyBorder="1" applyAlignment="1">
      <alignment horizontal="right"/>
    </xf>
    <xf numFmtId="0" fontId="11" fillId="0" borderId="12" xfId="0" applyFont="1" applyBorder="1" applyAlignment="1">
      <alignment horizontal="left"/>
    </xf>
    <xf numFmtId="4" fontId="10" fillId="0" borderId="42" xfId="1" applyNumberFormat="1" applyFont="1" applyBorder="1" applyAlignment="1">
      <alignment horizontal="right"/>
    </xf>
    <xf numFmtId="164" fontId="38" fillId="3" borderId="17" xfId="0" applyNumberFormat="1" applyFont="1" applyFill="1" applyBorder="1" applyProtection="1">
      <protection locked="0"/>
    </xf>
    <xf numFmtId="43" fontId="30" fillId="3" borderId="2" xfId="1" applyFont="1" applyFill="1" applyBorder="1" applyProtection="1">
      <protection locked="0"/>
    </xf>
    <xf numFmtId="3" fontId="10" fillId="0" borderId="31" xfId="1" applyNumberFormat="1" applyFont="1" applyBorder="1" applyAlignment="1">
      <alignment horizontal="right"/>
    </xf>
    <xf numFmtId="4" fontId="10" fillId="2" borderId="25" xfId="1" applyNumberFormat="1" applyFont="1" applyFill="1" applyBorder="1" applyAlignment="1">
      <alignment horizontal="right"/>
    </xf>
    <xf numFmtId="43" fontId="14" fillId="2" borderId="24" xfId="1" applyNumberFormat="1" applyFont="1" applyFill="1" applyBorder="1" applyAlignment="1" applyProtection="1">
      <alignment vertical="center"/>
    </xf>
    <xf numFmtId="4" fontId="10" fillId="2" borderId="26" xfId="1" applyNumberFormat="1" applyFont="1" applyFill="1" applyBorder="1" applyAlignment="1">
      <alignment horizontal="right"/>
    </xf>
    <xf numFmtId="4" fontId="10" fillId="2" borderId="27" xfId="1" applyNumberFormat="1" applyFont="1" applyFill="1" applyBorder="1" applyAlignment="1">
      <alignment horizontal="right"/>
    </xf>
    <xf numFmtId="0" fontId="10" fillId="0" borderId="160" xfId="0" applyFont="1" applyFill="1" applyBorder="1" applyAlignment="1"/>
    <xf numFmtId="43" fontId="10" fillId="0" borderId="160" xfId="1" applyFont="1" applyFill="1" applyBorder="1" applyAlignment="1"/>
    <xf numFmtId="4" fontId="10" fillId="0" borderId="160" xfId="1" applyNumberFormat="1" applyFont="1" applyBorder="1" applyAlignment="1">
      <alignment horizontal="right"/>
    </xf>
    <xf numFmtId="3" fontId="10" fillId="0" borderId="121" xfId="1" applyNumberFormat="1" applyFont="1" applyBorder="1" applyAlignment="1">
      <alignment horizontal="right"/>
    </xf>
    <xf numFmtId="4" fontId="10" fillId="0" borderId="120" xfId="1" applyNumberFormat="1" applyFont="1" applyBorder="1" applyAlignment="1">
      <alignment horizontal="right"/>
    </xf>
    <xf numFmtId="3" fontId="10" fillId="0" borderId="160" xfId="1" applyNumberFormat="1" applyFont="1" applyBorder="1" applyAlignment="1">
      <alignment horizontal="right"/>
    </xf>
    <xf numFmtId="4" fontId="10" fillId="0" borderId="161" xfId="1" applyNumberFormat="1" applyFont="1" applyFill="1" applyBorder="1" applyAlignment="1">
      <alignment horizontal="right"/>
    </xf>
    <xf numFmtId="3" fontId="10" fillId="0" borderId="7" xfId="1" applyNumberFormat="1" applyFont="1" applyBorder="1" applyAlignment="1">
      <alignment horizontal="right"/>
    </xf>
    <xf numFmtId="4" fontId="10" fillId="0" borderId="10" xfId="1" applyNumberFormat="1" applyFont="1" applyBorder="1" applyAlignment="1">
      <alignment horizontal="right"/>
    </xf>
    <xf numFmtId="4" fontId="10" fillId="0" borderId="40" xfId="1" applyNumberFormat="1" applyFont="1" applyBorder="1" applyAlignment="1">
      <alignment horizontal="right"/>
    </xf>
    <xf numFmtId="3" fontId="10" fillId="0" borderId="13" xfId="1" applyNumberFormat="1" applyFont="1" applyBorder="1" applyAlignment="1">
      <alignment horizontal="right"/>
    </xf>
    <xf numFmtId="4" fontId="10" fillId="0" borderId="12" xfId="1" applyNumberFormat="1" applyFont="1" applyBorder="1" applyAlignment="1">
      <alignment horizontal="right"/>
    </xf>
    <xf numFmtId="14" fontId="11" fillId="0" borderId="121" xfId="0" applyNumberFormat="1" applyFont="1" applyBorder="1" applyAlignment="1">
      <alignment horizontal="right"/>
    </xf>
    <xf numFmtId="14" fontId="11" fillId="0" borderId="123" xfId="0" applyNumberFormat="1" applyFont="1" applyBorder="1" applyAlignment="1">
      <alignment horizontal="right"/>
    </xf>
    <xf numFmtId="0" fontId="11" fillId="0" borderId="134" xfId="0" applyFont="1" applyFill="1" applyBorder="1" applyAlignment="1">
      <alignment horizontal="left"/>
    </xf>
    <xf numFmtId="0" fontId="19" fillId="0" borderId="13" xfId="0" applyFont="1" applyFill="1" applyBorder="1" applyAlignment="1" applyProtection="1">
      <alignment horizontal="left" vertical="center"/>
    </xf>
    <xf numFmtId="0" fontId="14" fillId="0" borderId="80" xfId="0" applyFont="1" applyFill="1" applyBorder="1" applyAlignment="1" applyProtection="1">
      <alignment vertical="center"/>
    </xf>
    <xf numFmtId="0" fontId="34" fillId="0" borderId="76" xfId="0" applyFont="1" applyFill="1" applyBorder="1" applyAlignment="1" applyProtection="1">
      <alignment horizontal="left"/>
      <protection locked="0"/>
    </xf>
    <xf numFmtId="0" fontId="34" fillId="0" borderId="0" xfId="0" applyFont="1" applyFill="1" applyBorder="1" applyAlignment="1" applyProtection="1">
      <alignment horizontal="left"/>
      <protection locked="0"/>
    </xf>
    <xf numFmtId="43" fontId="35" fillId="0" borderId="37" xfId="1" applyFont="1" applyFill="1" applyBorder="1" applyProtection="1">
      <protection locked="0"/>
    </xf>
    <xf numFmtId="9" fontId="35" fillId="0" borderId="37" xfId="0" applyNumberFormat="1" applyFont="1" applyFill="1" applyBorder="1" applyProtection="1">
      <protection locked="0"/>
    </xf>
    <xf numFmtId="9" fontId="34" fillId="0" borderId="37" xfId="1" applyNumberFormat="1" applyFont="1" applyFill="1" applyBorder="1" applyProtection="1">
      <protection locked="0"/>
    </xf>
    <xf numFmtId="9" fontId="37" fillId="0" borderId="37" xfId="2" applyNumberFormat="1" applyFont="1" applyFill="1" applyBorder="1" applyAlignment="1" applyProtection="1">
      <alignment horizontal="center"/>
      <protection locked="0"/>
    </xf>
    <xf numFmtId="9" fontId="35" fillId="0" borderId="37" xfId="1" applyNumberFormat="1" applyFont="1" applyFill="1" applyBorder="1" applyProtection="1"/>
    <xf numFmtId="164" fontId="35" fillId="0" borderId="37" xfId="1" applyNumberFormat="1" applyFont="1" applyFill="1" applyBorder="1" applyProtection="1">
      <protection locked="0"/>
    </xf>
    <xf numFmtId="9" fontId="35" fillId="0" borderId="37" xfId="1" applyNumberFormat="1" applyFont="1" applyFill="1" applyBorder="1" applyProtection="1">
      <protection locked="0"/>
    </xf>
    <xf numFmtId="9" fontId="35" fillId="0" borderId="37" xfId="1" applyNumberFormat="1" applyFont="1" applyFill="1" applyBorder="1" applyAlignment="1" applyProtection="1"/>
    <xf numFmtId="9" fontId="35" fillId="0" borderId="98" xfId="0" applyNumberFormat="1" applyFont="1" applyFill="1" applyBorder="1" applyProtection="1">
      <protection locked="0"/>
    </xf>
    <xf numFmtId="43" fontId="14" fillId="14" borderId="3" xfId="1" applyFont="1" applyFill="1" applyBorder="1" applyAlignment="1" applyProtection="1">
      <alignment vertical="center"/>
    </xf>
    <xf numFmtId="43" fontId="14" fillId="0" borderId="0" xfId="0" applyNumberFormat="1" applyFont="1" applyFill="1" applyBorder="1" applyAlignment="1" applyProtection="1">
      <alignment vertical="center"/>
    </xf>
    <xf numFmtId="164" fontId="15" fillId="14" borderId="3" xfId="1" applyNumberFormat="1" applyFont="1" applyFill="1" applyBorder="1" applyAlignment="1" applyProtection="1">
      <alignment horizontal="center" vertical="center"/>
    </xf>
    <xf numFmtId="164" fontId="14" fillId="14" borderId="16" xfId="1" applyNumberFormat="1" applyFont="1" applyFill="1" applyBorder="1" applyAlignment="1" applyProtection="1">
      <alignment horizontal="center" vertical="center"/>
    </xf>
    <xf numFmtId="164" fontId="16" fillId="14" borderId="130" xfId="1" applyNumberFormat="1" applyFont="1" applyFill="1" applyBorder="1" applyAlignment="1" applyProtection="1">
      <alignment horizontal="center" vertical="center"/>
    </xf>
    <xf numFmtId="164" fontId="16" fillId="14" borderId="3" xfId="1" applyNumberFormat="1" applyFont="1" applyFill="1" applyBorder="1" applyAlignment="1" applyProtection="1">
      <alignment horizontal="center" vertical="center"/>
    </xf>
    <xf numFmtId="3" fontId="14" fillId="0" borderId="115" xfId="0" applyNumberFormat="1" applyFont="1" applyFill="1" applyBorder="1" applyAlignment="1" applyProtection="1">
      <alignment horizontal="right" vertical="center"/>
    </xf>
    <xf numFmtId="3" fontId="14" fillId="0" borderId="10" xfId="0" applyNumberFormat="1" applyFont="1" applyFill="1" applyBorder="1" applyAlignment="1" applyProtection="1">
      <alignment horizontal="right" vertical="center"/>
    </xf>
    <xf numFmtId="3" fontId="14" fillId="3" borderId="3" xfId="0" applyNumberFormat="1" applyFont="1" applyFill="1" applyBorder="1" applyAlignment="1" applyProtection="1">
      <alignment horizontal="right" vertical="center"/>
    </xf>
    <xf numFmtId="3" fontId="14" fillId="0" borderId="40" xfId="0" applyNumberFormat="1" applyFont="1" applyFill="1" applyBorder="1" applyAlignment="1" applyProtection="1">
      <alignment horizontal="right" vertical="center"/>
    </xf>
    <xf numFmtId="3" fontId="15" fillId="0" borderId="10" xfId="0" applyNumberFormat="1" applyFont="1" applyFill="1" applyBorder="1" applyAlignment="1" applyProtection="1">
      <alignment horizontal="right" vertical="center"/>
    </xf>
    <xf numFmtId="164" fontId="15" fillId="0" borderId="10" xfId="1" applyNumberFormat="1" applyFont="1" applyFill="1" applyBorder="1" applyAlignment="1" applyProtection="1">
      <alignment horizontal="right" vertical="center"/>
    </xf>
    <xf numFmtId="3" fontId="14" fillId="0" borderId="12" xfId="0" applyNumberFormat="1" applyFont="1" applyFill="1" applyBorder="1" applyAlignment="1" applyProtection="1">
      <alignment horizontal="right" vertical="center"/>
    </xf>
    <xf numFmtId="3" fontId="14" fillId="0" borderId="107" xfId="0" applyNumberFormat="1" applyFont="1" applyFill="1" applyBorder="1" applyAlignment="1" applyProtection="1">
      <alignment horizontal="right" vertical="center"/>
    </xf>
    <xf numFmtId="3" fontId="14" fillId="0" borderId="41" xfId="0" applyNumberFormat="1" applyFont="1" applyFill="1" applyBorder="1" applyAlignment="1" applyProtection="1">
      <alignment horizontal="right" vertical="center"/>
    </xf>
    <xf numFmtId="3" fontId="11" fillId="0" borderId="45" xfId="0" applyNumberFormat="1" applyFont="1" applyBorder="1" applyAlignment="1">
      <alignment horizontal="right"/>
    </xf>
    <xf numFmtId="3" fontId="11" fillId="0" borderId="45" xfId="0" applyNumberFormat="1" applyFont="1" applyFill="1" applyBorder="1" applyAlignment="1">
      <alignment horizontal="right"/>
    </xf>
    <xf numFmtId="0" fontId="11" fillId="0" borderId="99" xfId="0" applyFont="1" applyFill="1" applyBorder="1" applyAlignment="1">
      <alignment horizontal="left"/>
    </xf>
    <xf numFmtId="0" fontId="11" fillId="0" borderId="67" xfId="0" applyFont="1" applyFill="1" applyBorder="1" applyAlignment="1">
      <alignment horizontal="left"/>
    </xf>
    <xf numFmtId="0" fontId="11" fillId="0" borderId="63" xfId="0" applyFont="1" applyFill="1" applyBorder="1" applyAlignment="1">
      <alignment horizontal="left"/>
    </xf>
    <xf numFmtId="0" fontId="11" fillId="0" borderId="51" xfId="0" applyFont="1" applyFill="1" applyBorder="1" applyAlignment="1">
      <alignment horizontal="left"/>
    </xf>
    <xf numFmtId="14" fontId="11" fillId="0" borderId="130" xfId="0" applyNumberFormat="1" applyFont="1" applyFill="1" applyBorder="1" applyAlignment="1">
      <alignment horizontal="right"/>
    </xf>
    <xf numFmtId="0" fontId="11" fillId="0" borderId="112" xfId="0" applyFont="1" applyBorder="1" applyAlignment="1">
      <alignment horizontal="right"/>
    </xf>
    <xf numFmtId="14" fontId="11" fillId="0" borderId="10" xfId="0" applyNumberFormat="1" applyFont="1" applyBorder="1" applyAlignment="1">
      <alignment horizontal="right"/>
    </xf>
    <xf numFmtId="14" fontId="11" fillId="0" borderId="40" xfId="0" applyNumberFormat="1" applyFont="1" applyBorder="1" applyAlignment="1">
      <alignment horizontal="right"/>
    </xf>
    <xf numFmtId="49" fontId="11" fillId="0" borderId="24" xfId="0" applyNumberFormat="1" applyFont="1" applyFill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1" fillId="0" borderId="34" xfId="0" applyNumberFormat="1" applyFont="1" applyBorder="1" applyAlignment="1">
      <alignment horizontal="right"/>
    </xf>
    <xf numFmtId="43" fontId="15" fillId="2" borderId="7" xfId="1" applyFont="1" applyFill="1" applyBorder="1" applyAlignment="1" applyProtection="1">
      <alignment horizontal="right" vertical="center"/>
    </xf>
    <xf numFmtId="43" fontId="15" fillId="2" borderId="6" xfId="1" applyFont="1" applyFill="1" applyBorder="1" applyAlignment="1" applyProtection="1">
      <alignment vertical="center"/>
    </xf>
    <xf numFmtId="43" fontId="15" fillId="2" borderId="7" xfId="1" applyFont="1" applyFill="1" applyBorder="1" applyAlignment="1" applyProtection="1">
      <alignment vertical="center"/>
    </xf>
    <xf numFmtId="43" fontId="15" fillId="2" borderId="13" xfId="1" applyFont="1" applyFill="1" applyBorder="1" applyAlignment="1" applyProtection="1">
      <alignment vertical="center"/>
    </xf>
    <xf numFmtId="43" fontId="15" fillId="2" borderId="24" xfId="1" applyFont="1" applyFill="1" applyBorder="1" applyAlignment="1" applyProtection="1">
      <alignment vertical="center"/>
    </xf>
    <xf numFmtId="43" fontId="15" fillId="2" borderId="31" xfId="1" applyFont="1" applyFill="1" applyBorder="1" applyAlignment="1" applyProtection="1">
      <alignment vertical="center"/>
    </xf>
    <xf numFmtId="0" fontId="14" fillId="0" borderId="40" xfId="0" applyFont="1" applyFill="1" applyBorder="1" applyAlignment="1" applyProtection="1">
      <alignment horizontal="left" vertical="center"/>
    </xf>
    <xf numFmtId="3" fontId="14" fillId="0" borderId="7" xfId="0" applyNumberFormat="1" applyFont="1" applyFill="1" applyBorder="1" applyAlignment="1" applyProtection="1">
      <alignment horizontal="right" vertical="center"/>
    </xf>
    <xf numFmtId="0" fontId="11" fillId="0" borderId="152" xfId="0" applyFont="1" applyBorder="1" applyAlignment="1">
      <alignment horizontal="right"/>
    </xf>
    <xf numFmtId="0" fontId="11" fillId="2" borderId="22" xfId="0" applyFont="1" applyFill="1" applyBorder="1" applyAlignment="1">
      <alignment horizontal="left"/>
    </xf>
    <xf numFmtId="43" fontId="14" fillId="14" borderId="162" xfId="1" applyNumberFormat="1" applyFont="1" applyFill="1" applyBorder="1" applyAlignment="1" applyProtection="1">
      <alignment vertical="center"/>
    </xf>
    <xf numFmtId="9" fontId="15" fillId="0" borderId="22" xfId="2" applyFont="1" applyFill="1" applyBorder="1" applyAlignment="1" applyProtection="1">
      <alignment horizontal="center" vertical="center"/>
    </xf>
    <xf numFmtId="0" fontId="12" fillId="4" borderId="119" xfId="0" applyFont="1" applyFill="1" applyBorder="1" applyAlignment="1">
      <alignment horizontal="center"/>
    </xf>
    <xf numFmtId="0" fontId="12" fillId="4" borderId="128" xfId="0" applyFont="1" applyFill="1" applyBorder="1" applyAlignment="1">
      <alignment horizontal="center"/>
    </xf>
    <xf numFmtId="0" fontId="12" fillId="4" borderId="118" xfId="0" applyFont="1" applyFill="1" applyBorder="1" applyAlignment="1">
      <alignment horizontal="center"/>
    </xf>
    <xf numFmtId="3" fontId="10" fillId="5" borderId="119" xfId="0" applyNumberFormat="1" applyFont="1" applyFill="1" applyBorder="1" applyAlignment="1">
      <alignment horizontal="center"/>
    </xf>
    <xf numFmtId="3" fontId="10" fillId="5" borderId="128" xfId="0" applyNumberFormat="1" applyFont="1" applyFill="1" applyBorder="1" applyAlignment="1">
      <alignment horizontal="center"/>
    </xf>
    <xf numFmtId="3" fontId="10" fillId="5" borderId="118" xfId="0" applyNumberFormat="1" applyFont="1" applyFill="1" applyBorder="1" applyAlignment="1">
      <alignment horizontal="center"/>
    </xf>
    <xf numFmtId="0" fontId="12" fillId="6" borderId="50" xfId="0" applyFont="1" applyFill="1" applyBorder="1" applyAlignment="1">
      <alignment horizontal="right" vertical="center" wrapText="1"/>
    </xf>
    <xf numFmtId="0" fontId="32" fillId="0" borderId="0" xfId="0" applyFont="1" applyFill="1" applyBorder="1" applyAlignment="1">
      <alignment horizontal="center" vertical="top"/>
    </xf>
    <xf numFmtId="0" fontId="12" fillId="7" borderId="121" xfId="0" applyFont="1" applyFill="1" applyBorder="1" applyAlignment="1">
      <alignment horizontal="center" vertical="center" wrapText="1"/>
    </xf>
    <xf numFmtId="0" fontId="12" fillId="7" borderId="37" xfId="0" applyFont="1" applyFill="1" applyBorder="1" applyAlignment="1">
      <alignment horizontal="center" vertical="center" wrapText="1"/>
    </xf>
    <xf numFmtId="0" fontId="12" fillId="7" borderId="123" xfId="0" applyFont="1" applyFill="1" applyBorder="1" applyAlignment="1">
      <alignment horizontal="center" vertical="center" wrapText="1"/>
    </xf>
    <xf numFmtId="0" fontId="12" fillId="13" borderId="50" xfId="0" applyFont="1" applyFill="1" applyBorder="1" applyAlignment="1">
      <alignment horizontal="center"/>
    </xf>
    <xf numFmtId="0" fontId="10" fillId="6" borderId="121" xfId="0" applyFont="1" applyFill="1" applyBorder="1" applyAlignment="1">
      <alignment horizontal="right" vertical="center" wrapText="1"/>
    </xf>
    <xf numFmtId="0" fontId="10" fillId="6" borderId="37" xfId="0" applyFont="1" applyFill="1" applyBorder="1" applyAlignment="1">
      <alignment horizontal="right" vertical="center" wrapText="1"/>
    </xf>
    <xf numFmtId="0" fontId="10" fillId="6" borderId="123" xfId="0" applyFont="1" applyFill="1" applyBorder="1" applyAlignment="1">
      <alignment horizontal="right" vertical="center" wrapText="1"/>
    </xf>
    <xf numFmtId="43" fontId="10" fillId="7" borderId="50" xfId="1" applyFont="1" applyFill="1" applyBorder="1" applyAlignment="1">
      <alignment vertical="center" wrapText="1"/>
    </xf>
    <xf numFmtId="3" fontId="10" fillId="13" borderId="50" xfId="0" applyNumberFormat="1" applyFont="1" applyFill="1" applyBorder="1" applyAlignment="1">
      <alignment horizontal="right" textRotation="90"/>
    </xf>
    <xf numFmtId="3" fontId="10" fillId="10" borderId="50" xfId="0" applyNumberFormat="1" applyFont="1" applyFill="1" applyBorder="1" applyAlignment="1">
      <alignment horizontal="right"/>
    </xf>
    <xf numFmtId="3" fontId="10" fillId="9" borderId="50" xfId="0" applyNumberFormat="1" applyFont="1" applyFill="1" applyBorder="1" applyAlignment="1">
      <alignment horizontal="right" textRotation="90"/>
    </xf>
    <xf numFmtId="3" fontId="10" fillId="10" borderId="50" xfId="0" applyNumberFormat="1" applyFont="1" applyFill="1" applyBorder="1" applyAlignment="1">
      <alignment horizontal="right" textRotation="90"/>
    </xf>
    <xf numFmtId="0" fontId="12" fillId="7" borderId="50" xfId="0" applyFont="1" applyFill="1" applyBorder="1" applyAlignment="1">
      <alignment horizontal="right" vertical="center" wrapText="1"/>
    </xf>
    <xf numFmtId="3" fontId="10" fillId="11" borderId="50" xfId="0" applyNumberFormat="1" applyFont="1" applyFill="1" applyBorder="1" applyAlignment="1">
      <alignment horizontal="right" textRotation="90"/>
    </xf>
    <xf numFmtId="0" fontId="12" fillId="6" borderId="121" xfId="0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 vertical="center" wrapText="1"/>
    </xf>
    <xf numFmtId="0" fontId="12" fillId="6" borderId="123" xfId="0" applyFont="1" applyFill="1" applyBorder="1" applyAlignment="1">
      <alignment horizontal="center" vertical="center" wrapText="1"/>
    </xf>
    <xf numFmtId="49" fontId="12" fillId="4" borderId="50" xfId="0" applyNumberFormat="1" applyFont="1" applyFill="1" applyBorder="1" applyAlignment="1">
      <alignment horizontal="right" vertical="center"/>
    </xf>
    <xf numFmtId="0" fontId="12" fillId="4" borderId="121" xfId="0" applyFont="1" applyFill="1" applyBorder="1" applyAlignment="1">
      <alignment horizontal="center" vertical="center"/>
    </xf>
    <xf numFmtId="0" fontId="12" fillId="4" borderId="123" xfId="0" applyFont="1" applyFill="1" applyBorder="1" applyAlignment="1">
      <alignment horizontal="center" vertical="center"/>
    </xf>
    <xf numFmtId="3" fontId="10" fillId="5" borderId="50" xfId="0" applyNumberFormat="1" applyFont="1" applyFill="1" applyBorder="1" applyAlignment="1">
      <alignment horizontal="right" textRotation="90"/>
    </xf>
    <xf numFmtId="3" fontId="10" fillId="8" borderId="50" xfId="0" applyNumberFormat="1" applyFont="1" applyFill="1" applyBorder="1" applyAlignment="1">
      <alignment horizontal="right" textRotation="90"/>
    </xf>
    <xf numFmtId="3" fontId="10" fillId="9" borderId="119" xfId="0" applyNumberFormat="1" applyFont="1" applyFill="1" applyBorder="1" applyAlignment="1">
      <alignment horizontal="center"/>
    </xf>
    <xf numFmtId="3" fontId="10" fillId="9" borderId="128" xfId="0" applyNumberFormat="1" applyFont="1" applyFill="1" applyBorder="1" applyAlignment="1">
      <alignment horizontal="center"/>
    </xf>
    <xf numFmtId="3" fontId="10" fillId="9" borderId="118" xfId="0" applyNumberFormat="1" applyFont="1" applyFill="1" applyBorder="1" applyAlignment="1">
      <alignment horizontal="center"/>
    </xf>
    <xf numFmtId="3" fontId="10" fillId="8" borderId="119" xfId="0" applyNumberFormat="1" applyFont="1" applyFill="1" applyBorder="1" applyAlignment="1">
      <alignment horizontal="center"/>
    </xf>
    <xf numFmtId="3" fontId="10" fillId="8" borderId="128" xfId="0" applyNumberFormat="1" applyFont="1" applyFill="1" applyBorder="1" applyAlignment="1">
      <alignment horizontal="center"/>
    </xf>
    <xf numFmtId="3" fontId="10" fillId="8" borderId="118" xfId="0" applyNumberFormat="1" applyFont="1" applyFill="1" applyBorder="1" applyAlignment="1">
      <alignment horizontal="center"/>
    </xf>
    <xf numFmtId="0" fontId="20" fillId="0" borderId="30" xfId="0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</xf>
    <xf numFmtId="0" fontId="16" fillId="0" borderId="4" xfId="0" applyFont="1" applyFill="1" applyBorder="1" applyAlignment="1" applyProtection="1">
      <alignment horizontal="center" vertical="center"/>
    </xf>
    <xf numFmtId="0" fontId="16" fillId="0" borderId="113" xfId="0" applyFont="1" applyFill="1" applyBorder="1" applyAlignment="1" applyProtection="1">
      <alignment horizontal="center" vertical="center"/>
    </xf>
    <xf numFmtId="0" fontId="16" fillId="0" borderId="87" xfId="0" applyFont="1" applyFill="1" applyBorder="1" applyAlignment="1" applyProtection="1">
      <alignment horizontal="center" vertical="center"/>
    </xf>
    <xf numFmtId="0" fontId="16" fillId="0" borderId="14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0" fontId="33" fillId="0" borderId="18" xfId="0" applyFont="1" applyFill="1" applyBorder="1" applyAlignment="1" applyProtection="1">
      <alignment horizontal="center" vertical="center" wrapText="1"/>
      <protection locked="0"/>
    </xf>
    <xf numFmtId="0" fontId="33" fillId="0" borderId="19" xfId="0" applyFont="1" applyFill="1" applyBorder="1" applyAlignment="1" applyProtection="1">
      <alignment horizontal="center" vertical="center" wrapText="1"/>
      <protection locked="0"/>
    </xf>
    <xf numFmtId="43" fontId="33" fillId="0" borderId="18" xfId="1" applyFont="1" applyFill="1" applyBorder="1" applyAlignment="1" applyProtection="1">
      <alignment horizontal="center" vertical="center" wrapText="1"/>
      <protection locked="0"/>
    </xf>
    <xf numFmtId="43" fontId="33" fillId="0" borderId="19" xfId="1" applyFont="1" applyFill="1" applyBorder="1" applyAlignment="1" applyProtection="1">
      <alignment horizontal="center" vertical="center" wrapText="1"/>
      <protection locked="0"/>
    </xf>
    <xf numFmtId="3" fontId="33" fillId="0" borderId="14" xfId="0" applyNumberFormat="1" applyFont="1" applyFill="1" applyBorder="1" applyAlignment="1" applyProtection="1">
      <alignment horizontal="center" vertical="center" wrapText="1"/>
      <protection locked="0"/>
    </xf>
    <xf numFmtId="3" fontId="33" fillId="0" borderId="16" xfId="0" applyNumberFormat="1" applyFont="1" applyFill="1" applyBorder="1" applyAlignment="1" applyProtection="1">
      <alignment horizontal="center" vertical="center" wrapText="1"/>
      <protection locked="0"/>
    </xf>
    <xf numFmtId="43" fontId="33" fillId="0" borderId="14" xfId="1" applyFont="1" applyFill="1" applyBorder="1" applyAlignment="1" applyProtection="1">
      <alignment horizontal="center" vertical="center" wrapText="1"/>
      <protection locked="0"/>
    </xf>
    <xf numFmtId="43" fontId="33" fillId="0" borderId="16" xfId="1" applyFont="1" applyFill="1" applyBorder="1" applyAlignment="1" applyProtection="1">
      <alignment horizontal="center" vertical="center" wrapText="1"/>
      <protection locked="0"/>
    </xf>
    <xf numFmtId="43" fontId="33" fillId="0" borderId="15" xfId="1" applyFont="1" applyFill="1" applyBorder="1" applyAlignment="1" applyProtection="1">
      <alignment horizontal="center" vertical="center" wrapText="1"/>
      <protection locked="0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148"/>
  <sheetViews>
    <sheetView zoomScaleNormal="100" workbookViewId="0">
      <pane xSplit="4" ySplit="6" topLeftCell="AB124" activePane="bottomRight" state="frozen"/>
      <selection pane="topRight" activeCell="E1" sqref="E1"/>
      <selection pane="bottomLeft" activeCell="A7" sqref="A7"/>
      <selection pane="bottomRight" activeCell="D141" sqref="D141"/>
    </sheetView>
  </sheetViews>
  <sheetFormatPr defaultRowHeight="15" x14ac:dyDescent="0.25"/>
  <cols>
    <col min="1" max="1" width="6.85546875" style="143" customWidth="1"/>
    <col min="2" max="2" width="9.5703125" style="143" customWidth="1"/>
    <col min="3" max="3" width="21.28515625" style="144" customWidth="1"/>
    <col min="4" max="4" width="5" style="144" customWidth="1"/>
    <col min="5" max="5" width="4.5703125" style="144" customWidth="1"/>
    <col min="6" max="6" width="7.28515625" style="147" customWidth="1"/>
    <col min="7" max="7" width="12.5703125" style="148" customWidth="1"/>
    <col min="8" max="8" width="3.85546875" style="143" customWidth="1"/>
    <col min="9" max="10" width="4" style="143" customWidth="1"/>
    <col min="11" max="11" width="4.85546875" style="143" customWidth="1"/>
    <col min="12" max="12" width="3.7109375" style="143" customWidth="1"/>
    <col min="13" max="13" width="3.85546875" style="143" customWidth="1"/>
    <col min="14" max="14" width="7.140625" style="143" customWidth="1"/>
    <col min="15" max="15" width="11.7109375" style="143" customWidth="1"/>
    <col min="16" max="17" width="4.140625" style="143" customWidth="1"/>
    <col min="18" max="18" width="4.28515625" style="143" customWidth="1"/>
    <col min="19" max="19" width="4" style="143" customWidth="1"/>
    <col min="20" max="20" width="3.85546875" style="143" customWidth="1"/>
    <col min="21" max="21" width="11.28515625" style="143" customWidth="1"/>
    <col min="22" max="22" width="13.140625" style="143" customWidth="1"/>
    <col min="23" max="23" width="4.5703125" style="143" customWidth="1"/>
    <col min="24" max="24" width="4.28515625" style="143" customWidth="1"/>
    <col min="25" max="26" width="4.140625" style="143" customWidth="1"/>
    <col min="27" max="27" width="4.28515625" style="143" customWidth="1"/>
    <col min="28" max="28" width="3.85546875" style="143" customWidth="1"/>
    <col min="29" max="29" width="4" style="143" customWidth="1"/>
    <col min="30" max="30" width="4.28515625" style="143" customWidth="1"/>
    <col min="31" max="31" width="8.28515625" style="143" customWidth="1"/>
    <col min="32" max="32" width="13.42578125" style="143" customWidth="1"/>
    <col min="33" max="33" width="2.85546875" style="143" hidden="1" customWidth="1"/>
    <col min="34" max="34" width="4.140625" style="143" hidden="1" customWidth="1"/>
    <col min="35" max="35" width="3.85546875" style="143" hidden="1" customWidth="1"/>
    <col min="36" max="36" width="3.42578125" style="143" hidden="1" customWidth="1"/>
    <col min="37" max="37" width="3.140625" style="143" hidden="1" customWidth="1"/>
    <col min="38" max="38" width="6.42578125" style="143" hidden="1" customWidth="1"/>
    <col min="39" max="39" width="11.140625" style="143" hidden="1" customWidth="1"/>
    <col min="40" max="40" width="3.7109375" style="143" customWidth="1"/>
    <col min="41" max="41" width="7.28515625" style="143" customWidth="1"/>
    <col min="42" max="42" width="8" style="143" customWidth="1"/>
    <col min="43" max="43" width="11.7109375" style="143" customWidth="1"/>
    <col min="44" max="44" width="20.28515625" style="143" customWidth="1"/>
    <col min="45" max="45" width="0.28515625" style="143" hidden="1" customWidth="1"/>
    <col min="46" max="75" width="9.140625" style="344"/>
    <col min="76" max="16384" width="9.140625" style="143"/>
  </cols>
  <sheetData>
    <row r="1" spans="1:75" s="19" customFormat="1" ht="20.25" x14ac:dyDescent="0.25">
      <c r="A1" s="933" t="s">
        <v>205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933"/>
      <c r="AH1" s="933"/>
      <c r="AI1" s="933"/>
      <c r="AJ1" s="933"/>
      <c r="AK1" s="933"/>
      <c r="AL1" s="933"/>
      <c r="AM1" s="933"/>
      <c r="AN1" s="933"/>
      <c r="AO1" s="933"/>
      <c r="AP1" s="933"/>
      <c r="AQ1" s="933"/>
      <c r="AR1" s="933"/>
      <c r="AS1" s="7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</row>
    <row r="2" spans="1:75" s="19" customFormat="1" ht="17.25" x14ac:dyDescent="0.25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498"/>
      <c r="Q2" s="498"/>
      <c r="R2" s="498"/>
      <c r="S2" s="498"/>
      <c r="T2" s="498"/>
      <c r="U2" s="498"/>
      <c r="V2" s="498"/>
      <c r="W2" s="498"/>
      <c r="X2" s="498"/>
      <c r="Y2" s="498"/>
      <c r="Z2" s="498"/>
      <c r="AA2" s="498"/>
      <c r="AB2" s="498"/>
      <c r="AC2" s="498"/>
      <c r="AD2" s="498"/>
      <c r="AE2" s="498"/>
      <c r="AF2" s="498"/>
      <c r="AG2" s="498"/>
      <c r="AH2" s="498"/>
      <c r="AI2" s="498"/>
      <c r="AJ2" s="498"/>
      <c r="AK2" s="498"/>
      <c r="AL2" s="498"/>
      <c r="AM2" s="498"/>
      <c r="AN2" s="498"/>
      <c r="AO2" s="498"/>
      <c r="AP2" s="498"/>
      <c r="AQ2" s="498"/>
      <c r="AR2" s="498"/>
      <c r="AS2" s="7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</row>
    <row r="3" spans="1:75" s="19" customFormat="1" ht="13.5" x14ac:dyDescent="0.25">
      <c r="A3" s="926" t="s">
        <v>204</v>
      </c>
      <c r="B3" s="927"/>
      <c r="C3" s="928"/>
      <c r="D3" s="937" t="s">
        <v>92</v>
      </c>
      <c r="E3" s="937"/>
      <c r="F3" s="938" t="s">
        <v>93</v>
      </c>
      <c r="G3" s="941" t="s">
        <v>94</v>
      </c>
      <c r="H3" s="929" t="s">
        <v>17</v>
      </c>
      <c r="I3" s="930"/>
      <c r="J3" s="930"/>
      <c r="K3" s="930"/>
      <c r="L3" s="930"/>
      <c r="M3" s="931"/>
      <c r="N3" s="932" t="s">
        <v>18</v>
      </c>
      <c r="O3" s="934" t="s">
        <v>19</v>
      </c>
      <c r="P3" s="959" t="s">
        <v>10</v>
      </c>
      <c r="Q3" s="960"/>
      <c r="R3" s="960"/>
      <c r="S3" s="960"/>
      <c r="T3" s="961"/>
      <c r="U3" s="948" t="s">
        <v>20</v>
      </c>
      <c r="V3" s="946" t="s">
        <v>21</v>
      </c>
      <c r="W3" s="956" t="s">
        <v>11</v>
      </c>
      <c r="X3" s="957"/>
      <c r="Y3" s="957"/>
      <c r="Z3" s="957"/>
      <c r="AA3" s="957"/>
      <c r="AB3" s="957"/>
      <c r="AC3" s="957"/>
      <c r="AD3" s="958"/>
      <c r="AE3" s="948" t="s">
        <v>22</v>
      </c>
      <c r="AF3" s="946" t="s">
        <v>23</v>
      </c>
      <c r="AG3" s="943" t="s">
        <v>24</v>
      </c>
      <c r="AH3" s="943"/>
      <c r="AI3" s="943"/>
      <c r="AJ3" s="943"/>
      <c r="AK3" s="943"/>
      <c r="AL3" s="932" t="s">
        <v>25</v>
      </c>
      <c r="AM3" s="946" t="s">
        <v>26</v>
      </c>
      <c r="AN3" s="947" t="s">
        <v>27</v>
      </c>
      <c r="AO3" s="948" t="s">
        <v>128</v>
      </c>
      <c r="AP3" s="934" t="s">
        <v>28</v>
      </c>
      <c r="AQ3" s="948" t="s">
        <v>13</v>
      </c>
      <c r="AR3" s="934" t="s">
        <v>29</v>
      </c>
      <c r="AS3" s="139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</row>
    <row r="4" spans="1:75" s="19" customFormat="1" ht="53.25" customHeight="1" x14ac:dyDescent="0.25">
      <c r="A4" s="951" t="s">
        <v>30</v>
      </c>
      <c r="B4" s="952" t="s">
        <v>31</v>
      </c>
      <c r="C4" s="952" t="s">
        <v>0</v>
      </c>
      <c r="D4" s="942" t="s">
        <v>33</v>
      </c>
      <c r="E4" s="942" t="s">
        <v>35</v>
      </c>
      <c r="F4" s="939"/>
      <c r="G4" s="941"/>
      <c r="H4" s="954" t="s">
        <v>32</v>
      </c>
      <c r="I4" s="954" t="s">
        <v>33</v>
      </c>
      <c r="J4" s="954" t="s">
        <v>34</v>
      </c>
      <c r="K4" s="954" t="s">
        <v>35</v>
      </c>
      <c r="L4" s="954" t="s">
        <v>36</v>
      </c>
      <c r="M4" s="954" t="s">
        <v>37</v>
      </c>
      <c r="N4" s="932"/>
      <c r="O4" s="935"/>
      <c r="P4" s="955" t="s">
        <v>32</v>
      </c>
      <c r="Q4" s="955" t="s">
        <v>33</v>
      </c>
      <c r="R4" s="955" t="s">
        <v>34</v>
      </c>
      <c r="S4" s="955" t="s">
        <v>35</v>
      </c>
      <c r="T4" s="955" t="s">
        <v>37</v>
      </c>
      <c r="U4" s="949"/>
      <c r="V4" s="946"/>
      <c r="W4" s="944" t="s">
        <v>32</v>
      </c>
      <c r="X4" s="944" t="s">
        <v>33</v>
      </c>
      <c r="Y4" s="944" t="s">
        <v>34</v>
      </c>
      <c r="Z4" s="944" t="s">
        <v>35</v>
      </c>
      <c r="AA4" s="944" t="s">
        <v>36</v>
      </c>
      <c r="AB4" s="944" t="s">
        <v>38</v>
      </c>
      <c r="AC4" s="944" t="s">
        <v>39</v>
      </c>
      <c r="AD4" s="944" t="s">
        <v>37</v>
      </c>
      <c r="AE4" s="949"/>
      <c r="AF4" s="946"/>
      <c r="AG4" s="945" t="s">
        <v>32</v>
      </c>
      <c r="AH4" s="945" t="s">
        <v>33</v>
      </c>
      <c r="AI4" s="945" t="s">
        <v>14</v>
      </c>
      <c r="AJ4" s="945" t="s">
        <v>15</v>
      </c>
      <c r="AK4" s="945" t="s">
        <v>12</v>
      </c>
      <c r="AL4" s="932"/>
      <c r="AM4" s="946"/>
      <c r="AN4" s="947"/>
      <c r="AO4" s="949"/>
      <c r="AP4" s="935"/>
      <c r="AQ4" s="949"/>
      <c r="AR4" s="935"/>
      <c r="AS4" s="139" t="s">
        <v>40</v>
      </c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</row>
    <row r="5" spans="1:75" s="19" customFormat="1" ht="13.5" x14ac:dyDescent="0.25">
      <c r="A5" s="951"/>
      <c r="B5" s="953"/>
      <c r="C5" s="953"/>
      <c r="D5" s="942"/>
      <c r="E5" s="942"/>
      <c r="F5" s="940"/>
      <c r="G5" s="941"/>
      <c r="H5" s="954"/>
      <c r="I5" s="954"/>
      <c r="J5" s="954"/>
      <c r="K5" s="954"/>
      <c r="L5" s="954"/>
      <c r="M5" s="954"/>
      <c r="N5" s="932"/>
      <c r="O5" s="936"/>
      <c r="P5" s="955"/>
      <c r="Q5" s="955"/>
      <c r="R5" s="955"/>
      <c r="S5" s="955"/>
      <c r="T5" s="955"/>
      <c r="U5" s="950"/>
      <c r="V5" s="946"/>
      <c r="W5" s="944"/>
      <c r="X5" s="944"/>
      <c r="Y5" s="944"/>
      <c r="Z5" s="944"/>
      <c r="AA5" s="944"/>
      <c r="AB5" s="944"/>
      <c r="AC5" s="944"/>
      <c r="AD5" s="944"/>
      <c r="AE5" s="950"/>
      <c r="AF5" s="946"/>
      <c r="AG5" s="945"/>
      <c r="AH5" s="945"/>
      <c r="AI5" s="945"/>
      <c r="AJ5" s="945"/>
      <c r="AK5" s="945"/>
      <c r="AL5" s="932"/>
      <c r="AM5" s="946"/>
      <c r="AN5" s="947"/>
      <c r="AO5" s="950"/>
      <c r="AP5" s="936"/>
      <c r="AQ5" s="950"/>
      <c r="AR5" s="936"/>
      <c r="AS5" s="139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</row>
    <row r="6" spans="1:75" s="11" customFormat="1" ht="13.5" x14ac:dyDescent="0.25">
      <c r="A6" s="499"/>
      <c r="B6" s="8"/>
      <c r="C6" s="35"/>
      <c r="D6" s="35"/>
      <c r="E6" s="35"/>
      <c r="F6" s="37"/>
      <c r="G6" s="129"/>
      <c r="H6" s="9"/>
      <c r="I6" s="9"/>
      <c r="J6" s="9"/>
      <c r="K6" s="9"/>
      <c r="L6" s="9"/>
      <c r="M6" s="9"/>
      <c r="N6" s="10"/>
      <c r="O6" s="10"/>
      <c r="P6" s="9"/>
      <c r="Q6" s="9"/>
      <c r="R6" s="9"/>
      <c r="S6" s="9"/>
      <c r="T6" s="9"/>
      <c r="U6" s="10"/>
      <c r="V6" s="10"/>
      <c r="W6" s="9"/>
      <c r="X6" s="9"/>
      <c r="Y6" s="9"/>
      <c r="Z6" s="9"/>
      <c r="AA6" s="9"/>
      <c r="AB6" s="9"/>
      <c r="AC6" s="9"/>
      <c r="AD6" s="9"/>
      <c r="AE6" s="10"/>
      <c r="AF6" s="10"/>
      <c r="AG6" s="9"/>
      <c r="AH6" s="9"/>
      <c r="AI6" s="9"/>
      <c r="AJ6" s="9"/>
      <c r="AK6" s="9"/>
      <c r="AL6" s="10"/>
      <c r="AM6" s="10"/>
      <c r="AN6" s="9"/>
      <c r="AO6" s="10"/>
      <c r="AP6" s="10"/>
      <c r="AQ6" s="10"/>
      <c r="AR6" s="10"/>
      <c r="AS6" s="10"/>
    </row>
    <row r="7" spans="1:75" s="19" customFormat="1" ht="13.5" x14ac:dyDescent="0.25">
      <c r="A7" s="680"/>
      <c r="B7" s="502"/>
      <c r="C7" s="140" t="s">
        <v>41</v>
      </c>
      <c r="D7" s="36"/>
      <c r="E7" s="36"/>
      <c r="F7" s="38"/>
      <c r="G7" s="130"/>
      <c r="H7" s="13"/>
      <c r="I7" s="13"/>
      <c r="J7" s="13"/>
      <c r="K7" s="13"/>
      <c r="L7" s="13"/>
      <c r="M7" s="13"/>
      <c r="N7" s="14"/>
      <c r="O7" s="15"/>
      <c r="P7" s="13"/>
      <c r="Q7" s="13"/>
      <c r="R7" s="13"/>
      <c r="S7" s="13"/>
      <c r="T7" s="13"/>
      <c r="U7" s="704"/>
      <c r="V7" s="703"/>
      <c r="W7" s="13"/>
      <c r="X7" s="13"/>
      <c r="Y7" s="13"/>
      <c r="Z7" s="13"/>
      <c r="AA7" s="13"/>
      <c r="AB7" s="13"/>
      <c r="AC7" s="13"/>
      <c r="AD7" s="13"/>
      <c r="AE7" s="14"/>
      <c r="AF7" s="15"/>
      <c r="AG7" s="13"/>
      <c r="AH7" s="13"/>
      <c r="AI7" s="13"/>
      <c r="AJ7" s="13"/>
      <c r="AK7" s="13"/>
      <c r="AL7" s="14"/>
      <c r="AM7" s="15"/>
      <c r="AN7" s="13"/>
      <c r="AO7" s="14"/>
      <c r="AP7" s="15"/>
      <c r="AQ7" s="14"/>
      <c r="AR7" s="15"/>
      <c r="AS7" s="15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</row>
    <row r="8" spans="1:75" s="166" customFormat="1" ht="13.5" x14ac:dyDescent="0.25">
      <c r="A8" s="767" t="s">
        <v>217</v>
      </c>
      <c r="B8" s="682" t="s">
        <v>209</v>
      </c>
      <c r="C8" s="837" t="s">
        <v>54</v>
      </c>
      <c r="D8" s="839"/>
      <c r="E8" s="840"/>
      <c r="F8" s="683">
        <f t="shared" ref="F8:F9" si="0">SUM(D8:E8)</f>
        <v>0</v>
      </c>
      <c r="G8" s="684">
        <f>SUM(D8+E8)*157</f>
        <v>0</v>
      </c>
      <c r="H8" s="685"/>
      <c r="I8" s="686"/>
      <c r="J8" s="686"/>
      <c r="K8" s="686"/>
      <c r="L8" s="686"/>
      <c r="M8" s="687"/>
      <c r="N8" s="688">
        <f t="shared" ref="N8:N24" si="1">SUM(H8:M8)</f>
        <v>0</v>
      </c>
      <c r="O8" s="689">
        <f>SUM(H8+I8+J8+K8)*146+(M8)*102</f>
        <v>0</v>
      </c>
      <c r="P8" s="685"/>
      <c r="Q8" s="686">
        <v>11</v>
      </c>
      <c r="R8" s="686">
        <v>2</v>
      </c>
      <c r="S8" s="686">
        <v>3</v>
      </c>
      <c r="T8" s="687"/>
      <c r="U8" s="240">
        <f t="shared" ref="U8:U21" si="2">SUM(P8:T8)</f>
        <v>16</v>
      </c>
      <c r="V8" s="689">
        <f>SUM(P8+Q8+R8+S8)*67+(T8)*48</f>
        <v>1072</v>
      </c>
      <c r="W8" s="685">
        <v>1</v>
      </c>
      <c r="X8" s="686">
        <v>8</v>
      </c>
      <c r="Y8" s="686">
        <v>3</v>
      </c>
      <c r="Z8" s="686">
        <v>2</v>
      </c>
      <c r="AA8" s="686"/>
      <c r="AB8" s="686"/>
      <c r="AC8" s="686">
        <v>1</v>
      </c>
      <c r="AD8" s="687">
        <v>1</v>
      </c>
      <c r="AE8" s="679">
        <f t="shared" ref="AE8:AE27" si="3">SUM(W8:AD8)</f>
        <v>16</v>
      </c>
      <c r="AF8" s="678">
        <f>SUM(W8+X8+Y8+Z8+AA8+AB8)*46+(AC8)*49+(AD8)*36.5</f>
        <v>729.5</v>
      </c>
      <c r="AG8" s="685"/>
      <c r="AH8" s="686"/>
      <c r="AI8" s="686"/>
      <c r="AJ8" s="686"/>
      <c r="AK8" s="686"/>
      <c r="AL8" s="690">
        <f t="shared" ref="AL8:AL22" si="4">SUM(AG8:AK8)</f>
        <v>0</v>
      </c>
      <c r="AM8" s="691">
        <f t="shared" ref="AM8:AM23" si="5">SUM(AG8+AH8+AI8+AJ8)*18.1+(AK8)*13</f>
        <v>0</v>
      </c>
      <c r="AN8" s="687"/>
      <c r="AO8" s="688">
        <f t="shared" ref="AO8:AO26" si="6">SUM(AN8)</f>
        <v>0</v>
      </c>
      <c r="AP8" s="688">
        <f t="shared" ref="AP8:AP22" si="7">SUM(AN8)*93</f>
        <v>0</v>
      </c>
      <c r="AQ8" s="688">
        <f>SUM(N8+U8+AE8+AL8+AO8+F8)</f>
        <v>32</v>
      </c>
      <c r="AR8" s="692">
        <f t="shared" ref="AR8:AR13" si="8">SUM(O8+V8+AF8+AM8+AP8+G8)</f>
        <v>1801.5</v>
      </c>
      <c r="AS8" s="693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352"/>
    </row>
    <row r="9" spans="1:75" s="166" customFormat="1" ht="13.5" hidden="1" x14ac:dyDescent="0.25">
      <c r="A9" s="781"/>
      <c r="B9" s="507"/>
      <c r="C9" s="708" t="s">
        <v>54</v>
      </c>
      <c r="D9" s="841"/>
      <c r="E9" s="265"/>
      <c r="F9" s="857">
        <f t="shared" si="0"/>
        <v>0</v>
      </c>
      <c r="G9" s="858">
        <f t="shared" ref="G9:G11" si="9">SUM(D9+E9)*157</f>
        <v>0</v>
      </c>
      <c r="H9" s="181"/>
      <c r="I9" s="182"/>
      <c r="J9" s="182"/>
      <c r="K9" s="182"/>
      <c r="L9" s="182"/>
      <c r="M9" s="190"/>
      <c r="N9" s="160">
        <f t="shared" si="1"/>
        <v>0</v>
      </c>
      <c r="O9" s="198">
        <f t="shared" ref="O9:O11" si="10">SUM(H9+I9+J9+K9)*146+(M9)*102</f>
        <v>0</v>
      </c>
      <c r="P9" s="181"/>
      <c r="Q9" s="182"/>
      <c r="R9" s="182"/>
      <c r="S9" s="182"/>
      <c r="T9" s="190"/>
      <c r="U9" s="240">
        <f t="shared" si="2"/>
        <v>0</v>
      </c>
      <c r="V9" s="859">
        <f t="shared" ref="V9:V11" si="11">SUM(P9+Q9+R9+S9)*67+(T9)*48</f>
        <v>0</v>
      </c>
      <c r="W9" s="181"/>
      <c r="X9" s="182"/>
      <c r="Y9" s="182"/>
      <c r="Z9" s="182"/>
      <c r="AA9" s="182"/>
      <c r="AB9" s="182"/>
      <c r="AC9" s="182"/>
      <c r="AD9" s="190"/>
      <c r="AE9" s="860">
        <f t="shared" si="3"/>
        <v>0</v>
      </c>
      <c r="AF9" s="861">
        <f t="shared" ref="AF9:AF11" si="12">SUM(W9+X9+Y9+Z9+AA9+AB9)*46+(AC9)*49+(AD9)*36.5</f>
        <v>0</v>
      </c>
      <c r="AG9" s="300"/>
      <c r="AH9" s="301"/>
      <c r="AI9" s="301"/>
      <c r="AJ9" s="301"/>
      <c r="AK9" s="301"/>
      <c r="AL9" s="302"/>
      <c r="AM9" s="303"/>
      <c r="AN9" s="326"/>
      <c r="AO9" s="862">
        <f t="shared" si="6"/>
        <v>0</v>
      </c>
      <c r="AP9" s="862">
        <f t="shared" si="7"/>
        <v>0</v>
      </c>
      <c r="AQ9" s="862">
        <f t="shared" ref="AQ9" si="13">SUM(N9+U9+AE9+AL9+AO9+F9)</f>
        <v>0</v>
      </c>
      <c r="AR9" s="863">
        <f t="shared" si="8"/>
        <v>0</v>
      </c>
      <c r="AS9" s="244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352"/>
    </row>
    <row r="10" spans="1:75" s="166" customFormat="1" ht="13.5" x14ac:dyDescent="0.25">
      <c r="A10" s="760" t="s">
        <v>220</v>
      </c>
      <c r="B10" s="505" t="s">
        <v>209</v>
      </c>
      <c r="C10" s="715" t="s">
        <v>159</v>
      </c>
      <c r="D10" s="835"/>
      <c r="E10" s="265"/>
      <c r="F10" s="161">
        <f>SUM(D10:E10)</f>
        <v>0</v>
      </c>
      <c r="G10" s="159">
        <f t="shared" si="9"/>
        <v>0</v>
      </c>
      <c r="H10" s="181"/>
      <c r="I10" s="182"/>
      <c r="J10" s="182"/>
      <c r="K10" s="182"/>
      <c r="L10" s="182"/>
      <c r="M10" s="190"/>
      <c r="N10" s="160">
        <f t="shared" si="1"/>
        <v>0</v>
      </c>
      <c r="O10" s="198">
        <f t="shared" si="10"/>
        <v>0</v>
      </c>
      <c r="P10" s="181">
        <v>11</v>
      </c>
      <c r="Q10" s="182">
        <v>11</v>
      </c>
      <c r="R10" s="182">
        <v>5</v>
      </c>
      <c r="S10" s="182">
        <v>8</v>
      </c>
      <c r="T10" s="190">
        <v>1</v>
      </c>
      <c r="U10" s="240">
        <f t="shared" si="2"/>
        <v>36</v>
      </c>
      <c r="V10" s="198">
        <f t="shared" si="11"/>
        <v>2393</v>
      </c>
      <c r="W10" s="181">
        <v>3</v>
      </c>
      <c r="X10" s="182">
        <v>20</v>
      </c>
      <c r="Y10" s="182">
        <v>2</v>
      </c>
      <c r="Z10" s="182"/>
      <c r="AA10" s="182"/>
      <c r="AB10" s="182"/>
      <c r="AC10" s="182">
        <v>7</v>
      </c>
      <c r="AD10" s="190">
        <v>1</v>
      </c>
      <c r="AE10" s="867">
        <f t="shared" si="3"/>
        <v>33</v>
      </c>
      <c r="AF10" s="868">
        <f t="shared" si="12"/>
        <v>1529.5</v>
      </c>
      <c r="AG10" s="223"/>
      <c r="AH10" s="224"/>
      <c r="AI10" s="224"/>
      <c r="AJ10" s="224"/>
      <c r="AK10" s="224"/>
      <c r="AL10" s="253"/>
      <c r="AM10" s="254"/>
      <c r="AN10" s="252"/>
      <c r="AO10" s="235">
        <f t="shared" si="6"/>
        <v>0</v>
      </c>
      <c r="AP10" s="235">
        <f t="shared" si="7"/>
        <v>0</v>
      </c>
      <c r="AQ10" s="235">
        <f>SUM(N10+U10+AE10+AL10+AO10+F10)</f>
        <v>69</v>
      </c>
      <c r="AR10" s="243">
        <f t="shared" si="8"/>
        <v>3922.5</v>
      </c>
      <c r="AS10" s="244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352"/>
    </row>
    <row r="11" spans="1:75" s="166" customFormat="1" ht="13.5" x14ac:dyDescent="0.25">
      <c r="A11" s="781" t="s">
        <v>216</v>
      </c>
      <c r="B11" s="507" t="s">
        <v>209</v>
      </c>
      <c r="C11" s="715" t="s">
        <v>180</v>
      </c>
      <c r="D11" s="842"/>
      <c r="E11" s="265"/>
      <c r="F11" s="255">
        <f>SUM(D11:E11)</f>
        <v>0</v>
      </c>
      <c r="G11" s="157">
        <f t="shared" si="9"/>
        <v>0</v>
      </c>
      <c r="H11" s="181">
        <v>1</v>
      </c>
      <c r="I11" s="182">
        <v>3</v>
      </c>
      <c r="J11" s="182">
        <v>2</v>
      </c>
      <c r="K11" s="182">
        <v>10</v>
      </c>
      <c r="L11" s="182"/>
      <c r="M11" s="190">
        <v>2</v>
      </c>
      <c r="N11" s="240">
        <f t="shared" si="1"/>
        <v>18</v>
      </c>
      <c r="O11" s="256">
        <f t="shared" si="10"/>
        <v>2540</v>
      </c>
      <c r="P11" s="181">
        <v>3</v>
      </c>
      <c r="Q11" s="182"/>
      <c r="R11" s="182">
        <v>4</v>
      </c>
      <c r="S11" s="182"/>
      <c r="T11" s="190"/>
      <c r="U11" s="240">
        <f t="shared" si="2"/>
        <v>7</v>
      </c>
      <c r="V11" s="256">
        <f t="shared" si="11"/>
        <v>469</v>
      </c>
      <c r="W11" s="181">
        <v>1</v>
      </c>
      <c r="X11" s="182"/>
      <c r="Y11" s="182"/>
      <c r="Z11" s="182"/>
      <c r="AA11" s="182"/>
      <c r="AB11" s="182"/>
      <c r="AC11" s="182"/>
      <c r="AD11" s="190"/>
      <c r="AE11" s="864">
        <f t="shared" si="3"/>
        <v>1</v>
      </c>
      <c r="AF11" s="865">
        <f t="shared" si="12"/>
        <v>46</v>
      </c>
      <c r="AG11" s="175"/>
      <c r="AH11" s="163"/>
      <c r="AI11" s="163"/>
      <c r="AJ11" s="163"/>
      <c r="AK11" s="163"/>
      <c r="AL11" s="164"/>
      <c r="AM11" s="165"/>
      <c r="AN11" s="214"/>
      <c r="AO11" s="160">
        <f t="shared" si="6"/>
        <v>0</v>
      </c>
      <c r="AP11" s="160">
        <f t="shared" si="7"/>
        <v>0</v>
      </c>
      <c r="AQ11" s="160">
        <f>SUM(N11+U11+AE11+AL11+AO11+F11)</f>
        <v>26</v>
      </c>
      <c r="AR11" s="216">
        <f t="shared" si="8"/>
        <v>3055</v>
      </c>
      <c r="AS11" s="244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352"/>
    </row>
    <row r="12" spans="1:75" s="166" customFormat="1" ht="14.25" thickBot="1" x14ac:dyDescent="0.3">
      <c r="A12" s="769"/>
      <c r="B12" s="780"/>
      <c r="C12" s="838" t="s">
        <v>55</v>
      </c>
      <c r="D12" s="843"/>
      <c r="E12" s="844"/>
      <c r="F12" s="255">
        <f>SUM(D12:E12)</f>
        <v>0</v>
      </c>
      <c r="G12" s="159">
        <f>SUM(D12+E12)*157</f>
        <v>0</v>
      </c>
      <c r="H12" s="175"/>
      <c r="I12" s="163"/>
      <c r="J12" s="163"/>
      <c r="K12" s="163"/>
      <c r="L12" s="163"/>
      <c r="M12" s="214"/>
      <c r="N12" s="160">
        <f t="shared" si="1"/>
        <v>0</v>
      </c>
      <c r="O12" s="198">
        <f>SUM(H12+I12+J12+K12)*146+(M12)*102</f>
        <v>0</v>
      </c>
      <c r="P12" s="175"/>
      <c r="Q12" s="163"/>
      <c r="R12" s="163"/>
      <c r="S12" s="163"/>
      <c r="T12" s="191"/>
      <c r="U12" s="160">
        <f t="shared" si="2"/>
        <v>0</v>
      </c>
      <c r="V12" s="198">
        <f t="shared" ref="V12" si="14">SUM(P12+Q12+R12+S12)*67+(T12)*48</f>
        <v>0</v>
      </c>
      <c r="W12" s="175"/>
      <c r="X12" s="163"/>
      <c r="Y12" s="163"/>
      <c r="Z12" s="163"/>
      <c r="AA12" s="163"/>
      <c r="AB12" s="163"/>
      <c r="AC12" s="163"/>
      <c r="AD12" s="191"/>
      <c r="AE12" s="852">
        <f t="shared" si="3"/>
        <v>0</v>
      </c>
      <c r="AF12" s="866">
        <f>SUM(W12+X12+Y12+Z12+AA12+AB12)*46+(AC12)*49+(AD12)*36.5</f>
        <v>0</v>
      </c>
      <c r="AG12" s="181"/>
      <c r="AH12" s="182"/>
      <c r="AI12" s="182"/>
      <c r="AJ12" s="182"/>
      <c r="AK12" s="182"/>
      <c r="AL12" s="183">
        <f t="shared" si="4"/>
        <v>0</v>
      </c>
      <c r="AM12" s="184">
        <f t="shared" si="5"/>
        <v>0</v>
      </c>
      <c r="AN12" s="190"/>
      <c r="AO12" s="240">
        <f t="shared" ref="AO12" si="15">SUM(AN12)</f>
        <v>0</v>
      </c>
      <c r="AP12" s="240">
        <f>SUM(AN12)*107</f>
        <v>0</v>
      </c>
      <c r="AQ12" s="240">
        <f>SUM(N12+U12+AE12+AL12+AO12+F12)</f>
        <v>0</v>
      </c>
      <c r="AR12" s="220">
        <f>SUM(O12+V12+AF12+AM12+AP12+G12)</f>
        <v>0</v>
      </c>
      <c r="AS12" s="244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352"/>
    </row>
    <row r="13" spans="1:75" s="166" customFormat="1" ht="17.25" hidden="1" thickBot="1" x14ac:dyDescent="0.35">
      <c r="A13" s="500"/>
      <c r="B13" s="504"/>
      <c r="C13" s="448" t="s">
        <v>159</v>
      </c>
      <c r="D13" s="168"/>
      <c r="E13" s="179"/>
      <c r="F13" s="255">
        <f t="shared" ref="F13" si="16">SUM(D13:E13)</f>
        <v>0</v>
      </c>
      <c r="G13" s="157">
        <f t="shared" ref="G13" si="17">SUM(D13+E13)*157</f>
        <v>0</v>
      </c>
      <c r="H13" s="181"/>
      <c r="I13" s="182"/>
      <c r="J13" s="182"/>
      <c r="K13" s="182"/>
      <c r="L13" s="182"/>
      <c r="M13" s="190"/>
      <c r="N13" s="240">
        <f t="shared" si="1"/>
        <v>0</v>
      </c>
      <c r="O13" s="497">
        <f>SUM(H13+I13+J13+K13)*146+(M13)*102</f>
        <v>0</v>
      </c>
      <c r="P13" s="181"/>
      <c r="Q13" s="182"/>
      <c r="R13" s="182"/>
      <c r="S13" s="182"/>
      <c r="T13" s="190"/>
      <c r="U13" s="240">
        <f>SUM(P13:T13)</f>
        <v>0</v>
      </c>
      <c r="V13" s="256">
        <f>SUM(P13+Q13+R13+S13)*58.73+(T13)*48</f>
        <v>0</v>
      </c>
      <c r="W13" s="181"/>
      <c r="X13" s="182"/>
      <c r="Y13" s="182"/>
      <c r="Z13" s="182"/>
      <c r="AA13" s="301"/>
      <c r="AB13" s="182"/>
      <c r="AC13" s="182"/>
      <c r="AD13" s="326"/>
      <c r="AE13" s="240">
        <f t="shared" si="3"/>
        <v>0</v>
      </c>
      <c r="AF13" s="256">
        <f>SUM(W13+X13+Y13+Z13+AA13+AB13)*46+(AC13)*49+(AD13)*36.49</f>
        <v>0</v>
      </c>
      <c r="AG13" s="321"/>
      <c r="AH13" s="293"/>
      <c r="AI13" s="293"/>
      <c r="AJ13" s="293"/>
      <c r="AK13" s="293"/>
      <c r="AL13" s="334">
        <f t="shared" si="4"/>
        <v>0</v>
      </c>
      <c r="AM13" s="417">
        <f t="shared" si="5"/>
        <v>0</v>
      </c>
      <c r="AN13" s="238"/>
      <c r="AO13" s="297">
        <f t="shared" si="6"/>
        <v>0</v>
      </c>
      <c r="AP13" s="297">
        <f t="shared" si="7"/>
        <v>0</v>
      </c>
      <c r="AQ13" s="240">
        <f t="shared" ref="AQ13" si="18">SUM(N13+U13+AE13+AL13+AO13+F13)</f>
        <v>0</v>
      </c>
      <c r="AR13" s="220">
        <f t="shared" si="8"/>
        <v>0</v>
      </c>
      <c r="AS13" s="244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352"/>
    </row>
    <row r="14" spans="1:75" s="249" customFormat="1" ht="0.75" customHeight="1" thickBot="1" x14ac:dyDescent="0.3">
      <c r="A14" s="500"/>
      <c r="B14" s="507"/>
      <c r="C14" s="762"/>
      <c r="D14" s="322"/>
      <c r="E14" s="416"/>
      <c r="F14" s="291"/>
      <c r="G14" s="316"/>
      <c r="H14" s="321"/>
      <c r="I14" s="293"/>
      <c r="J14" s="293"/>
      <c r="K14" s="293"/>
      <c r="L14" s="293"/>
      <c r="M14" s="414"/>
      <c r="N14" s="149"/>
      <c r="O14" s="299"/>
      <c r="P14" s="321"/>
      <c r="Q14" s="293"/>
      <c r="R14" s="293"/>
      <c r="S14" s="293"/>
      <c r="T14" s="414"/>
      <c r="U14" s="149"/>
      <c r="V14" s="299"/>
      <c r="W14" s="321"/>
      <c r="X14" s="293"/>
      <c r="Y14" s="293"/>
      <c r="Z14" s="293"/>
      <c r="AA14" s="186"/>
      <c r="AB14" s="293"/>
      <c r="AC14" s="293"/>
      <c r="AD14" s="215"/>
      <c r="AE14" s="149"/>
      <c r="AF14" s="298"/>
      <c r="AG14" s="321"/>
      <c r="AH14" s="293"/>
      <c r="AI14" s="293"/>
      <c r="AJ14" s="293"/>
      <c r="AK14" s="293"/>
      <c r="AL14" s="334"/>
      <c r="AM14" s="417"/>
      <c r="AN14" s="414"/>
      <c r="AO14" s="196"/>
      <c r="AP14" s="196"/>
      <c r="AQ14" s="196"/>
      <c r="AR14" s="418"/>
      <c r="AS14" s="317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353"/>
    </row>
    <row r="15" spans="1:75" s="19" customFormat="1" ht="14.25" thickBot="1" x14ac:dyDescent="0.3">
      <c r="A15" s="680"/>
      <c r="B15" s="869"/>
      <c r="C15" s="785" t="s">
        <v>42</v>
      </c>
      <c r="D15" s="141"/>
      <c r="E15" s="694"/>
      <c r="F15" s="39">
        <f>SUM(F8:F12)</f>
        <v>0</v>
      </c>
      <c r="G15" s="131">
        <f>SUM(G8:G14)</f>
        <v>0</v>
      </c>
      <c r="H15" s="911"/>
      <c r="I15" s="912"/>
      <c r="J15" s="912"/>
      <c r="K15" s="912"/>
      <c r="L15" s="912"/>
      <c r="M15" s="913"/>
      <c r="N15" s="446">
        <f>SUM(N8:N14)</f>
        <v>18</v>
      </c>
      <c r="O15" s="783">
        <f>SUM(O8:O14)</f>
        <v>2540</v>
      </c>
      <c r="P15" s="695"/>
      <c r="Q15" s="695"/>
      <c r="R15" s="782"/>
      <c r="S15" s="695"/>
      <c r="T15" s="695"/>
      <c r="U15" s="149">
        <f>SUM(U8:U14)</f>
        <v>59</v>
      </c>
      <c r="V15" s="299">
        <f>SUM(V8:V14)</f>
        <v>3934</v>
      </c>
      <c r="W15" s="695"/>
      <c r="X15" s="695"/>
      <c r="Y15" s="695"/>
      <c r="Z15" s="695"/>
      <c r="AA15" s="695"/>
      <c r="AB15" s="695"/>
      <c r="AC15" s="695"/>
      <c r="AD15" s="695"/>
      <c r="AE15" s="696">
        <f>SUM(AE8:AE14)</f>
        <v>50</v>
      </c>
      <c r="AF15" s="697">
        <f>SUM(AF8:AF14)</f>
        <v>2305</v>
      </c>
      <c r="AG15" s="695"/>
      <c r="AH15" s="695"/>
      <c r="AI15" s="695"/>
      <c r="AJ15" s="695"/>
      <c r="AK15" s="695"/>
      <c r="AL15" s="698">
        <f t="shared" si="4"/>
        <v>0</v>
      </c>
      <c r="AM15" s="699">
        <f t="shared" si="5"/>
        <v>0</v>
      </c>
      <c r="AN15" s="695"/>
      <c r="AO15" s="700">
        <f>SUM(AO8:AO14)</f>
        <v>0</v>
      </c>
      <c r="AP15" s="696">
        <f>SUM(AP8:AP13)</f>
        <v>0</v>
      </c>
      <c r="AQ15" s="696">
        <f>SUM(AQ8:AQ13)</f>
        <v>127</v>
      </c>
      <c r="AR15" s="701">
        <f>SUM(AR8:AR14)</f>
        <v>8779</v>
      </c>
      <c r="AS15" s="702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5" s="19" customFormat="1" ht="14.25" thickBot="1" x14ac:dyDescent="0.3">
      <c r="A16" s="681"/>
      <c r="B16" s="870"/>
      <c r="C16" s="170" t="s">
        <v>167</v>
      </c>
      <c r="D16" s="141"/>
      <c r="E16" s="267"/>
      <c r="F16" s="172"/>
      <c r="G16" s="173"/>
      <c r="H16" s="188"/>
      <c r="I16" s="188"/>
      <c r="J16" s="188"/>
      <c r="K16" s="188"/>
      <c r="L16" s="188"/>
      <c r="M16" s="188"/>
      <c r="N16" s="268"/>
      <c r="O16" s="269"/>
      <c r="P16" s="188"/>
      <c r="Q16" s="188"/>
      <c r="R16" s="188"/>
      <c r="S16" s="188"/>
      <c r="T16" s="188"/>
      <c r="U16" s="268"/>
      <c r="V16" s="269"/>
      <c r="W16" s="188"/>
      <c r="X16" s="188"/>
      <c r="Y16" s="188"/>
      <c r="Z16" s="188"/>
      <c r="AA16" s="188"/>
      <c r="AB16" s="188"/>
      <c r="AC16" s="188"/>
      <c r="AD16" s="188"/>
      <c r="AE16" s="268"/>
      <c r="AF16" s="269"/>
      <c r="AG16" s="13"/>
      <c r="AH16" s="13"/>
      <c r="AI16" s="13"/>
      <c r="AJ16" s="13"/>
      <c r="AK16" s="13"/>
      <c r="AL16" s="33"/>
      <c r="AM16" s="116"/>
      <c r="AN16" s="13"/>
      <c r="AO16" s="268"/>
      <c r="AP16" s="268"/>
      <c r="AQ16" s="268"/>
      <c r="AR16" s="274" t="s">
        <v>16</v>
      </c>
      <c r="AS16" s="17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</row>
    <row r="17" spans="1:76" s="759" customFormat="1" ht="14.25" hidden="1" thickBot="1" x14ac:dyDescent="0.3">
      <c r="A17" s="781"/>
      <c r="B17" s="507"/>
      <c r="C17" s="756" t="s">
        <v>56</v>
      </c>
      <c r="D17" s="322"/>
      <c r="E17" s="323"/>
      <c r="F17" s="324">
        <f t="shared" ref="F17:F29" si="19">SUM(D17:E17)</f>
        <v>0</v>
      </c>
      <c r="G17" s="325">
        <f t="shared" ref="G17:G22" si="20">SUM(D17+E17)*157</f>
        <v>0</v>
      </c>
      <c r="H17" s="300"/>
      <c r="I17" s="301"/>
      <c r="J17" s="301"/>
      <c r="K17" s="301"/>
      <c r="L17" s="301"/>
      <c r="M17" s="326"/>
      <c r="N17" s="297">
        <f t="shared" si="1"/>
        <v>0</v>
      </c>
      <c r="O17" s="331">
        <f t="shared" ref="O17:O22" si="21">SUM(H17+I17+J17+K17)*146+(M17)*102</f>
        <v>0</v>
      </c>
      <c r="P17" s="300"/>
      <c r="Q17" s="301"/>
      <c r="R17" s="301"/>
      <c r="S17" s="301"/>
      <c r="T17" s="327"/>
      <c r="U17" s="297">
        <f t="shared" si="2"/>
        <v>0</v>
      </c>
      <c r="V17" s="298">
        <f>SUM(P17+Q17+R17+S17)*66+(T17)*48</f>
        <v>0</v>
      </c>
      <c r="W17" s="300"/>
      <c r="X17" s="301"/>
      <c r="Y17" s="301"/>
      <c r="Z17" s="301"/>
      <c r="AA17" s="301"/>
      <c r="AB17" s="301"/>
      <c r="AC17" s="301"/>
      <c r="AD17" s="326"/>
      <c r="AE17" s="297">
        <f t="shared" si="3"/>
        <v>0</v>
      </c>
      <c r="AF17" s="298">
        <f>SUM(W17+X17+Y17+Z17+AA17+AB17)*46+(AC17)*48+(AD17)*35</f>
        <v>0</v>
      </c>
      <c r="AG17" s="300"/>
      <c r="AH17" s="301"/>
      <c r="AI17" s="301"/>
      <c r="AJ17" s="301"/>
      <c r="AK17" s="301"/>
      <c r="AL17" s="302">
        <f t="shared" si="4"/>
        <v>0</v>
      </c>
      <c r="AM17" s="303">
        <f t="shared" si="5"/>
        <v>0</v>
      </c>
      <c r="AN17" s="469"/>
      <c r="AO17" s="297">
        <f t="shared" si="6"/>
        <v>0</v>
      </c>
      <c r="AP17" s="297">
        <f t="shared" si="7"/>
        <v>0</v>
      </c>
      <c r="AQ17" s="235">
        <f>SUM(N17+U17+AE17+AL17+AO17+F17)</f>
        <v>0</v>
      </c>
      <c r="AR17" s="248">
        <f>SUM(O17+V17+AF17+AM17+AP17+G17)</f>
        <v>0</v>
      </c>
      <c r="AS17" s="757"/>
      <c r="AT17" s="447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758"/>
    </row>
    <row r="18" spans="1:76" s="166" customFormat="1" ht="13.5" x14ac:dyDescent="0.25">
      <c r="A18" s="760" t="s">
        <v>241</v>
      </c>
      <c r="B18" s="505" t="s">
        <v>235</v>
      </c>
      <c r="C18" s="708" t="s">
        <v>59</v>
      </c>
      <c r="D18" s="746">
        <v>2</v>
      </c>
      <c r="E18" s="708">
        <v>2</v>
      </c>
      <c r="F18" s="161">
        <f t="shared" si="19"/>
        <v>4</v>
      </c>
      <c r="G18" s="207">
        <f t="shared" si="20"/>
        <v>628</v>
      </c>
      <c r="H18" s="175"/>
      <c r="I18" s="163"/>
      <c r="J18" s="163"/>
      <c r="K18" s="163"/>
      <c r="L18" s="163"/>
      <c r="M18" s="191"/>
      <c r="N18" s="160">
        <f t="shared" si="1"/>
        <v>0</v>
      </c>
      <c r="O18" s="204">
        <f t="shared" si="21"/>
        <v>0</v>
      </c>
      <c r="P18" s="175">
        <v>1</v>
      </c>
      <c r="Q18" s="163"/>
      <c r="R18" s="163"/>
      <c r="S18" s="163">
        <v>4</v>
      </c>
      <c r="T18" s="214">
        <v>1</v>
      </c>
      <c r="U18" s="160">
        <f t="shared" si="2"/>
        <v>6</v>
      </c>
      <c r="V18" s="198">
        <f>SUM(P18+Q18+R18+S18)*67+(T18)*48</f>
        <v>383</v>
      </c>
      <c r="W18" s="175">
        <v>20</v>
      </c>
      <c r="X18" s="163">
        <v>33</v>
      </c>
      <c r="Y18" s="163">
        <v>8</v>
      </c>
      <c r="Z18" s="163">
        <v>13</v>
      </c>
      <c r="AA18" s="163"/>
      <c r="AB18" s="163"/>
      <c r="AC18" s="163"/>
      <c r="AD18" s="191">
        <v>7</v>
      </c>
      <c r="AE18" s="160">
        <f t="shared" si="3"/>
        <v>81</v>
      </c>
      <c r="AF18" s="198">
        <f>SUM(W18+X18+Y18+Z18+AA18+AB18)*46+(AC18)*49+(AD18)*36.5</f>
        <v>3659.5</v>
      </c>
      <c r="AG18" s="175"/>
      <c r="AH18" s="163"/>
      <c r="AI18" s="163"/>
      <c r="AJ18" s="163"/>
      <c r="AK18" s="163"/>
      <c r="AL18" s="164"/>
      <c r="AM18" s="236"/>
      <c r="AN18" s="735"/>
      <c r="AO18" s="160">
        <f t="shared" si="6"/>
        <v>0</v>
      </c>
      <c r="AP18" s="160">
        <f t="shared" si="7"/>
        <v>0</v>
      </c>
      <c r="AQ18" s="160">
        <f>SUM(N18+U18+AE18+AL18+AO18+F18)</f>
        <v>91</v>
      </c>
      <c r="AR18" s="221">
        <f t="shared" ref="AR18:AR23" si="22">SUM(O18+V18+AF18+AM18+AP18+G18)</f>
        <v>4670.5</v>
      </c>
      <c r="AS18" s="244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761"/>
      <c r="BP18" s="761"/>
      <c r="BQ18" s="761"/>
      <c r="BR18" s="761"/>
      <c r="BS18" s="761"/>
      <c r="BT18" s="761"/>
      <c r="BU18" s="761"/>
      <c r="BV18" s="761"/>
      <c r="BW18" s="761"/>
      <c r="BX18" s="352"/>
    </row>
    <row r="19" spans="1:76" s="166" customFormat="1" ht="13.5" x14ac:dyDescent="0.25">
      <c r="A19" s="760" t="s">
        <v>230</v>
      </c>
      <c r="B19" s="505" t="s">
        <v>209</v>
      </c>
      <c r="C19" s="708" t="s">
        <v>58</v>
      </c>
      <c r="D19" s="734">
        <v>1</v>
      </c>
      <c r="E19" s="708">
        <v>11</v>
      </c>
      <c r="F19" s="161">
        <f t="shared" si="19"/>
        <v>12</v>
      </c>
      <c r="G19" s="207">
        <f t="shared" si="20"/>
        <v>1884</v>
      </c>
      <c r="H19" s="175"/>
      <c r="I19" s="163"/>
      <c r="J19" s="163"/>
      <c r="K19" s="163"/>
      <c r="L19" s="163"/>
      <c r="M19" s="191"/>
      <c r="N19" s="160">
        <f t="shared" si="1"/>
        <v>0</v>
      </c>
      <c r="O19" s="204">
        <f>SUM(H19+I19+J19+K19)*146+(M19)*102</f>
        <v>0</v>
      </c>
      <c r="P19" s="175"/>
      <c r="Q19" s="163"/>
      <c r="R19" s="163"/>
      <c r="S19" s="163"/>
      <c r="T19" s="214">
        <v>21</v>
      </c>
      <c r="U19" s="160">
        <f t="shared" si="2"/>
        <v>21</v>
      </c>
      <c r="V19" s="198">
        <f t="shared" ref="V19:V23" si="23">SUM(P19+Q19+R19+S19)*67+(T19)*48</f>
        <v>1008</v>
      </c>
      <c r="W19" s="175">
        <v>144</v>
      </c>
      <c r="X19" s="163">
        <v>68</v>
      </c>
      <c r="Y19" s="163">
        <v>50</v>
      </c>
      <c r="Z19" s="163">
        <v>70</v>
      </c>
      <c r="AA19" s="163"/>
      <c r="AB19" s="163"/>
      <c r="AC19" s="163">
        <v>38</v>
      </c>
      <c r="AD19" s="191">
        <v>70</v>
      </c>
      <c r="AE19" s="160">
        <f t="shared" si="3"/>
        <v>440</v>
      </c>
      <c r="AF19" s="198">
        <f>SUM(W19+X19+Y19+Z19+AA19+AB19)*46+(AC19)*49+(AD19)*36.5</f>
        <v>19689</v>
      </c>
      <c r="AG19" s="175"/>
      <c r="AH19" s="163"/>
      <c r="AI19" s="163"/>
      <c r="AJ19" s="163"/>
      <c r="AK19" s="163"/>
      <c r="AL19" s="164"/>
      <c r="AM19" s="236"/>
      <c r="AN19" s="735"/>
      <c r="AO19" s="160">
        <f t="shared" si="6"/>
        <v>0</v>
      </c>
      <c r="AP19" s="160">
        <f t="shared" si="7"/>
        <v>0</v>
      </c>
      <c r="AQ19" s="160">
        <f>SUM(N19+U19+AE19+AL19+AO19+F19)</f>
        <v>473</v>
      </c>
      <c r="AR19" s="221">
        <f t="shared" si="22"/>
        <v>22581</v>
      </c>
      <c r="AS19" s="244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761"/>
      <c r="BP19" s="761"/>
      <c r="BQ19" s="761"/>
      <c r="BR19" s="761"/>
      <c r="BS19" s="761"/>
      <c r="BT19" s="761"/>
      <c r="BU19" s="761"/>
      <c r="BV19" s="761"/>
      <c r="BW19" s="761"/>
      <c r="BX19" s="352"/>
    </row>
    <row r="20" spans="1:76" s="166" customFormat="1" ht="13.5" x14ac:dyDescent="0.25">
      <c r="A20" s="760" t="s">
        <v>231</v>
      </c>
      <c r="B20" s="505" t="s">
        <v>222</v>
      </c>
      <c r="C20" s="708" t="s">
        <v>58</v>
      </c>
      <c r="D20" s="734"/>
      <c r="E20" s="708"/>
      <c r="F20" s="161">
        <f t="shared" si="19"/>
        <v>0</v>
      </c>
      <c r="G20" s="207">
        <f t="shared" si="20"/>
        <v>0</v>
      </c>
      <c r="H20" s="175"/>
      <c r="I20" s="163"/>
      <c r="J20" s="163">
        <v>1</v>
      </c>
      <c r="K20" s="163"/>
      <c r="L20" s="163"/>
      <c r="M20" s="191"/>
      <c r="N20" s="160">
        <f t="shared" si="1"/>
        <v>1</v>
      </c>
      <c r="O20" s="204">
        <f t="shared" si="21"/>
        <v>146</v>
      </c>
      <c r="P20" s="175">
        <v>52</v>
      </c>
      <c r="Q20" s="163">
        <v>24</v>
      </c>
      <c r="R20" s="163">
        <v>27</v>
      </c>
      <c r="S20" s="163">
        <v>106</v>
      </c>
      <c r="T20" s="214"/>
      <c r="U20" s="160">
        <f t="shared" si="2"/>
        <v>209</v>
      </c>
      <c r="V20" s="198">
        <f t="shared" si="23"/>
        <v>14003</v>
      </c>
      <c r="W20" s="175"/>
      <c r="X20" s="163"/>
      <c r="Y20" s="163"/>
      <c r="Z20" s="163"/>
      <c r="AA20" s="163"/>
      <c r="AB20" s="163"/>
      <c r="AC20" s="163"/>
      <c r="AD20" s="191"/>
      <c r="AE20" s="160">
        <f t="shared" si="3"/>
        <v>0</v>
      </c>
      <c r="AF20" s="198">
        <f t="shared" ref="AF20:AF23" si="24">SUM(W20+X20+Y20+Z20+AA20+AB20)*46+(AC20)*49+(AD20)*36.5</f>
        <v>0</v>
      </c>
      <c r="AG20" s="175"/>
      <c r="AH20" s="163"/>
      <c r="AI20" s="163"/>
      <c r="AJ20" s="163"/>
      <c r="AK20" s="163"/>
      <c r="AL20" s="164"/>
      <c r="AM20" s="236"/>
      <c r="AN20" s="735"/>
      <c r="AO20" s="160">
        <f t="shared" si="6"/>
        <v>0</v>
      </c>
      <c r="AP20" s="160">
        <f t="shared" si="7"/>
        <v>0</v>
      </c>
      <c r="AQ20" s="160">
        <f>SUM(N21+U20+AE20+AL20+AO20+F20)</f>
        <v>210</v>
      </c>
      <c r="AR20" s="221">
        <f t="shared" si="22"/>
        <v>14149</v>
      </c>
      <c r="AS20" s="244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761"/>
      <c r="BP20" s="761"/>
      <c r="BQ20" s="761"/>
      <c r="BR20" s="761"/>
      <c r="BS20" s="761"/>
      <c r="BT20" s="761"/>
      <c r="BU20" s="761"/>
      <c r="BV20" s="761"/>
      <c r="BW20" s="761"/>
      <c r="BX20" s="352"/>
    </row>
    <row r="21" spans="1:76" s="166" customFormat="1" ht="13.5" x14ac:dyDescent="0.25">
      <c r="A21" s="760" t="s">
        <v>232</v>
      </c>
      <c r="B21" s="505" t="s">
        <v>209</v>
      </c>
      <c r="C21" s="708" t="s">
        <v>170</v>
      </c>
      <c r="D21" s="734">
        <v>1</v>
      </c>
      <c r="E21" s="708">
        <v>2</v>
      </c>
      <c r="F21" s="161">
        <f t="shared" si="19"/>
        <v>3</v>
      </c>
      <c r="G21" s="207">
        <f t="shared" si="20"/>
        <v>471</v>
      </c>
      <c r="H21" s="175"/>
      <c r="I21" s="163"/>
      <c r="J21" s="163"/>
      <c r="K21" s="163"/>
      <c r="L21" s="163"/>
      <c r="M21" s="191"/>
      <c r="N21" s="160">
        <f>SUM(H20:M20)</f>
        <v>1</v>
      </c>
      <c r="O21" s="204">
        <f t="shared" si="21"/>
        <v>0</v>
      </c>
      <c r="P21" s="175"/>
      <c r="Q21" s="163"/>
      <c r="R21" s="163"/>
      <c r="S21" s="163"/>
      <c r="T21" s="214"/>
      <c r="U21" s="160">
        <f t="shared" si="2"/>
        <v>0</v>
      </c>
      <c r="V21" s="198">
        <f>SUM(P21+Q21+R21+S21)*55.18+(T21)*48</f>
        <v>0</v>
      </c>
      <c r="W21" s="175">
        <v>43</v>
      </c>
      <c r="X21" s="163">
        <v>65</v>
      </c>
      <c r="Y21" s="163">
        <v>22</v>
      </c>
      <c r="Z21" s="163">
        <v>52</v>
      </c>
      <c r="AA21" s="163"/>
      <c r="AB21" s="163"/>
      <c r="AC21" s="163">
        <v>9</v>
      </c>
      <c r="AD21" s="191">
        <v>81</v>
      </c>
      <c r="AE21" s="160">
        <f t="shared" si="3"/>
        <v>272</v>
      </c>
      <c r="AF21" s="198">
        <f t="shared" si="24"/>
        <v>11769.5</v>
      </c>
      <c r="AG21" s="175"/>
      <c r="AH21" s="163"/>
      <c r="AI21" s="163"/>
      <c r="AJ21" s="163"/>
      <c r="AK21" s="163"/>
      <c r="AL21" s="164"/>
      <c r="AM21" s="236"/>
      <c r="AN21" s="735"/>
      <c r="AO21" s="160">
        <f t="shared" si="6"/>
        <v>0</v>
      </c>
      <c r="AP21" s="160">
        <f t="shared" si="7"/>
        <v>0</v>
      </c>
      <c r="AQ21" s="160">
        <f>SUM(N22+U21+AE21+AL21+AO21+F21)</f>
        <v>275</v>
      </c>
      <c r="AR21" s="221">
        <f t="shared" si="22"/>
        <v>12240.5</v>
      </c>
      <c r="AS21" s="244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761"/>
      <c r="BP21" s="761"/>
      <c r="BQ21" s="761"/>
      <c r="BR21" s="761"/>
      <c r="BS21" s="761"/>
      <c r="BT21" s="761"/>
      <c r="BU21" s="761"/>
      <c r="BV21" s="761"/>
      <c r="BW21" s="761"/>
      <c r="BX21" s="352"/>
    </row>
    <row r="22" spans="1:76" s="166" customFormat="1" ht="14.25" thickBot="1" x14ac:dyDescent="0.3">
      <c r="A22" s="760" t="s">
        <v>233</v>
      </c>
      <c r="B22" s="505" t="s">
        <v>209</v>
      </c>
      <c r="C22" s="708" t="s">
        <v>57</v>
      </c>
      <c r="D22" s="734"/>
      <c r="E22" s="708"/>
      <c r="F22" s="161">
        <f t="shared" si="19"/>
        <v>0</v>
      </c>
      <c r="G22" s="207">
        <f t="shared" si="20"/>
        <v>0</v>
      </c>
      <c r="H22" s="175"/>
      <c r="I22" s="163"/>
      <c r="J22" s="163"/>
      <c r="K22" s="163"/>
      <c r="L22" s="163"/>
      <c r="M22" s="191"/>
      <c r="N22" s="160">
        <f t="shared" si="1"/>
        <v>0</v>
      </c>
      <c r="O22" s="204">
        <f t="shared" si="21"/>
        <v>0</v>
      </c>
      <c r="P22" s="185">
        <v>42</v>
      </c>
      <c r="Q22" s="163">
        <v>24</v>
      </c>
      <c r="R22" s="163">
        <v>35</v>
      </c>
      <c r="S22" s="163">
        <v>24</v>
      </c>
      <c r="T22" s="214">
        <v>47</v>
      </c>
      <c r="U22" s="160">
        <f>SUM(P22:T22)</f>
        <v>172</v>
      </c>
      <c r="V22" s="198">
        <f t="shared" si="23"/>
        <v>10631</v>
      </c>
      <c r="W22" s="175"/>
      <c r="X22" s="163">
        <v>117</v>
      </c>
      <c r="Y22" s="163">
        <v>33</v>
      </c>
      <c r="Z22" s="163">
        <v>46</v>
      </c>
      <c r="AA22" s="163"/>
      <c r="AB22" s="163">
        <v>15</v>
      </c>
      <c r="AC22" s="163">
        <v>25</v>
      </c>
      <c r="AD22" s="191">
        <v>19</v>
      </c>
      <c r="AE22" s="160">
        <f t="shared" si="3"/>
        <v>255</v>
      </c>
      <c r="AF22" s="198">
        <f t="shared" si="24"/>
        <v>11624.5</v>
      </c>
      <c r="AG22" s="175"/>
      <c r="AH22" s="163"/>
      <c r="AI22" s="163"/>
      <c r="AJ22" s="163"/>
      <c r="AK22" s="163"/>
      <c r="AL22" s="164">
        <f t="shared" si="4"/>
        <v>0</v>
      </c>
      <c r="AM22" s="236">
        <f t="shared" si="5"/>
        <v>0</v>
      </c>
      <c r="AN22" s="234"/>
      <c r="AO22" s="160">
        <f t="shared" si="6"/>
        <v>0</v>
      </c>
      <c r="AP22" s="160">
        <f t="shared" si="7"/>
        <v>0</v>
      </c>
      <c r="AQ22" s="160">
        <f>SUM(N22+U22+AE22+AL22+AO22+F22)</f>
        <v>427</v>
      </c>
      <c r="AR22" s="221">
        <f t="shared" si="22"/>
        <v>22255.5</v>
      </c>
      <c r="AS22" s="244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761"/>
      <c r="BP22" s="761"/>
      <c r="BQ22" s="761"/>
      <c r="BR22" s="761"/>
      <c r="BS22" s="761"/>
      <c r="BT22" s="761"/>
      <c r="BU22" s="761"/>
      <c r="BV22" s="761"/>
      <c r="BW22" s="761"/>
      <c r="BX22" s="352"/>
    </row>
    <row r="23" spans="1:76" s="250" customFormat="1" ht="14.25" hidden="1" thickBot="1" x14ac:dyDescent="0.3">
      <c r="A23" s="681"/>
      <c r="B23" s="507"/>
      <c r="C23" s="448" t="s">
        <v>59</v>
      </c>
      <c r="D23" s="168"/>
      <c r="E23" s="179"/>
      <c r="F23" s="255">
        <f t="shared" si="19"/>
        <v>0</v>
      </c>
      <c r="G23" s="733">
        <f t="shared" ref="G23:G29" si="25">SUM(D23+E23)*157</f>
        <v>0</v>
      </c>
      <c r="H23" s="181"/>
      <c r="I23" s="182"/>
      <c r="J23" s="182"/>
      <c r="K23" s="182"/>
      <c r="L23" s="182"/>
      <c r="M23" s="190"/>
      <c r="N23" s="240">
        <f t="shared" si="1"/>
        <v>0</v>
      </c>
      <c r="O23" s="731">
        <f>SUM(H23+I23+J23+K23)*146+(M23)*102</f>
        <v>0</v>
      </c>
      <c r="P23" s="181"/>
      <c r="Q23" s="182"/>
      <c r="R23" s="182"/>
      <c r="S23" s="182"/>
      <c r="T23" s="238"/>
      <c r="U23" s="240">
        <f t="shared" ref="U23:U26" si="26">SUM(P23:T23)</f>
        <v>0</v>
      </c>
      <c r="V23" s="256">
        <f t="shared" si="23"/>
        <v>0</v>
      </c>
      <c r="W23" s="181"/>
      <c r="X23" s="182"/>
      <c r="Y23" s="182"/>
      <c r="Z23" s="182"/>
      <c r="AA23" s="182"/>
      <c r="AB23" s="182"/>
      <c r="AC23" s="182"/>
      <c r="AD23" s="190"/>
      <c r="AE23" s="240">
        <f t="shared" si="3"/>
        <v>0</v>
      </c>
      <c r="AF23" s="256">
        <f t="shared" si="24"/>
        <v>0</v>
      </c>
      <c r="AG23" s="181"/>
      <c r="AH23" s="182"/>
      <c r="AI23" s="182"/>
      <c r="AJ23" s="182"/>
      <c r="AK23" s="182"/>
      <c r="AL23" s="183">
        <f t="shared" ref="AL23" si="27">SUM(AG23:AK23)</f>
        <v>0</v>
      </c>
      <c r="AM23" s="263">
        <f t="shared" si="5"/>
        <v>0</v>
      </c>
      <c r="AN23" s="260"/>
      <c r="AO23" s="240">
        <f t="shared" si="6"/>
        <v>0</v>
      </c>
      <c r="AP23" s="240">
        <f>SUM(AN23)*107.25</f>
        <v>0</v>
      </c>
      <c r="AQ23" s="297">
        <f t="shared" ref="AQ23:AQ29" si="28">SUM(N23+U23+AE23+AL23+AO23+F23)</f>
        <v>0</v>
      </c>
      <c r="AR23" s="220">
        <f t="shared" si="22"/>
        <v>0</v>
      </c>
      <c r="AS23" s="348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354"/>
    </row>
    <row r="24" spans="1:76" s="166" customFormat="1" ht="14.25" hidden="1" thickBot="1" x14ac:dyDescent="0.3">
      <c r="A24" s="500"/>
      <c r="B24" s="504"/>
      <c r="C24" s="314" t="s">
        <v>59</v>
      </c>
      <c r="D24" s="162"/>
      <c r="E24" s="174"/>
      <c r="F24" s="161">
        <f t="shared" ref="F24:F27" si="29">SUM(D24:E24)</f>
        <v>0</v>
      </c>
      <c r="G24" s="207">
        <f t="shared" ref="G24:G27" si="30">SUM(D24+E24)*157</f>
        <v>0</v>
      </c>
      <c r="H24" s="175"/>
      <c r="I24" s="163"/>
      <c r="J24" s="163"/>
      <c r="K24" s="163"/>
      <c r="L24" s="163"/>
      <c r="M24" s="191"/>
      <c r="N24" s="160">
        <f t="shared" si="1"/>
        <v>0</v>
      </c>
      <c r="O24" s="204">
        <f t="shared" ref="O24" si="31">SUM(H24+I24+J24+K24)*146+(M24)*102</f>
        <v>0</v>
      </c>
      <c r="P24" s="175"/>
      <c r="Q24" s="163"/>
      <c r="R24" s="163"/>
      <c r="S24" s="163"/>
      <c r="T24" s="214"/>
      <c r="U24" s="160">
        <f t="shared" si="26"/>
        <v>0</v>
      </c>
      <c r="V24" s="198">
        <f t="shared" ref="V24:V26" si="32">SUM(P24+Q24+R24+S24)*67+(T24)*48</f>
        <v>0</v>
      </c>
      <c r="W24" s="175"/>
      <c r="X24" s="163"/>
      <c r="Y24" s="163"/>
      <c r="Z24" s="163"/>
      <c r="AA24" s="163"/>
      <c r="AB24" s="163"/>
      <c r="AC24" s="163"/>
      <c r="AD24" s="191"/>
      <c r="AE24" s="297">
        <f t="shared" si="3"/>
        <v>0</v>
      </c>
      <c r="AF24" s="198">
        <f t="shared" ref="AF24:AF28" si="33">SUM(W24+X24+Y24+Z24+AA24+AB24)*46+(AC24)*49+(AD24)*36.5</f>
        <v>0</v>
      </c>
      <c r="AG24" s="175"/>
      <c r="AH24" s="163"/>
      <c r="AI24" s="163"/>
      <c r="AJ24" s="163"/>
      <c r="AK24" s="163"/>
      <c r="AL24" s="164">
        <f t="shared" ref="AL24:AL28" si="34">SUM(AG24:AK24)</f>
        <v>0</v>
      </c>
      <c r="AM24" s="236">
        <f t="shared" ref="AM24:AM28" si="35">SUM(AG24+AH24+AI24+AJ24)*18.1+(AK24)*13</f>
        <v>0</v>
      </c>
      <c r="AN24" s="234"/>
      <c r="AO24" s="160">
        <f t="shared" si="6"/>
        <v>0</v>
      </c>
      <c r="AP24" s="160">
        <f t="shared" ref="AP24:AP26" si="36">SUM(AN24)*107.25</f>
        <v>0</v>
      </c>
      <c r="AQ24" s="235">
        <f t="shared" si="28"/>
        <v>0</v>
      </c>
      <c r="AR24" s="220">
        <f t="shared" ref="AR24:AR27" si="37">SUM(O24+V24+AF24+AM24+AP24+G24)</f>
        <v>0</v>
      </c>
      <c r="AS24" s="244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352"/>
    </row>
    <row r="25" spans="1:76" s="166" customFormat="1" ht="15" hidden="1" customHeight="1" x14ac:dyDescent="0.3">
      <c r="A25" s="500"/>
      <c r="B25" s="508"/>
      <c r="C25" s="388" t="s">
        <v>57</v>
      </c>
      <c r="D25" s="176"/>
      <c r="E25" s="389"/>
      <c r="F25" s="161">
        <f t="shared" si="29"/>
        <v>0</v>
      </c>
      <c r="G25" s="207">
        <f t="shared" si="30"/>
        <v>0</v>
      </c>
      <c r="H25" s="223"/>
      <c r="I25" s="224"/>
      <c r="J25" s="224"/>
      <c r="K25" s="224"/>
      <c r="L25" s="224"/>
      <c r="M25" s="252"/>
      <c r="N25" s="160">
        <f t="shared" ref="N25:N28" si="38">SUM(H25:M25)</f>
        <v>0</v>
      </c>
      <c r="O25" s="204">
        <f t="shared" ref="O25:O28" si="39">SUM(H25+I25+J25+K25)*146+(M25)*102</f>
        <v>0</v>
      </c>
      <c r="P25" s="223"/>
      <c r="Q25" s="224"/>
      <c r="R25" s="224"/>
      <c r="S25" s="224"/>
      <c r="T25" s="390"/>
      <c r="U25" s="160">
        <f t="shared" si="26"/>
        <v>0</v>
      </c>
      <c r="V25" s="198">
        <f t="shared" si="32"/>
        <v>0</v>
      </c>
      <c r="W25" s="223"/>
      <c r="X25" s="224"/>
      <c r="Y25" s="224"/>
      <c r="Z25" s="224"/>
      <c r="AA25" s="224"/>
      <c r="AB25" s="224"/>
      <c r="AC25" s="224"/>
      <c r="AD25" s="252"/>
      <c r="AE25" s="160">
        <f t="shared" si="3"/>
        <v>0</v>
      </c>
      <c r="AF25" s="198">
        <f>SUM(W25+X25+Y25+Z25+AA25+AB25)*46+(AC25)*49+(AD25)*36</f>
        <v>0</v>
      </c>
      <c r="AG25" s="223"/>
      <c r="AH25" s="224"/>
      <c r="AI25" s="224"/>
      <c r="AJ25" s="224"/>
      <c r="AK25" s="224"/>
      <c r="AL25" s="253"/>
      <c r="AM25" s="264"/>
      <c r="AN25" s="451"/>
      <c r="AO25" s="160">
        <f t="shared" si="6"/>
        <v>0</v>
      </c>
      <c r="AP25" s="160">
        <f t="shared" si="36"/>
        <v>0</v>
      </c>
      <c r="AQ25" s="235">
        <f t="shared" si="28"/>
        <v>0</v>
      </c>
      <c r="AR25" s="220">
        <f t="shared" si="37"/>
        <v>0</v>
      </c>
      <c r="AS25" s="244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352"/>
    </row>
    <row r="26" spans="1:76" s="166" customFormat="1" ht="14.25" hidden="1" thickBot="1" x14ac:dyDescent="0.3">
      <c r="A26" s="500"/>
      <c r="B26" s="508"/>
      <c r="C26" s="314" t="s">
        <v>58</v>
      </c>
      <c r="D26" s="176"/>
      <c r="E26" s="389"/>
      <c r="F26" s="161">
        <f t="shared" si="29"/>
        <v>0</v>
      </c>
      <c r="G26" s="207">
        <f t="shared" si="30"/>
        <v>0</v>
      </c>
      <c r="H26" s="223"/>
      <c r="I26" s="224"/>
      <c r="J26" s="224"/>
      <c r="K26" s="224"/>
      <c r="L26" s="224"/>
      <c r="M26" s="252"/>
      <c r="N26" s="160">
        <f t="shared" si="38"/>
        <v>0</v>
      </c>
      <c r="O26" s="204">
        <f t="shared" si="39"/>
        <v>0</v>
      </c>
      <c r="P26" s="223"/>
      <c r="Q26" s="224"/>
      <c r="R26" s="224"/>
      <c r="S26" s="224"/>
      <c r="T26" s="390"/>
      <c r="U26" s="160">
        <f t="shared" si="26"/>
        <v>0</v>
      </c>
      <c r="V26" s="198">
        <f t="shared" si="32"/>
        <v>0</v>
      </c>
      <c r="W26" s="223"/>
      <c r="X26" s="224"/>
      <c r="Y26" s="224"/>
      <c r="Z26" s="224"/>
      <c r="AA26" s="224"/>
      <c r="AB26" s="224"/>
      <c r="AC26" s="224"/>
      <c r="AD26" s="252"/>
      <c r="AE26" s="160">
        <f t="shared" si="3"/>
        <v>0</v>
      </c>
      <c r="AF26" s="198">
        <f t="shared" si="33"/>
        <v>0</v>
      </c>
      <c r="AG26" s="223"/>
      <c r="AH26" s="224"/>
      <c r="AI26" s="224"/>
      <c r="AJ26" s="224"/>
      <c r="AK26" s="224"/>
      <c r="AL26" s="253"/>
      <c r="AM26" s="264"/>
      <c r="AN26" s="451"/>
      <c r="AO26" s="160">
        <f t="shared" si="6"/>
        <v>0</v>
      </c>
      <c r="AP26" s="160">
        <f t="shared" si="36"/>
        <v>0</v>
      </c>
      <c r="AQ26" s="235">
        <f t="shared" si="28"/>
        <v>0</v>
      </c>
      <c r="AR26" s="220">
        <f t="shared" si="37"/>
        <v>0</v>
      </c>
      <c r="AS26" s="244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352"/>
    </row>
    <row r="27" spans="1:76" s="166" customFormat="1" ht="14.25" hidden="1" thickBot="1" x14ac:dyDescent="0.3">
      <c r="A27" s="500"/>
      <c r="B27" s="509"/>
      <c r="C27" s="315" t="s">
        <v>58</v>
      </c>
      <c r="D27" s="180"/>
      <c r="E27" s="241"/>
      <c r="F27" s="161">
        <f t="shared" si="29"/>
        <v>0</v>
      </c>
      <c r="G27" s="159">
        <f t="shared" si="30"/>
        <v>0</v>
      </c>
      <c r="H27" s="175"/>
      <c r="I27" s="163"/>
      <c r="J27" s="163"/>
      <c r="K27" s="163"/>
      <c r="L27" s="163"/>
      <c r="M27" s="191"/>
      <c r="N27" s="160">
        <f t="shared" si="38"/>
        <v>0</v>
      </c>
      <c r="O27" s="204">
        <f t="shared" si="39"/>
        <v>0</v>
      </c>
      <c r="P27" s="185"/>
      <c r="Q27" s="186"/>
      <c r="R27" s="163"/>
      <c r="S27" s="163"/>
      <c r="T27" s="214"/>
      <c r="U27" s="160">
        <f t="shared" ref="U27" si="40">SUM(P27:T27)</f>
        <v>0</v>
      </c>
      <c r="V27" s="199">
        <f>SUM(P27+Q27+R27+S27)*67+(T27)*48</f>
        <v>0</v>
      </c>
      <c r="W27" s="175"/>
      <c r="X27" s="163"/>
      <c r="Y27" s="163"/>
      <c r="Z27" s="163"/>
      <c r="AA27" s="163"/>
      <c r="AB27" s="163"/>
      <c r="AC27" s="163"/>
      <c r="AD27" s="191"/>
      <c r="AE27" s="160">
        <f t="shared" si="3"/>
        <v>0</v>
      </c>
      <c r="AF27" s="198">
        <f t="shared" si="33"/>
        <v>0</v>
      </c>
      <c r="AG27" s="175"/>
      <c r="AH27" s="163"/>
      <c r="AI27" s="163"/>
      <c r="AJ27" s="163"/>
      <c r="AK27" s="163"/>
      <c r="AL27" s="164">
        <f t="shared" ref="AL27" si="41">SUM(AG27:AK27)</f>
        <v>0</v>
      </c>
      <c r="AM27" s="236">
        <f t="shared" ref="AM27" si="42">SUM(AG27+AH27+AI27+AJ27)*18.1+(AK27)*13</f>
        <v>0</v>
      </c>
      <c r="AN27" s="234"/>
      <c r="AO27" s="160">
        <f t="shared" ref="AO27" si="43">SUM(AN27)</f>
        <v>0</v>
      </c>
      <c r="AP27" s="160">
        <f t="shared" ref="AP27" si="44">SUM(AN27)*93</f>
        <v>0</v>
      </c>
      <c r="AQ27" s="235">
        <f t="shared" si="28"/>
        <v>0</v>
      </c>
      <c r="AR27" s="220">
        <f t="shared" si="37"/>
        <v>0</v>
      </c>
      <c r="AS27" s="244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352"/>
    </row>
    <row r="28" spans="1:76" s="249" customFormat="1" ht="14.25" hidden="1" thickBot="1" x14ac:dyDescent="0.3">
      <c r="A28" s="500"/>
      <c r="B28" s="507"/>
      <c r="C28" s="357" t="s">
        <v>58</v>
      </c>
      <c r="D28" s="322"/>
      <c r="E28" s="323"/>
      <c r="F28" s="324">
        <f t="shared" si="19"/>
        <v>0</v>
      </c>
      <c r="G28" s="325">
        <f t="shared" si="25"/>
        <v>0</v>
      </c>
      <c r="H28" s="358"/>
      <c r="I28" s="301"/>
      <c r="J28" s="301"/>
      <c r="K28" s="301"/>
      <c r="L28" s="301"/>
      <c r="M28" s="327"/>
      <c r="N28" s="160">
        <f t="shared" si="38"/>
        <v>0</v>
      </c>
      <c r="O28" s="204">
        <f t="shared" si="39"/>
        <v>0</v>
      </c>
      <c r="P28" s="358"/>
      <c r="Q28" s="301"/>
      <c r="R28" s="301"/>
      <c r="S28" s="301"/>
      <c r="T28" s="327"/>
      <c r="U28" s="297">
        <f t="shared" ref="U28" si="45">SUM(P28:T28)</f>
        <v>0</v>
      </c>
      <c r="V28" s="298">
        <f>SUM(P28+Q28+R28+S28)*67+(T28)*48</f>
        <v>0</v>
      </c>
      <c r="W28" s="300"/>
      <c r="X28" s="301"/>
      <c r="Y28" s="301"/>
      <c r="Z28" s="301"/>
      <c r="AA28" s="301"/>
      <c r="AB28" s="301"/>
      <c r="AC28" s="301"/>
      <c r="AD28" s="326"/>
      <c r="AE28" s="297">
        <f t="shared" ref="AE28" si="46">SUM(W28:AD28)</f>
        <v>0</v>
      </c>
      <c r="AF28" s="198">
        <f t="shared" si="33"/>
        <v>0</v>
      </c>
      <c r="AG28" s="300"/>
      <c r="AH28" s="301"/>
      <c r="AI28" s="301"/>
      <c r="AJ28" s="301"/>
      <c r="AK28" s="301"/>
      <c r="AL28" s="302">
        <f t="shared" si="34"/>
        <v>0</v>
      </c>
      <c r="AM28" s="303">
        <f t="shared" si="35"/>
        <v>0</v>
      </c>
      <c r="AN28" s="326"/>
      <c r="AO28" s="297">
        <f t="shared" ref="AO28" si="47">SUM(AN28)</f>
        <v>0</v>
      </c>
      <c r="AP28" s="297">
        <f t="shared" ref="AP28" si="48">SUM(AN28)*93</f>
        <v>0</v>
      </c>
      <c r="AQ28" s="235">
        <f t="shared" si="28"/>
        <v>0</v>
      </c>
      <c r="AR28" s="482">
        <f>SUM(O28+V28+AF28+AM28+AP28+G28)</f>
        <v>0</v>
      </c>
      <c r="AS28" s="317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353"/>
    </row>
    <row r="29" spans="1:76" s="249" customFormat="1" ht="14.25" hidden="1" thickBot="1" x14ac:dyDescent="0.3">
      <c r="A29" s="500"/>
      <c r="B29" s="509"/>
      <c r="C29" s="315" t="s">
        <v>56</v>
      </c>
      <c r="D29" s="180"/>
      <c r="E29" s="206"/>
      <c r="F29" s="210">
        <f t="shared" si="19"/>
        <v>0</v>
      </c>
      <c r="G29" s="178">
        <f t="shared" si="25"/>
        <v>0</v>
      </c>
      <c r="H29" s="185"/>
      <c r="I29" s="186"/>
      <c r="J29" s="186"/>
      <c r="K29" s="186"/>
      <c r="L29" s="186"/>
      <c r="M29" s="192"/>
      <c r="N29" s="196">
        <f t="shared" ref="N29" si="49">SUM(H29:M29)</f>
        <v>0</v>
      </c>
      <c r="O29" s="205">
        <f>SUM(H29+I29+J29+K29)*146+(M29)*102</f>
        <v>0</v>
      </c>
      <c r="P29" s="185"/>
      <c r="Q29" s="186"/>
      <c r="R29" s="186"/>
      <c r="S29" s="186"/>
      <c r="T29" s="215"/>
      <c r="U29" s="196">
        <f>SUM(P29:T29)</f>
        <v>0</v>
      </c>
      <c r="V29" s="201">
        <f>SUM(P29+Q29+R29+S29)*58.5+(T29)*48</f>
        <v>0</v>
      </c>
      <c r="W29" s="185"/>
      <c r="X29" s="186"/>
      <c r="Y29" s="186"/>
      <c r="Z29" s="186"/>
      <c r="AA29" s="186"/>
      <c r="AB29" s="186"/>
      <c r="AC29" s="186"/>
      <c r="AD29" s="192"/>
      <c r="AE29" s="196">
        <f>SUM(W29:AD29)</f>
        <v>0</v>
      </c>
      <c r="AF29" s="199">
        <f t="shared" ref="AF29" si="50">SUM(W29+X29+Y29+Z29+AA29+AB29)*46+(AC29)*49+(AD29)*36.5</f>
        <v>0</v>
      </c>
      <c r="AG29" s="251"/>
      <c r="AH29" s="224"/>
      <c r="AI29" s="224"/>
      <c r="AJ29" s="224"/>
      <c r="AK29" s="224"/>
      <c r="AL29" s="253">
        <f>SUM(AG29:AK29)</f>
        <v>0</v>
      </c>
      <c r="AM29" s="254">
        <f>SUM(AG29+AH29+AI29+AJ29)*18.1+(AK29)*13</f>
        <v>0</v>
      </c>
      <c r="AN29" s="252"/>
      <c r="AO29" s="196">
        <f>SUM(AN29)</f>
        <v>0</v>
      </c>
      <c r="AP29" s="235">
        <f>SUM(AN29)*93</f>
        <v>0</v>
      </c>
      <c r="AQ29" s="235">
        <f t="shared" si="28"/>
        <v>0</v>
      </c>
      <c r="AR29" s="257">
        <f t="shared" ref="AR29" si="51">SUM(O29+V29+AF29+AM29+AP29+G29)</f>
        <v>0</v>
      </c>
      <c r="AS29" s="317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353"/>
    </row>
    <row r="30" spans="1:76" s="19" customFormat="1" ht="14.25" thickBot="1" x14ac:dyDescent="0.3">
      <c r="A30" s="501"/>
      <c r="B30" s="510"/>
      <c r="C30" s="287" t="s">
        <v>42</v>
      </c>
      <c r="D30" s="287"/>
      <c r="E30" s="294"/>
      <c r="F30" s="39">
        <f>SUM(F17:F29)</f>
        <v>19</v>
      </c>
      <c r="G30" s="177">
        <f>SUM(G17:G29)</f>
        <v>2983</v>
      </c>
      <c r="H30" s="295"/>
      <c r="I30" s="288"/>
      <c r="J30" s="288"/>
      <c r="K30" s="288"/>
      <c r="L30" s="288"/>
      <c r="M30" s="288"/>
      <c r="N30" s="128">
        <f>SUM(N18:N22)</f>
        <v>2</v>
      </c>
      <c r="O30" s="34">
        <f>SUM(O17:O29)</f>
        <v>146</v>
      </c>
      <c r="P30" s="16"/>
      <c r="Q30" s="288"/>
      <c r="R30" s="288"/>
      <c r="S30" s="288"/>
      <c r="T30" s="270"/>
      <c r="U30" s="128">
        <f>SUM(U17:U29)</f>
        <v>408</v>
      </c>
      <c r="V30" s="34">
        <f>SUM(V17:V29)</f>
        <v>26025</v>
      </c>
      <c r="W30" s="295"/>
      <c r="X30" s="288"/>
      <c r="Y30" s="288"/>
      <c r="Z30" s="288"/>
      <c r="AA30" s="288"/>
      <c r="AB30" s="288"/>
      <c r="AC30" s="288"/>
      <c r="AD30" s="270"/>
      <c r="AE30" s="128">
        <f>SUM(AE17:AE29)</f>
        <v>1048</v>
      </c>
      <c r="AF30" s="34">
        <f>SUM(AF17:AF29)</f>
        <v>46742.5</v>
      </c>
      <c r="AG30" s="16"/>
      <c r="AH30" s="16"/>
      <c r="AI30" s="16"/>
      <c r="AJ30" s="16"/>
      <c r="AK30" s="16"/>
      <c r="AL30" s="18">
        <f>SUM(AL8:AL29)</f>
        <v>0</v>
      </c>
      <c r="AM30" s="17">
        <f>SUM(AM8:AM29)</f>
        <v>0</v>
      </c>
      <c r="AN30" s="270"/>
      <c r="AO30" s="128">
        <f>SUM(AO22:AO29)</f>
        <v>0</v>
      </c>
      <c r="AP30" s="128">
        <f t="shared" ref="AP30" si="52">SUM(AP22:AP29)</f>
        <v>0</v>
      </c>
      <c r="AQ30" s="128">
        <f>SUM(AQ17:AQ29)</f>
        <v>1476</v>
      </c>
      <c r="AR30" s="219">
        <f>SUM(AR17:AR29)</f>
        <v>75896.5</v>
      </c>
      <c r="AS30" s="17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</row>
    <row r="31" spans="1:76" s="19" customFormat="1" ht="13.5" hidden="1" customHeight="1" x14ac:dyDescent="0.25">
      <c r="A31" s="501"/>
      <c r="B31" s="511"/>
      <c r="C31" s="36"/>
      <c r="D31" s="36"/>
      <c r="E31" s="36"/>
      <c r="F31" s="38"/>
      <c r="G31" s="130"/>
      <c r="H31" s="16"/>
      <c r="I31" s="16"/>
      <c r="J31" s="16"/>
      <c r="K31" s="16"/>
      <c r="L31" s="16"/>
      <c r="M31" s="16"/>
      <c r="N31" s="18"/>
      <c r="O31" s="17"/>
      <c r="P31" s="16"/>
      <c r="Q31" s="16"/>
      <c r="R31" s="16"/>
      <c r="S31" s="16"/>
      <c r="T31" s="16"/>
      <c r="U31" s="18"/>
      <c r="V31" s="17"/>
      <c r="W31" s="16"/>
      <c r="X31" s="16"/>
      <c r="Y31" s="16"/>
      <c r="Z31" s="16"/>
      <c r="AA31" s="16"/>
      <c r="AB31" s="16"/>
      <c r="AC31" s="16"/>
      <c r="AD31" s="16"/>
      <c r="AE31" s="18"/>
      <c r="AF31" s="17"/>
      <c r="AG31" s="16"/>
      <c r="AH31" s="16"/>
      <c r="AI31" s="16"/>
      <c r="AJ31" s="16"/>
      <c r="AK31" s="16"/>
      <c r="AL31" s="18"/>
      <c r="AM31" s="17"/>
      <c r="AN31" s="16"/>
      <c r="AO31" s="18"/>
      <c r="AP31" s="18"/>
      <c r="AQ31" s="18"/>
      <c r="AR31" s="17"/>
      <c r="AS31" s="17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</row>
    <row r="32" spans="1:76" s="19" customFormat="1" ht="14.25" thickBot="1" x14ac:dyDescent="0.3">
      <c r="A32" s="680"/>
      <c r="B32" s="742"/>
      <c r="C32" s="140" t="s">
        <v>43</v>
      </c>
      <c r="D32" s="36"/>
      <c r="E32" s="36"/>
      <c r="F32" s="38"/>
      <c r="G32" s="130"/>
      <c r="H32" s="13"/>
      <c r="I32" s="13"/>
      <c r="J32" s="13"/>
      <c r="K32" s="13"/>
      <c r="L32" s="13"/>
      <c r="M32" s="13"/>
      <c r="N32" s="14"/>
      <c r="O32" s="15"/>
      <c r="P32" s="13"/>
      <c r="Q32" s="13"/>
      <c r="R32" s="13"/>
      <c r="S32" s="13"/>
      <c r="T32" s="13"/>
      <c r="U32" s="14"/>
      <c r="V32" s="15"/>
      <c r="W32" s="13"/>
      <c r="X32" s="13"/>
      <c r="Y32" s="13"/>
      <c r="Z32" s="13"/>
      <c r="AA32" s="13"/>
      <c r="AB32" s="13"/>
      <c r="AC32" s="13"/>
      <c r="AD32" s="13"/>
      <c r="AE32" s="14"/>
      <c r="AF32" s="15"/>
      <c r="AG32" s="13"/>
      <c r="AH32" s="13"/>
      <c r="AI32" s="13"/>
      <c r="AJ32" s="13"/>
      <c r="AK32" s="13"/>
      <c r="AL32" s="14"/>
      <c r="AM32" s="15"/>
      <c r="AN32" s="13"/>
      <c r="AO32" s="14"/>
      <c r="AP32" s="15"/>
      <c r="AQ32" s="14"/>
      <c r="AR32" s="15"/>
      <c r="AS32" s="15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</row>
    <row r="33" spans="1:76" s="250" customFormat="1" ht="13.5" x14ac:dyDescent="0.25">
      <c r="A33" s="833"/>
      <c r="B33" s="832"/>
      <c r="C33" s="705" t="s">
        <v>60</v>
      </c>
      <c r="D33" s="746"/>
      <c r="E33" s="705"/>
      <c r="F33" s="209">
        <f>SUM(D33:E33)</f>
        <v>0</v>
      </c>
      <c r="G33" s="158">
        <f t="shared" ref="G33:G52" si="53">SUM(D33+E33)*157</f>
        <v>0</v>
      </c>
      <c r="H33" s="319"/>
      <c r="I33" s="229"/>
      <c r="J33" s="229"/>
      <c r="K33" s="229"/>
      <c r="L33" s="229"/>
      <c r="M33" s="213"/>
      <c r="N33" s="420">
        <f>SUM(H33:M33)</f>
        <v>0</v>
      </c>
      <c r="O33" s="197">
        <f>SUM(H33+I33+J33+K33)*146+(M33)*102</f>
        <v>0</v>
      </c>
      <c r="P33" s="239"/>
      <c r="Q33" s="229"/>
      <c r="R33" s="229"/>
      <c r="S33" s="229"/>
      <c r="T33" s="213"/>
      <c r="U33" s="195">
        <f t="shared" ref="U33:U45" si="54">SUM(P33:T33)</f>
        <v>0</v>
      </c>
      <c r="V33" s="197">
        <f>SUM(P33+Q33+R33+S33)*67+(T33)*48</f>
        <v>0</v>
      </c>
      <c r="W33" s="239"/>
      <c r="X33" s="229"/>
      <c r="Y33" s="229"/>
      <c r="Z33" s="229"/>
      <c r="AA33" s="229"/>
      <c r="AB33" s="229"/>
      <c r="AC33" s="229"/>
      <c r="AD33" s="284"/>
      <c r="AE33" s="195">
        <f>SUM(W33:AD33)</f>
        <v>0</v>
      </c>
      <c r="AF33" s="425">
        <f>SUM(W33+X33+Y33+Z33+AA33+AB33)*46+(AC33)*48.5+(AD33)*36.5</f>
        <v>0</v>
      </c>
      <c r="AG33" s="229"/>
      <c r="AH33" s="229"/>
      <c r="AI33" s="229"/>
      <c r="AJ33" s="229"/>
      <c r="AK33" s="229"/>
      <c r="AL33" s="230">
        <f>SUM(AG33:AK33)</f>
        <v>0</v>
      </c>
      <c r="AM33" s="426">
        <f>SUM(AG33+AH33+AI33+AJ33)*30+(AK33)*13</f>
        <v>0</v>
      </c>
      <c r="AN33" s="427"/>
      <c r="AO33" s="195">
        <f t="shared" ref="AO33:AO45" si="55">SUM(AN33)</f>
        <v>0</v>
      </c>
      <c r="AP33" s="195">
        <f>SUM(AN33)*93</f>
        <v>0</v>
      </c>
      <c r="AQ33" s="415">
        <f t="shared" ref="AQ33:AQ52" si="56">SUM(N33+U33+AE33+AL33+AO33+F33)</f>
        <v>0</v>
      </c>
      <c r="AR33" s="203">
        <f>SUM(O33+V33+AF33+AM33+AP33+G33)</f>
        <v>0</v>
      </c>
      <c r="AS33" s="345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354"/>
    </row>
    <row r="34" spans="1:76" s="250" customFormat="1" ht="13.5" hidden="1" x14ac:dyDescent="0.25">
      <c r="A34" s="784"/>
      <c r="B34" s="504"/>
      <c r="C34" s="517" t="s">
        <v>60</v>
      </c>
      <c r="D34" s="707"/>
      <c r="E34" s="517"/>
      <c r="F34" s="255">
        <f t="shared" ref="F34:F44" si="57">SUM(D34:E34)</f>
        <v>0</v>
      </c>
      <c r="G34" s="157">
        <f t="shared" si="53"/>
        <v>0</v>
      </c>
      <c r="H34" s="424"/>
      <c r="I34" s="182"/>
      <c r="J34" s="182"/>
      <c r="K34" s="182"/>
      <c r="L34" s="182"/>
      <c r="M34" s="238"/>
      <c r="N34" s="258">
        <f t="shared" ref="N34:N44" si="58">SUM(H34:M34)</f>
        <v>0</v>
      </c>
      <c r="O34" s="197">
        <f t="shared" ref="O34:O44" si="59">SUM(H34+I34+J34+K34)*146+(M34)*102</f>
        <v>0</v>
      </c>
      <c r="P34" s="181"/>
      <c r="Q34" s="182"/>
      <c r="R34" s="182"/>
      <c r="S34" s="182"/>
      <c r="T34" s="238"/>
      <c r="U34" s="195">
        <f t="shared" si="54"/>
        <v>0</v>
      </c>
      <c r="V34" s="197">
        <f t="shared" ref="V34:V44" si="60">SUM(P34+Q34+R34+S34)*67+(T34)*48</f>
        <v>0</v>
      </c>
      <c r="W34" s="181"/>
      <c r="X34" s="182"/>
      <c r="Y34" s="182"/>
      <c r="Z34" s="182"/>
      <c r="AA34" s="182"/>
      <c r="AB34" s="182"/>
      <c r="AC34" s="182"/>
      <c r="AD34" s="190"/>
      <c r="AE34" s="195">
        <f t="shared" ref="AE34:AE44" si="61">SUM(W34:AD34)</f>
        <v>0</v>
      </c>
      <c r="AF34" s="425">
        <f t="shared" ref="AF34:AF44" si="62">SUM(W34+X34+Y34+Z34+AA34+AB34)*46+(AC34)*49+(AD34)*36.5</f>
        <v>0</v>
      </c>
      <c r="AG34" s="182"/>
      <c r="AH34" s="182"/>
      <c r="AI34" s="182"/>
      <c r="AJ34" s="182"/>
      <c r="AK34" s="182"/>
      <c r="AL34" s="183">
        <f t="shared" ref="AL34" si="63">SUM(AG34:AK34)</f>
        <v>0</v>
      </c>
      <c r="AM34" s="259">
        <f t="shared" ref="AM34" si="64">SUM(AG34+AH34+AI34+AJ34)*30+(AK34)*13</f>
        <v>0</v>
      </c>
      <c r="AN34" s="260"/>
      <c r="AO34" s="195">
        <f t="shared" si="55"/>
        <v>0</v>
      </c>
      <c r="AP34" s="195">
        <f t="shared" ref="AP34:AP44" si="65">SUM(AN34)*93</f>
        <v>0</v>
      </c>
      <c r="AQ34" s="235">
        <f t="shared" si="56"/>
        <v>0</v>
      </c>
      <c r="AR34" s="203">
        <f t="shared" ref="AR34:AR44" si="66">SUM(O34+V34+AF34+AM34+AP34+G34)</f>
        <v>0</v>
      </c>
      <c r="AS34" s="345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354"/>
    </row>
    <row r="35" spans="1:76" s="166" customFormat="1" ht="13.5" hidden="1" x14ac:dyDescent="0.25">
      <c r="A35" s="747"/>
      <c r="B35" s="505"/>
      <c r="C35" s="708" t="s">
        <v>61</v>
      </c>
      <c r="D35" s="724"/>
      <c r="E35" s="708"/>
      <c r="F35" s="255">
        <f t="shared" si="57"/>
        <v>0</v>
      </c>
      <c r="G35" s="157">
        <f t="shared" si="53"/>
        <v>0</v>
      </c>
      <c r="H35" s="320"/>
      <c r="I35" s="163"/>
      <c r="J35" s="163"/>
      <c r="K35" s="163"/>
      <c r="L35" s="163"/>
      <c r="M35" s="214"/>
      <c r="N35" s="258">
        <f t="shared" si="58"/>
        <v>0</v>
      </c>
      <c r="O35" s="197">
        <f t="shared" si="59"/>
        <v>0</v>
      </c>
      <c r="P35" s="175"/>
      <c r="Q35" s="163"/>
      <c r="R35" s="163"/>
      <c r="S35" s="163"/>
      <c r="T35" s="214"/>
      <c r="U35" s="195">
        <f t="shared" si="54"/>
        <v>0</v>
      </c>
      <c r="V35" s="197">
        <f t="shared" si="60"/>
        <v>0</v>
      </c>
      <c r="W35" s="175"/>
      <c r="X35" s="163"/>
      <c r="Y35" s="163"/>
      <c r="Z35" s="163"/>
      <c r="AA35" s="163"/>
      <c r="AB35" s="163"/>
      <c r="AC35" s="163"/>
      <c r="AD35" s="191"/>
      <c r="AE35" s="195">
        <f t="shared" si="61"/>
        <v>0</v>
      </c>
      <c r="AF35" s="425">
        <f t="shared" si="62"/>
        <v>0</v>
      </c>
      <c r="AG35" s="163"/>
      <c r="AH35" s="163"/>
      <c r="AI35" s="163"/>
      <c r="AJ35" s="163"/>
      <c r="AK35" s="163"/>
      <c r="AL35" s="164">
        <f>SUM(AG35:AK35)</f>
        <v>0</v>
      </c>
      <c r="AM35" s="212">
        <f t="shared" ref="AM35:AM52" si="67">SUM(AG35+AH35+AI35+AJ35)*18.1+(AK35)*13</f>
        <v>0</v>
      </c>
      <c r="AN35" s="234"/>
      <c r="AO35" s="195">
        <f t="shared" si="55"/>
        <v>0</v>
      </c>
      <c r="AP35" s="195">
        <f t="shared" si="65"/>
        <v>0</v>
      </c>
      <c r="AQ35" s="235">
        <f t="shared" si="56"/>
        <v>0</v>
      </c>
      <c r="AR35" s="203">
        <f t="shared" si="66"/>
        <v>0</v>
      </c>
      <c r="AS35" s="346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352"/>
    </row>
    <row r="36" spans="1:76" s="166" customFormat="1" ht="13.5" hidden="1" x14ac:dyDescent="0.25">
      <c r="A36" s="747"/>
      <c r="B36" s="505"/>
      <c r="C36" s="708" t="s">
        <v>61</v>
      </c>
      <c r="D36" s="724"/>
      <c r="E36" s="708"/>
      <c r="F36" s="255">
        <f t="shared" si="57"/>
        <v>0</v>
      </c>
      <c r="G36" s="157">
        <f t="shared" si="53"/>
        <v>0</v>
      </c>
      <c r="H36" s="320"/>
      <c r="I36" s="163"/>
      <c r="J36" s="163"/>
      <c r="K36" s="163"/>
      <c r="L36" s="163"/>
      <c r="M36" s="214"/>
      <c r="N36" s="258">
        <f t="shared" si="58"/>
        <v>0</v>
      </c>
      <c r="O36" s="197">
        <f t="shared" si="59"/>
        <v>0</v>
      </c>
      <c r="P36" s="175"/>
      <c r="Q36" s="163"/>
      <c r="R36" s="163"/>
      <c r="S36" s="163"/>
      <c r="T36" s="214"/>
      <c r="U36" s="195">
        <f t="shared" si="54"/>
        <v>0</v>
      </c>
      <c r="V36" s="197">
        <f t="shared" si="60"/>
        <v>0</v>
      </c>
      <c r="W36" s="175"/>
      <c r="X36" s="163"/>
      <c r="Y36" s="163"/>
      <c r="Z36" s="163"/>
      <c r="AA36" s="163"/>
      <c r="AB36" s="163"/>
      <c r="AC36" s="163"/>
      <c r="AD36" s="191"/>
      <c r="AE36" s="195">
        <f t="shared" si="61"/>
        <v>0</v>
      </c>
      <c r="AF36" s="425">
        <f t="shared" si="62"/>
        <v>0</v>
      </c>
      <c r="AG36" s="163"/>
      <c r="AH36" s="163"/>
      <c r="AI36" s="163"/>
      <c r="AJ36" s="163"/>
      <c r="AK36" s="163"/>
      <c r="AL36" s="164"/>
      <c r="AM36" s="212"/>
      <c r="AN36" s="234"/>
      <c r="AO36" s="195">
        <f t="shared" si="55"/>
        <v>0</v>
      </c>
      <c r="AP36" s="195">
        <f t="shared" si="65"/>
        <v>0</v>
      </c>
      <c r="AQ36" s="235">
        <f t="shared" si="56"/>
        <v>0</v>
      </c>
      <c r="AR36" s="203">
        <f t="shared" si="66"/>
        <v>0</v>
      </c>
      <c r="AS36" s="34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352"/>
    </row>
    <row r="37" spans="1:76" s="166" customFormat="1" ht="13.5" hidden="1" x14ac:dyDescent="0.25">
      <c r="A37" s="747"/>
      <c r="B37" s="505"/>
      <c r="C37" s="708" t="s">
        <v>61</v>
      </c>
      <c r="D37" s="724"/>
      <c r="E37" s="708"/>
      <c r="F37" s="255">
        <f t="shared" si="57"/>
        <v>0</v>
      </c>
      <c r="G37" s="157">
        <f t="shared" si="53"/>
        <v>0</v>
      </c>
      <c r="H37" s="320"/>
      <c r="I37" s="163"/>
      <c r="J37" s="163"/>
      <c r="K37" s="163"/>
      <c r="L37" s="163"/>
      <c r="M37" s="214"/>
      <c r="N37" s="258">
        <f t="shared" si="58"/>
        <v>0</v>
      </c>
      <c r="O37" s="197">
        <f t="shared" si="59"/>
        <v>0</v>
      </c>
      <c r="P37" s="175"/>
      <c r="Q37" s="163"/>
      <c r="R37" s="163"/>
      <c r="S37" s="163"/>
      <c r="T37" s="214"/>
      <c r="U37" s="195">
        <f t="shared" si="54"/>
        <v>0</v>
      </c>
      <c r="V37" s="197">
        <f t="shared" si="60"/>
        <v>0</v>
      </c>
      <c r="W37" s="175"/>
      <c r="X37" s="163"/>
      <c r="Y37" s="163"/>
      <c r="Z37" s="163"/>
      <c r="AA37" s="163"/>
      <c r="AB37" s="163"/>
      <c r="AC37" s="163"/>
      <c r="AD37" s="191"/>
      <c r="AE37" s="195">
        <f t="shared" si="61"/>
        <v>0</v>
      </c>
      <c r="AF37" s="425">
        <f t="shared" si="62"/>
        <v>0</v>
      </c>
      <c r="AG37" s="163"/>
      <c r="AH37" s="163"/>
      <c r="AI37" s="163"/>
      <c r="AJ37" s="163"/>
      <c r="AK37" s="163"/>
      <c r="AL37" s="164"/>
      <c r="AM37" s="212"/>
      <c r="AN37" s="234"/>
      <c r="AO37" s="195">
        <f t="shared" si="55"/>
        <v>0</v>
      </c>
      <c r="AP37" s="195">
        <f t="shared" si="65"/>
        <v>0</v>
      </c>
      <c r="AQ37" s="235">
        <f t="shared" si="56"/>
        <v>0</v>
      </c>
      <c r="AR37" s="203">
        <f t="shared" si="66"/>
        <v>0</v>
      </c>
      <c r="AS37" s="346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352"/>
    </row>
    <row r="38" spans="1:76" s="166" customFormat="1" ht="13.5" hidden="1" x14ac:dyDescent="0.25">
      <c r="A38" s="747"/>
      <c r="B38" s="505"/>
      <c r="C38" s="709" t="s">
        <v>62</v>
      </c>
      <c r="D38" s="724"/>
      <c r="E38" s="708"/>
      <c r="F38" s="255">
        <f t="shared" si="57"/>
        <v>0</v>
      </c>
      <c r="G38" s="157">
        <f t="shared" si="53"/>
        <v>0</v>
      </c>
      <c r="H38" s="320"/>
      <c r="I38" s="163"/>
      <c r="J38" s="163"/>
      <c r="K38" s="163"/>
      <c r="L38" s="163"/>
      <c r="M38" s="214"/>
      <c r="N38" s="258">
        <f t="shared" si="58"/>
        <v>0</v>
      </c>
      <c r="O38" s="197">
        <f t="shared" si="59"/>
        <v>0</v>
      </c>
      <c r="P38" s="175"/>
      <c r="Q38" s="163"/>
      <c r="R38" s="163"/>
      <c r="S38" s="163"/>
      <c r="T38" s="214"/>
      <c r="U38" s="195">
        <f t="shared" si="54"/>
        <v>0</v>
      </c>
      <c r="V38" s="197">
        <f t="shared" si="60"/>
        <v>0</v>
      </c>
      <c r="W38" s="175"/>
      <c r="X38" s="163"/>
      <c r="Y38" s="163"/>
      <c r="Z38" s="163"/>
      <c r="AA38" s="163"/>
      <c r="AB38" s="163"/>
      <c r="AC38" s="163"/>
      <c r="AD38" s="191"/>
      <c r="AE38" s="195">
        <f t="shared" si="61"/>
        <v>0</v>
      </c>
      <c r="AF38" s="425">
        <f t="shared" si="62"/>
        <v>0</v>
      </c>
      <c r="AG38" s="163"/>
      <c r="AH38" s="163"/>
      <c r="AI38" s="163"/>
      <c r="AJ38" s="163"/>
      <c r="AK38" s="163"/>
      <c r="AL38" s="164">
        <f t="shared" ref="AL38:AL52" si="68">SUM(AG38:AK38)</f>
        <v>0</v>
      </c>
      <c r="AM38" s="212">
        <f t="shared" si="67"/>
        <v>0</v>
      </c>
      <c r="AN38" s="234"/>
      <c r="AO38" s="195">
        <f t="shared" si="55"/>
        <v>0</v>
      </c>
      <c r="AP38" s="195">
        <f t="shared" si="65"/>
        <v>0</v>
      </c>
      <c r="AQ38" s="235">
        <f t="shared" si="56"/>
        <v>0</v>
      </c>
      <c r="AR38" s="203">
        <f t="shared" si="66"/>
        <v>0</v>
      </c>
      <c r="AS38" s="346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352"/>
    </row>
    <row r="39" spans="1:76" s="166" customFormat="1" ht="13.5" hidden="1" x14ac:dyDescent="0.25">
      <c r="A39" s="752"/>
      <c r="B39" s="508"/>
      <c r="C39" s="736" t="s">
        <v>62</v>
      </c>
      <c r="D39" s="706"/>
      <c r="E39" s="736"/>
      <c r="F39" s="324">
        <f t="shared" si="57"/>
        <v>0</v>
      </c>
      <c r="G39" s="737">
        <f t="shared" si="53"/>
        <v>0</v>
      </c>
      <c r="H39" s="251"/>
      <c r="I39" s="224"/>
      <c r="J39" s="224"/>
      <c r="K39" s="224"/>
      <c r="L39" s="224"/>
      <c r="M39" s="390"/>
      <c r="N39" s="419">
        <f t="shared" si="58"/>
        <v>0</v>
      </c>
      <c r="O39" s="732">
        <f t="shared" si="59"/>
        <v>0</v>
      </c>
      <c r="P39" s="223"/>
      <c r="Q39" s="224"/>
      <c r="R39" s="224"/>
      <c r="S39" s="224"/>
      <c r="T39" s="390"/>
      <c r="U39" s="415">
        <f t="shared" si="54"/>
        <v>0</v>
      </c>
      <c r="V39" s="732">
        <f t="shared" si="60"/>
        <v>0</v>
      </c>
      <c r="W39" s="223"/>
      <c r="X39" s="224"/>
      <c r="Y39" s="224"/>
      <c r="Z39" s="224"/>
      <c r="AA39" s="224"/>
      <c r="AB39" s="224"/>
      <c r="AC39" s="224"/>
      <c r="AD39" s="252"/>
      <c r="AE39" s="415">
        <f t="shared" si="61"/>
        <v>0</v>
      </c>
      <c r="AF39" s="738">
        <f t="shared" si="62"/>
        <v>0</v>
      </c>
      <c r="AG39" s="224"/>
      <c r="AH39" s="224"/>
      <c r="AI39" s="224"/>
      <c r="AJ39" s="224"/>
      <c r="AK39" s="224"/>
      <c r="AL39" s="253">
        <f t="shared" si="68"/>
        <v>0</v>
      </c>
      <c r="AM39" s="262">
        <f t="shared" si="67"/>
        <v>0</v>
      </c>
      <c r="AN39" s="451"/>
      <c r="AO39" s="415">
        <f t="shared" si="55"/>
        <v>0</v>
      </c>
      <c r="AP39" s="415">
        <f t="shared" si="65"/>
        <v>0</v>
      </c>
      <c r="AQ39" s="235">
        <f t="shared" si="56"/>
        <v>0</v>
      </c>
      <c r="AR39" s="730">
        <f t="shared" si="66"/>
        <v>0</v>
      </c>
      <c r="AS39" s="346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352"/>
    </row>
    <row r="40" spans="1:76" s="166" customFormat="1" ht="13.5" x14ac:dyDescent="0.25">
      <c r="A40" s="754"/>
      <c r="B40" s="505"/>
      <c r="C40" s="755" t="s">
        <v>171</v>
      </c>
      <c r="D40" s="734"/>
      <c r="E40" s="710"/>
      <c r="F40" s="161">
        <f t="shared" si="57"/>
        <v>0</v>
      </c>
      <c r="G40" s="159">
        <f t="shared" si="53"/>
        <v>0</v>
      </c>
      <c r="H40" s="320"/>
      <c r="I40" s="163"/>
      <c r="J40" s="163"/>
      <c r="K40" s="163"/>
      <c r="L40" s="163"/>
      <c r="M40" s="214"/>
      <c r="N40" s="225">
        <f t="shared" si="58"/>
        <v>0</v>
      </c>
      <c r="O40" s="198">
        <f t="shared" si="59"/>
        <v>0</v>
      </c>
      <c r="P40" s="175"/>
      <c r="Q40" s="163"/>
      <c r="R40" s="163"/>
      <c r="S40" s="163"/>
      <c r="T40" s="214"/>
      <c r="U40" s="160">
        <f t="shared" si="54"/>
        <v>0</v>
      </c>
      <c r="V40" s="198">
        <f>SUM(P40+Q40+R40+S40)*67+(T40)*48</f>
        <v>0</v>
      </c>
      <c r="W40" s="175"/>
      <c r="X40" s="163"/>
      <c r="Y40" s="163"/>
      <c r="Z40" s="163"/>
      <c r="AA40" s="163"/>
      <c r="AB40" s="163"/>
      <c r="AC40" s="163"/>
      <c r="AD40" s="191"/>
      <c r="AE40" s="160">
        <f t="shared" si="61"/>
        <v>0</v>
      </c>
      <c r="AF40" s="200">
        <f t="shared" si="62"/>
        <v>0</v>
      </c>
      <c r="AG40" s="163"/>
      <c r="AH40" s="163"/>
      <c r="AI40" s="163"/>
      <c r="AJ40" s="163"/>
      <c r="AK40" s="163"/>
      <c r="AL40" s="164"/>
      <c r="AM40" s="212"/>
      <c r="AN40" s="234"/>
      <c r="AO40" s="160">
        <f t="shared" si="55"/>
        <v>0</v>
      </c>
      <c r="AP40" s="160">
        <f t="shared" si="65"/>
        <v>0</v>
      </c>
      <c r="AQ40" s="160">
        <f t="shared" si="56"/>
        <v>0</v>
      </c>
      <c r="AR40" s="204">
        <f t="shared" si="66"/>
        <v>0</v>
      </c>
      <c r="AS40" s="346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352"/>
    </row>
    <row r="41" spans="1:76" s="166" customFormat="1" ht="13.5" x14ac:dyDescent="0.25">
      <c r="A41" s="754" t="s">
        <v>242</v>
      </c>
      <c r="B41" s="505" t="s">
        <v>235</v>
      </c>
      <c r="C41" s="755" t="s">
        <v>160</v>
      </c>
      <c r="D41" s="734"/>
      <c r="E41" s="710"/>
      <c r="F41" s="161">
        <f t="shared" si="57"/>
        <v>0</v>
      </c>
      <c r="G41" s="159">
        <f t="shared" si="53"/>
        <v>0</v>
      </c>
      <c r="H41" s="320"/>
      <c r="I41" s="163"/>
      <c r="J41" s="163"/>
      <c r="K41" s="163"/>
      <c r="L41" s="163"/>
      <c r="M41" s="214"/>
      <c r="N41" s="225">
        <f t="shared" si="58"/>
        <v>0</v>
      </c>
      <c r="O41" s="198">
        <f t="shared" si="59"/>
        <v>0</v>
      </c>
      <c r="P41" s="175"/>
      <c r="Q41" s="163"/>
      <c r="R41" s="163">
        <v>23</v>
      </c>
      <c r="S41" s="163">
        <v>14</v>
      </c>
      <c r="T41" s="214">
        <v>147</v>
      </c>
      <c r="U41" s="160">
        <f t="shared" si="54"/>
        <v>184</v>
      </c>
      <c r="V41" s="198">
        <f t="shared" si="60"/>
        <v>9535</v>
      </c>
      <c r="W41" s="175">
        <v>74</v>
      </c>
      <c r="X41" s="163">
        <v>15</v>
      </c>
      <c r="Y41" s="163"/>
      <c r="Z41" s="163">
        <v>43</v>
      </c>
      <c r="AA41" s="163"/>
      <c r="AB41" s="163"/>
      <c r="AC41" s="163"/>
      <c r="AD41" s="191"/>
      <c r="AE41" s="160">
        <f t="shared" si="61"/>
        <v>132</v>
      </c>
      <c r="AF41" s="200">
        <f t="shared" si="62"/>
        <v>6072</v>
      </c>
      <c r="AG41" s="163"/>
      <c r="AH41" s="163"/>
      <c r="AI41" s="163"/>
      <c r="AJ41" s="163"/>
      <c r="AK41" s="163"/>
      <c r="AL41" s="164"/>
      <c r="AM41" s="212"/>
      <c r="AN41" s="234"/>
      <c r="AO41" s="160">
        <f t="shared" si="55"/>
        <v>0</v>
      </c>
      <c r="AP41" s="160">
        <f t="shared" si="65"/>
        <v>0</v>
      </c>
      <c r="AQ41" s="160">
        <f t="shared" si="56"/>
        <v>316</v>
      </c>
      <c r="AR41" s="204">
        <f t="shared" si="66"/>
        <v>15607</v>
      </c>
      <c r="AS41" s="346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352"/>
    </row>
    <row r="42" spans="1:76" s="249" customFormat="1" ht="13.5" x14ac:dyDescent="0.25">
      <c r="A42" s="847" t="s">
        <v>253</v>
      </c>
      <c r="B42" s="508" t="s">
        <v>247</v>
      </c>
      <c r="C42" s="848" t="s">
        <v>172</v>
      </c>
      <c r="D42" s="775">
        <v>8</v>
      </c>
      <c r="E42" s="736"/>
      <c r="F42" s="245">
        <f t="shared" si="57"/>
        <v>8</v>
      </c>
      <c r="G42" s="222">
        <f t="shared" si="53"/>
        <v>1256</v>
      </c>
      <c r="H42" s="251"/>
      <c r="I42" s="224"/>
      <c r="J42" s="224"/>
      <c r="K42" s="224"/>
      <c r="L42" s="224"/>
      <c r="M42" s="390"/>
      <c r="N42" s="428">
        <f t="shared" si="58"/>
        <v>0</v>
      </c>
      <c r="O42" s="201">
        <f t="shared" si="59"/>
        <v>0</v>
      </c>
      <c r="P42" s="223">
        <v>5</v>
      </c>
      <c r="Q42" s="224">
        <v>1</v>
      </c>
      <c r="R42" s="224">
        <v>3</v>
      </c>
      <c r="S42" s="224">
        <v>7</v>
      </c>
      <c r="T42" s="390">
        <v>14</v>
      </c>
      <c r="U42" s="235">
        <f t="shared" si="54"/>
        <v>30</v>
      </c>
      <c r="V42" s="201">
        <f t="shared" si="60"/>
        <v>1744</v>
      </c>
      <c r="W42" s="223">
        <v>84</v>
      </c>
      <c r="X42" s="224">
        <v>60</v>
      </c>
      <c r="Y42" s="224">
        <v>36</v>
      </c>
      <c r="Z42" s="224">
        <v>6</v>
      </c>
      <c r="AA42" s="224"/>
      <c r="AB42" s="224"/>
      <c r="AC42" s="224">
        <v>9</v>
      </c>
      <c r="AD42" s="252">
        <v>17</v>
      </c>
      <c r="AE42" s="235">
        <f t="shared" si="61"/>
        <v>212</v>
      </c>
      <c r="AF42" s="261">
        <f t="shared" si="62"/>
        <v>9617.5</v>
      </c>
      <c r="AG42" s="224"/>
      <c r="AH42" s="224"/>
      <c r="AI42" s="224"/>
      <c r="AJ42" s="224"/>
      <c r="AK42" s="224"/>
      <c r="AL42" s="253"/>
      <c r="AM42" s="262"/>
      <c r="AN42" s="451"/>
      <c r="AO42" s="235">
        <f t="shared" si="55"/>
        <v>0</v>
      </c>
      <c r="AP42" s="235">
        <f t="shared" si="65"/>
        <v>0</v>
      </c>
      <c r="AQ42" s="235">
        <f t="shared" si="56"/>
        <v>250</v>
      </c>
      <c r="AR42" s="849">
        <f t="shared" si="66"/>
        <v>12617.5</v>
      </c>
      <c r="AS42" s="347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353"/>
    </row>
    <row r="43" spans="1:76" s="166" customFormat="1" ht="13.5" x14ac:dyDescent="0.25">
      <c r="A43" s="754"/>
      <c r="B43" s="505"/>
      <c r="C43" s="710" t="s">
        <v>63</v>
      </c>
      <c r="D43" s="734"/>
      <c r="E43" s="710"/>
      <c r="F43" s="161">
        <f t="shared" si="57"/>
        <v>0</v>
      </c>
      <c r="G43" s="159">
        <f t="shared" si="53"/>
        <v>0</v>
      </c>
      <c r="H43" s="320"/>
      <c r="I43" s="163"/>
      <c r="J43" s="163"/>
      <c r="K43" s="163"/>
      <c r="L43" s="163"/>
      <c r="M43" s="214"/>
      <c r="N43" s="160">
        <f t="shared" si="58"/>
        <v>0</v>
      </c>
      <c r="O43" s="198">
        <f t="shared" si="59"/>
        <v>0</v>
      </c>
      <c r="P43" s="175"/>
      <c r="Q43" s="163"/>
      <c r="R43" s="163"/>
      <c r="S43" s="163"/>
      <c r="T43" s="214"/>
      <c r="U43" s="160">
        <f t="shared" si="54"/>
        <v>0</v>
      </c>
      <c r="V43" s="198">
        <f t="shared" si="60"/>
        <v>0</v>
      </c>
      <c r="W43" s="175"/>
      <c r="X43" s="163"/>
      <c r="Y43" s="163"/>
      <c r="Z43" s="163"/>
      <c r="AA43" s="163"/>
      <c r="AB43" s="163"/>
      <c r="AC43" s="163"/>
      <c r="AD43" s="191"/>
      <c r="AE43" s="160">
        <f t="shared" si="61"/>
        <v>0</v>
      </c>
      <c r="AF43" s="200">
        <f t="shared" si="62"/>
        <v>0</v>
      </c>
      <c r="AG43" s="163"/>
      <c r="AH43" s="163"/>
      <c r="AI43" s="163"/>
      <c r="AJ43" s="163"/>
      <c r="AK43" s="163"/>
      <c r="AL43" s="164"/>
      <c r="AM43" s="212"/>
      <c r="AN43" s="234"/>
      <c r="AO43" s="160">
        <f t="shared" si="55"/>
        <v>0</v>
      </c>
      <c r="AP43" s="160">
        <f t="shared" si="65"/>
        <v>0</v>
      </c>
      <c r="AQ43" s="160">
        <f t="shared" si="56"/>
        <v>0</v>
      </c>
      <c r="AR43" s="204">
        <f t="shared" si="66"/>
        <v>0</v>
      </c>
      <c r="AS43" s="346"/>
      <c r="AT43" s="761"/>
      <c r="AU43" s="761"/>
      <c r="AV43" s="761"/>
      <c r="AW43" s="761"/>
      <c r="AX43" s="761"/>
      <c r="AY43" s="761"/>
      <c r="AZ43" s="761"/>
      <c r="BA43" s="761"/>
      <c r="BB43" s="761"/>
      <c r="BC43" s="761"/>
      <c r="BD43" s="761"/>
      <c r="BE43" s="761"/>
      <c r="BF43" s="761"/>
      <c r="BG43" s="761"/>
      <c r="BH43" s="761"/>
      <c r="BI43" s="761"/>
      <c r="BJ43" s="761"/>
      <c r="BK43" s="761"/>
      <c r="BL43" s="761"/>
      <c r="BM43" s="761"/>
      <c r="BN43" s="761"/>
      <c r="BO43" s="761"/>
      <c r="BP43" s="761"/>
      <c r="BQ43" s="761"/>
      <c r="BR43" s="761"/>
      <c r="BS43" s="761"/>
      <c r="BT43" s="761"/>
      <c r="BU43" s="761"/>
      <c r="BV43" s="761"/>
      <c r="BW43" s="761"/>
      <c r="BX43" s="352"/>
    </row>
    <row r="44" spans="1:76" s="166" customFormat="1" ht="13.5" x14ac:dyDescent="0.25">
      <c r="A44" s="754" t="s">
        <v>236</v>
      </c>
      <c r="B44" s="505" t="s">
        <v>235</v>
      </c>
      <c r="C44" s="710" t="s">
        <v>186</v>
      </c>
      <c r="D44" s="734"/>
      <c r="E44" s="710">
        <v>9</v>
      </c>
      <c r="F44" s="161">
        <f t="shared" si="57"/>
        <v>9</v>
      </c>
      <c r="G44" s="159">
        <f t="shared" si="53"/>
        <v>1413</v>
      </c>
      <c r="H44" s="320">
        <v>5</v>
      </c>
      <c r="I44" s="163"/>
      <c r="J44" s="163"/>
      <c r="K44" s="163"/>
      <c r="L44" s="163"/>
      <c r="M44" s="214"/>
      <c r="N44" s="160">
        <f t="shared" si="58"/>
        <v>5</v>
      </c>
      <c r="O44" s="198">
        <f t="shared" si="59"/>
        <v>730</v>
      </c>
      <c r="P44" s="175">
        <v>2</v>
      </c>
      <c r="Q44" s="163">
        <v>2</v>
      </c>
      <c r="R44" s="163">
        <v>6</v>
      </c>
      <c r="S44" s="163"/>
      <c r="T44" s="214"/>
      <c r="U44" s="160">
        <f t="shared" si="54"/>
        <v>10</v>
      </c>
      <c r="V44" s="198">
        <f t="shared" si="60"/>
        <v>670</v>
      </c>
      <c r="W44" s="175">
        <v>49</v>
      </c>
      <c r="X44" s="163">
        <v>17</v>
      </c>
      <c r="Y44" s="163">
        <v>12</v>
      </c>
      <c r="Z44" s="163">
        <v>29</v>
      </c>
      <c r="AA44" s="163"/>
      <c r="AB44" s="163"/>
      <c r="AC44" s="163">
        <v>23</v>
      </c>
      <c r="AD44" s="191">
        <v>67</v>
      </c>
      <c r="AE44" s="160">
        <f t="shared" si="61"/>
        <v>197</v>
      </c>
      <c r="AF44" s="200">
        <f t="shared" si="62"/>
        <v>8494.5</v>
      </c>
      <c r="AG44" s="163"/>
      <c r="AH44" s="163"/>
      <c r="AI44" s="163"/>
      <c r="AJ44" s="163"/>
      <c r="AK44" s="163"/>
      <c r="AL44" s="164"/>
      <c r="AM44" s="212"/>
      <c r="AN44" s="234"/>
      <c r="AO44" s="160">
        <f t="shared" si="55"/>
        <v>0</v>
      </c>
      <c r="AP44" s="160">
        <f t="shared" si="65"/>
        <v>0</v>
      </c>
      <c r="AQ44" s="160">
        <f t="shared" si="56"/>
        <v>221</v>
      </c>
      <c r="AR44" s="204">
        <f t="shared" si="66"/>
        <v>11307.5</v>
      </c>
      <c r="AS44" s="346"/>
      <c r="AT44" s="761"/>
      <c r="AU44" s="761"/>
      <c r="AV44" s="761"/>
      <c r="AW44" s="761"/>
      <c r="AX44" s="761"/>
      <c r="AY44" s="761"/>
      <c r="AZ44" s="761"/>
      <c r="BA44" s="761"/>
      <c r="BB44" s="761"/>
      <c r="BC44" s="761"/>
      <c r="BD44" s="761"/>
      <c r="BE44" s="761"/>
      <c r="BF44" s="761"/>
      <c r="BG44" s="761"/>
      <c r="BH44" s="761"/>
      <c r="BI44" s="761"/>
      <c r="BJ44" s="761"/>
      <c r="BK44" s="761"/>
      <c r="BL44" s="761"/>
      <c r="BM44" s="761"/>
      <c r="BN44" s="761"/>
      <c r="BO44" s="761"/>
      <c r="BP44" s="761"/>
      <c r="BQ44" s="761"/>
      <c r="BR44" s="761"/>
      <c r="BS44" s="761"/>
      <c r="BT44" s="761"/>
      <c r="BU44" s="761"/>
      <c r="BV44" s="761"/>
      <c r="BW44" s="761"/>
      <c r="BX44" s="352"/>
    </row>
    <row r="45" spans="1:76" s="250" customFormat="1" ht="14.25" thickBot="1" x14ac:dyDescent="0.3">
      <c r="A45" s="753"/>
      <c r="B45" s="506"/>
      <c r="C45" s="290" t="s">
        <v>62</v>
      </c>
      <c r="D45" s="748"/>
      <c r="E45" s="290"/>
      <c r="F45" s="291">
        <f t="shared" ref="F45:F52" si="69">SUM(D45:E45)</f>
        <v>0</v>
      </c>
      <c r="G45" s="316">
        <f t="shared" si="53"/>
        <v>0</v>
      </c>
      <c r="H45" s="292"/>
      <c r="I45" s="293"/>
      <c r="J45" s="293"/>
      <c r="K45" s="293"/>
      <c r="L45" s="293"/>
      <c r="M45" s="296"/>
      <c r="N45" s="749">
        <f t="shared" ref="N45:N52" si="70">SUM(H45:M45)</f>
        <v>0</v>
      </c>
      <c r="O45" s="299">
        <f>SUM(H45+I45+J45+K45)*146+(M45)*102</f>
        <v>0</v>
      </c>
      <c r="P45" s="321"/>
      <c r="Q45" s="293"/>
      <c r="R45" s="293"/>
      <c r="S45" s="293"/>
      <c r="T45" s="296"/>
      <c r="U45" s="149">
        <f t="shared" si="54"/>
        <v>0</v>
      </c>
      <c r="V45" s="299">
        <f t="shared" ref="V45:V48" si="71">SUM(P45+Q45+R45+S45)*67+(T45)*48</f>
        <v>0</v>
      </c>
      <c r="W45" s="321"/>
      <c r="X45" s="293"/>
      <c r="Y45" s="293"/>
      <c r="Z45" s="293"/>
      <c r="AA45" s="293"/>
      <c r="AB45" s="293"/>
      <c r="AC45" s="293"/>
      <c r="AD45" s="414"/>
      <c r="AE45" s="149">
        <f t="shared" ref="AE45:AE52" si="72">SUM(W45:AD45)</f>
        <v>0</v>
      </c>
      <c r="AF45" s="333">
        <f>SUM(W45+X45+Y45+Z45+AA45+AB45)*46+(AC45)*49+(AD45)*36.5</f>
        <v>0</v>
      </c>
      <c r="AG45" s="293"/>
      <c r="AH45" s="293"/>
      <c r="AI45" s="293"/>
      <c r="AJ45" s="293"/>
      <c r="AK45" s="293"/>
      <c r="AL45" s="334">
        <f t="shared" si="68"/>
        <v>0</v>
      </c>
      <c r="AM45" s="750">
        <f t="shared" si="67"/>
        <v>0</v>
      </c>
      <c r="AN45" s="336"/>
      <c r="AO45" s="149">
        <f t="shared" si="55"/>
        <v>0</v>
      </c>
      <c r="AP45" s="149">
        <f t="shared" ref="AP45:AP52" si="73">SUM(AN45)*93</f>
        <v>0</v>
      </c>
      <c r="AQ45" s="149">
        <f t="shared" si="56"/>
        <v>0</v>
      </c>
      <c r="AR45" s="751">
        <f t="shared" ref="AR45" si="74">SUM(O45+V45+AF45+AM45+AP45+G45)</f>
        <v>0</v>
      </c>
      <c r="AS45" s="345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354"/>
    </row>
    <row r="46" spans="1:76" s="166" customFormat="1" ht="14.25" hidden="1" thickBot="1" x14ac:dyDescent="0.3">
      <c r="A46" s="681"/>
      <c r="B46" s="743"/>
      <c r="C46" s="740" t="s">
        <v>63</v>
      </c>
      <c r="D46" s="739"/>
      <c r="E46" s="740"/>
      <c r="F46" s="255">
        <f t="shared" si="69"/>
        <v>0</v>
      </c>
      <c r="G46" s="744">
        <f t="shared" si="53"/>
        <v>0</v>
      </c>
      <c r="H46" s="424"/>
      <c r="I46" s="182"/>
      <c r="J46" s="745"/>
      <c r="K46" s="182"/>
      <c r="L46" s="745"/>
      <c r="M46" s="190"/>
      <c r="N46" s="240">
        <f t="shared" si="70"/>
        <v>0</v>
      </c>
      <c r="O46" s="256">
        <f>SUM(H46+I46+J46+K46)*146+(M46)*87.5</f>
        <v>0</v>
      </c>
      <c r="P46" s="424"/>
      <c r="Q46" s="182"/>
      <c r="R46" s="182"/>
      <c r="S46" s="182"/>
      <c r="T46" s="238"/>
      <c r="U46" s="240">
        <f t="shared" ref="U46:U51" si="75">SUM(P46:T46)</f>
        <v>0</v>
      </c>
      <c r="V46" s="256">
        <f t="shared" si="71"/>
        <v>0</v>
      </c>
      <c r="W46" s="181"/>
      <c r="X46" s="182"/>
      <c r="Y46" s="182"/>
      <c r="Z46" s="182"/>
      <c r="AA46" s="182"/>
      <c r="AB46" s="182"/>
      <c r="AC46" s="182"/>
      <c r="AD46" s="190"/>
      <c r="AE46" s="240">
        <f t="shared" si="72"/>
        <v>0</v>
      </c>
      <c r="AF46" s="741">
        <f>SUM(W46+X46+Y46+Z46+AA46+AB46)*46+(AC46)*49+(AD46)*36.5</f>
        <v>0</v>
      </c>
      <c r="AG46" s="182"/>
      <c r="AH46" s="182"/>
      <c r="AI46" s="182"/>
      <c r="AJ46" s="182"/>
      <c r="AK46" s="182"/>
      <c r="AL46" s="183">
        <f t="shared" si="68"/>
        <v>0</v>
      </c>
      <c r="AM46" s="259">
        <f>SUM(AG46+AH46+AI46+AJ46)*35+(AK46)*13</f>
        <v>0</v>
      </c>
      <c r="AN46" s="260"/>
      <c r="AO46" s="240">
        <f t="shared" ref="AO46:AO51" si="76">SUM(AN46)</f>
        <v>0</v>
      </c>
      <c r="AP46" s="240">
        <f t="shared" si="73"/>
        <v>0</v>
      </c>
      <c r="AQ46" s="297">
        <f t="shared" si="56"/>
        <v>0</v>
      </c>
      <c r="AR46" s="731">
        <f>SUM(O46+V46+AF46+AM46+AP46)</f>
        <v>0</v>
      </c>
      <c r="AS46" s="346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352"/>
    </row>
    <row r="47" spans="1:76" s="166" customFormat="1" ht="14.25" hidden="1" thickBot="1" x14ac:dyDescent="0.3">
      <c r="A47" s="500"/>
      <c r="B47" s="513"/>
      <c r="C47" s="708" t="s">
        <v>133</v>
      </c>
      <c r="D47" s="725"/>
      <c r="E47" s="710"/>
      <c r="F47" s="161">
        <f t="shared" si="69"/>
        <v>0</v>
      </c>
      <c r="G47" s="159">
        <f t="shared" si="53"/>
        <v>0</v>
      </c>
      <c r="H47" s="292"/>
      <c r="I47" s="293"/>
      <c r="J47" s="293"/>
      <c r="K47" s="293"/>
      <c r="L47" s="293"/>
      <c r="M47" s="296"/>
      <c r="N47" s="225">
        <f t="shared" si="70"/>
        <v>0</v>
      </c>
      <c r="O47" s="199">
        <f t="shared" ref="O47:O50" si="77">SUM(H47+I47+J47+K47)*146+(M47)*102</f>
        <v>0</v>
      </c>
      <c r="P47" s="321"/>
      <c r="Q47" s="293"/>
      <c r="R47" s="293"/>
      <c r="S47" s="293"/>
      <c r="T47" s="296"/>
      <c r="U47" s="160">
        <f t="shared" si="75"/>
        <v>0</v>
      </c>
      <c r="V47" s="198">
        <f t="shared" si="71"/>
        <v>0</v>
      </c>
      <c r="W47" s="175"/>
      <c r="X47" s="163"/>
      <c r="Y47" s="163"/>
      <c r="Z47" s="163"/>
      <c r="AA47" s="163"/>
      <c r="AB47" s="163"/>
      <c r="AC47" s="163"/>
      <c r="AD47" s="191"/>
      <c r="AE47" s="160">
        <f t="shared" si="72"/>
        <v>0</v>
      </c>
      <c r="AF47" s="200">
        <f>SUM(W47+X47+Y47+Z47+AA47+AB47)*46+(AC47)*49+(AD47)*36.5</f>
        <v>0</v>
      </c>
      <c r="AG47" s="163"/>
      <c r="AH47" s="163"/>
      <c r="AI47" s="163"/>
      <c r="AJ47" s="163"/>
      <c r="AK47" s="163"/>
      <c r="AL47" s="164">
        <f t="shared" si="68"/>
        <v>0</v>
      </c>
      <c r="AM47" s="212">
        <f t="shared" si="67"/>
        <v>0</v>
      </c>
      <c r="AN47" s="260"/>
      <c r="AO47" s="160">
        <f t="shared" si="76"/>
        <v>0</v>
      </c>
      <c r="AP47" s="160">
        <f t="shared" si="73"/>
        <v>0</v>
      </c>
      <c r="AQ47" s="235">
        <f t="shared" si="56"/>
        <v>0</v>
      </c>
      <c r="AR47" s="204">
        <f>SUM(O47+V47+AF47+AM47+AP47+G47)</f>
        <v>0</v>
      </c>
      <c r="AS47" s="346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352"/>
    </row>
    <row r="48" spans="1:76" s="166" customFormat="1" ht="14.25" hidden="1" thickBot="1" x14ac:dyDescent="0.3">
      <c r="A48" s="500"/>
      <c r="B48" s="513"/>
      <c r="C48" s="710"/>
      <c r="D48" s="725"/>
      <c r="E48" s="710"/>
      <c r="F48" s="161">
        <f t="shared" si="69"/>
        <v>0</v>
      </c>
      <c r="G48" s="159">
        <f t="shared" si="53"/>
        <v>0</v>
      </c>
      <c r="H48" s="181"/>
      <c r="I48" s="182"/>
      <c r="J48" s="182"/>
      <c r="K48" s="182"/>
      <c r="L48" s="182"/>
      <c r="M48" s="238"/>
      <c r="N48" s="225">
        <f t="shared" si="70"/>
        <v>0</v>
      </c>
      <c r="O48" s="256">
        <f t="shared" si="77"/>
        <v>0</v>
      </c>
      <c r="P48" s="181"/>
      <c r="Q48" s="182"/>
      <c r="R48" s="182"/>
      <c r="S48" s="182"/>
      <c r="T48" s="238"/>
      <c r="U48" s="160">
        <f t="shared" si="75"/>
        <v>0</v>
      </c>
      <c r="V48" s="198">
        <f t="shared" si="71"/>
        <v>0</v>
      </c>
      <c r="W48" s="175"/>
      <c r="X48" s="163"/>
      <c r="Y48" s="163"/>
      <c r="Z48" s="163"/>
      <c r="AA48" s="163"/>
      <c r="AB48" s="163"/>
      <c r="AC48" s="163"/>
      <c r="AD48" s="191"/>
      <c r="AE48" s="160">
        <f t="shared" si="72"/>
        <v>0</v>
      </c>
      <c r="AF48" s="200">
        <f t="shared" ref="AF48:AF50" si="78">SUM(W48+X48+Y48+Z48+AA48+AB48)*46+(AC48)*49+(AD48)*37.5</f>
        <v>0</v>
      </c>
      <c r="AG48" s="163"/>
      <c r="AH48" s="163"/>
      <c r="AI48" s="163"/>
      <c r="AJ48" s="163"/>
      <c r="AK48" s="163"/>
      <c r="AL48" s="164">
        <f t="shared" si="68"/>
        <v>0</v>
      </c>
      <c r="AM48" s="212">
        <f t="shared" si="67"/>
        <v>0</v>
      </c>
      <c r="AN48" s="234"/>
      <c r="AO48" s="160">
        <f t="shared" si="76"/>
        <v>0</v>
      </c>
      <c r="AP48" s="160">
        <f t="shared" si="73"/>
        <v>0</v>
      </c>
      <c r="AQ48" s="235">
        <f t="shared" si="56"/>
        <v>0</v>
      </c>
      <c r="AR48" s="204">
        <f t="shared" ref="AR48:AR52" si="79">SUM(O48+V48+AF48+AM48+AP48)</f>
        <v>0</v>
      </c>
      <c r="AS48" s="346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352"/>
    </row>
    <row r="49" spans="1:76" s="166" customFormat="1" ht="14.25" hidden="1" thickBot="1" x14ac:dyDescent="0.3">
      <c r="A49" s="500"/>
      <c r="B49" s="513"/>
      <c r="C49" s="710"/>
      <c r="D49" s="725"/>
      <c r="E49" s="710"/>
      <c r="F49" s="161">
        <f t="shared" si="69"/>
        <v>0</v>
      </c>
      <c r="G49" s="159">
        <f t="shared" si="53"/>
        <v>0</v>
      </c>
      <c r="H49" s="175"/>
      <c r="I49" s="163"/>
      <c r="J49" s="163"/>
      <c r="K49" s="163"/>
      <c r="L49" s="163"/>
      <c r="M49" s="214"/>
      <c r="N49" s="225">
        <f t="shared" si="70"/>
        <v>0</v>
      </c>
      <c r="O49" s="198">
        <f t="shared" si="77"/>
        <v>0</v>
      </c>
      <c r="P49" s="175"/>
      <c r="Q49" s="163"/>
      <c r="R49" s="163"/>
      <c r="S49" s="163"/>
      <c r="T49" s="214"/>
      <c r="U49" s="160">
        <f t="shared" si="75"/>
        <v>0</v>
      </c>
      <c r="V49" s="198">
        <f t="shared" ref="V49:V50" si="80">SUM(P49+Q49+R49+S49)*67+(T49)*58</f>
        <v>0</v>
      </c>
      <c r="W49" s="175"/>
      <c r="X49" s="163"/>
      <c r="Y49" s="163"/>
      <c r="Z49" s="163"/>
      <c r="AA49" s="163"/>
      <c r="AB49" s="163"/>
      <c r="AC49" s="163"/>
      <c r="AD49" s="191"/>
      <c r="AE49" s="160">
        <f t="shared" si="72"/>
        <v>0</v>
      </c>
      <c r="AF49" s="200">
        <f t="shared" si="78"/>
        <v>0</v>
      </c>
      <c r="AG49" s="163"/>
      <c r="AH49" s="163"/>
      <c r="AI49" s="163"/>
      <c r="AJ49" s="163"/>
      <c r="AK49" s="163"/>
      <c r="AL49" s="164">
        <f t="shared" si="68"/>
        <v>0</v>
      </c>
      <c r="AM49" s="212">
        <f t="shared" si="67"/>
        <v>0</v>
      </c>
      <c r="AN49" s="234"/>
      <c r="AO49" s="160">
        <f t="shared" si="76"/>
        <v>0</v>
      </c>
      <c r="AP49" s="160">
        <f t="shared" si="73"/>
        <v>0</v>
      </c>
      <c r="AQ49" s="235">
        <f t="shared" si="56"/>
        <v>0</v>
      </c>
      <c r="AR49" s="204">
        <f t="shared" si="79"/>
        <v>0</v>
      </c>
      <c r="AS49" s="346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352"/>
    </row>
    <row r="50" spans="1:76" s="166" customFormat="1" ht="14.25" hidden="1" thickBot="1" x14ac:dyDescent="0.3">
      <c r="A50" s="500"/>
      <c r="B50" s="513"/>
      <c r="C50" s="710"/>
      <c r="D50" s="725"/>
      <c r="E50" s="710"/>
      <c r="F50" s="161">
        <f t="shared" si="69"/>
        <v>0</v>
      </c>
      <c r="G50" s="159">
        <f t="shared" si="53"/>
        <v>0</v>
      </c>
      <c r="H50" s="175"/>
      <c r="I50" s="163"/>
      <c r="J50" s="163"/>
      <c r="K50" s="163"/>
      <c r="L50" s="163"/>
      <c r="M50" s="214"/>
      <c r="N50" s="225">
        <f t="shared" si="70"/>
        <v>0</v>
      </c>
      <c r="O50" s="198">
        <f t="shared" si="77"/>
        <v>0</v>
      </c>
      <c r="P50" s="175"/>
      <c r="Q50" s="163"/>
      <c r="R50" s="163"/>
      <c r="S50" s="163"/>
      <c r="T50" s="214"/>
      <c r="U50" s="160">
        <f t="shared" si="75"/>
        <v>0</v>
      </c>
      <c r="V50" s="198">
        <f t="shared" si="80"/>
        <v>0</v>
      </c>
      <c r="W50" s="175"/>
      <c r="X50" s="163"/>
      <c r="Y50" s="163"/>
      <c r="Z50" s="163"/>
      <c r="AA50" s="163"/>
      <c r="AB50" s="163"/>
      <c r="AC50" s="163"/>
      <c r="AD50" s="191"/>
      <c r="AE50" s="160">
        <f t="shared" si="72"/>
        <v>0</v>
      </c>
      <c r="AF50" s="200">
        <f t="shared" si="78"/>
        <v>0</v>
      </c>
      <c r="AG50" s="163"/>
      <c r="AH50" s="163"/>
      <c r="AI50" s="163"/>
      <c r="AJ50" s="163"/>
      <c r="AK50" s="163"/>
      <c r="AL50" s="164">
        <f t="shared" si="68"/>
        <v>0</v>
      </c>
      <c r="AM50" s="212">
        <f t="shared" si="67"/>
        <v>0</v>
      </c>
      <c r="AN50" s="234"/>
      <c r="AO50" s="160">
        <f t="shared" si="76"/>
        <v>0</v>
      </c>
      <c r="AP50" s="160">
        <f t="shared" si="73"/>
        <v>0</v>
      </c>
      <c r="AQ50" s="235">
        <f t="shared" si="56"/>
        <v>0</v>
      </c>
      <c r="AR50" s="204">
        <f t="shared" si="79"/>
        <v>0</v>
      </c>
      <c r="AS50" s="346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352"/>
    </row>
    <row r="51" spans="1:76" s="166" customFormat="1" ht="14.25" hidden="1" thickBot="1" x14ac:dyDescent="0.3">
      <c r="A51" s="500"/>
      <c r="B51" s="505"/>
      <c r="C51" s="708"/>
      <c r="D51" s="724"/>
      <c r="E51" s="708"/>
      <c r="F51" s="161">
        <f t="shared" si="69"/>
        <v>0</v>
      </c>
      <c r="G51" s="159">
        <f t="shared" si="53"/>
        <v>0</v>
      </c>
      <c r="H51" s="175"/>
      <c r="I51" s="163"/>
      <c r="J51" s="163"/>
      <c r="K51" s="163"/>
      <c r="L51" s="163"/>
      <c r="M51" s="214"/>
      <c r="N51" s="225">
        <f t="shared" si="70"/>
        <v>0</v>
      </c>
      <c r="O51" s="198">
        <f>SUM(H51+I51+J51+K51)*146+(M51)*102</f>
        <v>0</v>
      </c>
      <c r="P51" s="175"/>
      <c r="Q51" s="163"/>
      <c r="R51" s="163"/>
      <c r="S51" s="163"/>
      <c r="T51" s="214"/>
      <c r="U51" s="160">
        <f t="shared" si="75"/>
        <v>0</v>
      </c>
      <c r="V51" s="198">
        <f>SUM(P51+Q51+R51+S51)*66+(T51)*54.5</f>
        <v>0</v>
      </c>
      <c r="W51" s="175"/>
      <c r="X51" s="163"/>
      <c r="Y51" s="163"/>
      <c r="Z51" s="163"/>
      <c r="AA51" s="163"/>
      <c r="AB51" s="163"/>
      <c r="AC51" s="163"/>
      <c r="AD51" s="191"/>
      <c r="AE51" s="160">
        <f t="shared" si="72"/>
        <v>0</v>
      </c>
      <c r="AF51" s="200">
        <f>SUM(W51+X51+Y51+Z51+AA51+AB51)*46+(AC51)*49+(AD51)*36.5</f>
        <v>0</v>
      </c>
      <c r="AG51" s="163"/>
      <c r="AH51" s="163"/>
      <c r="AI51" s="163"/>
      <c r="AJ51" s="163"/>
      <c r="AK51" s="163"/>
      <c r="AL51" s="164">
        <f t="shared" si="68"/>
        <v>0</v>
      </c>
      <c r="AM51" s="212">
        <f t="shared" si="67"/>
        <v>0</v>
      </c>
      <c r="AN51" s="234"/>
      <c r="AO51" s="160">
        <f t="shared" si="76"/>
        <v>0</v>
      </c>
      <c r="AP51" s="160">
        <f>SUM(AN51)*85</f>
        <v>0</v>
      </c>
      <c r="AQ51" s="235">
        <f t="shared" si="56"/>
        <v>0</v>
      </c>
      <c r="AR51" s="204">
        <f t="shared" si="79"/>
        <v>0</v>
      </c>
      <c r="AS51" s="346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352"/>
    </row>
    <row r="52" spans="1:76" s="249" customFormat="1" ht="14.25" hidden="1" thickBot="1" x14ac:dyDescent="0.3">
      <c r="A52" s="501"/>
      <c r="B52" s="509"/>
      <c r="C52" s="711"/>
      <c r="D52" s="706"/>
      <c r="E52" s="711"/>
      <c r="F52" s="210">
        <f t="shared" si="69"/>
        <v>0</v>
      </c>
      <c r="G52" s="178">
        <f t="shared" si="53"/>
        <v>0</v>
      </c>
      <c r="H52" s="251"/>
      <c r="I52" s="224"/>
      <c r="J52" s="224"/>
      <c r="K52" s="224"/>
      <c r="L52" s="224"/>
      <c r="M52" s="390"/>
      <c r="N52" s="428">
        <f t="shared" si="70"/>
        <v>0</v>
      </c>
      <c r="O52" s="201">
        <f>SUM(H52+I52+J52+K52)*146+(M52)*102</f>
        <v>0</v>
      </c>
      <c r="P52" s="251"/>
      <c r="Q52" s="224"/>
      <c r="R52" s="224"/>
      <c r="S52" s="224"/>
      <c r="T52" s="390"/>
      <c r="U52" s="235">
        <f>SUM(P52:T52)</f>
        <v>0</v>
      </c>
      <c r="V52" s="201">
        <f>SUM(P52+Q52+R52+S52)*67+(T52)*48</f>
        <v>0</v>
      </c>
      <c r="W52" s="251"/>
      <c r="X52" s="224"/>
      <c r="Y52" s="224"/>
      <c r="Z52" s="224"/>
      <c r="AA52" s="224"/>
      <c r="AB52" s="224"/>
      <c r="AC52" s="224"/>
      <c r="AD52" s="252"/>
      <c r="AE52" s="235">
        <f t="shared" si="72"/>
        <v>0</v>
      </c>
      <c r="AF52" s="261">
        <f>SUM(W52+X52+Y52+Z52+AA52+AB52)*46+(AC52)*49+(AD52)*36.5</f>
        <v>0</v>
      </c>
      <c r="AG52" s="224"/>
      <c r="AH52" s="224"/>
      <c r="AI52" s="224"/>
      <c r="AJ52" s="224"/>
      <c r="AK52" s="224"/>
      <c r="AL52" s="253">
        <f t="shared" si="68"/>
        <v>0</v>
      </c>
      <c r="AM52" s="262">
        <f t="shared" si="67"/>
        <v>0</v>
      </c>
      <c r="AN52" s="423"/>
      <c r="AO52" s="235">
        <f t="shared" ref="AO52" si="81">SUM(AN52)</f>
        <v>0</v>
      </c>
      <c r="AP52" s="235">
        <f t="shared" si="73"/>
        <v>0</v>
      </c>
      <c r="AQ52" s="235">
        <f t="shared" si="56"/>
        <v>0</v>
      </c>
      <c r="AR52" s="201">
        <f t="shared" si="79"/>
        <v>0</v>
      </c>
      <c r="AS52" s="347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353"/>
    </row>
    <row r="53" spans="1:76" s="19" customFormat="1" ht="13.5" customHeight="1" thickBot="1" x14ac:dyDescent="0.3">
      <c r="A53" s="500"/>
      <c r="B53" s="510"/>
      <c r="C53" s="287" t="s">
        <v>42</v>
      </c>
      <c r="D53" s="36"/>
      <c r="E53" s="294"/>
      <c r="F53" s="39">
        <f>SUM(F33:F52)</f>
        <v>17</v>
      </c>
      <c r="G53" s="131">
        <f>SUM(G33:G52)</f>
        <v>2669</v>
      </c>
      <c r="H53" s="295"/>
      <c r="I53" s="288"/>
      <c r="J53" s="288"/>
      <c r="K53" s="288"/>
      <c r="L53" s="288"/>
      <c r="M53" s="288"/>
      <c r="N53" s="128">
        <f>SUM(N33:N52)</f>
        <v>5</v>
      </c>
      <c r="O53" s="34">
        <f>SUM(O33:O52)</f>
        <v>730</v>
      </c>
      <c r="P53" s="288"/>
      <c r="Q53" s="288"/>
      <c r="R53" s="288"/>
      <c r="S53" s="288"/>
      <c r="T53" s="288"/>
      <c r="U53" s="127">
        <f>SUM(U33:U47)</f>
        <v>224</v>
      </c>
      <c r="V53" s="34">
        <f>SUM(V33:V52)</f>
        <v>11949</v>
      </c>
      <c r="W53" s="295"/>
      <c r="X53" s="288"/>
      <c r="Y53" s="288"/>
      <c r="Z53" s="288"/>
      <c r="AA53" s="288"/>
      <c r="AB53" s="288"/>
      <c r="AC53" s="288"/>
      <c r="AD53" s="270"/>
      <c r="AE53" s="128">
        <f>SUM(AE33:AE52)</f>
        <v>541</v>
      </c>
      <c r="AF53" s="34">
        <f>SUM(AF33:AF52)</f>
        <v>24184</v>
      </c>
      <c r="AG53" s="288"/>
      <c r="AH53" s="288"/>
      <c r="AI53" s="288"/>
      <c r="AJ53" s="288"/>
      <c r="AK53" s="288"/>
      <c r="AL53" s="275">
        <f>SUM(AL33:AL52)</f>
        <v>0</v>
      </c>
      <c r="AM53" s="278">
        <f>SUM(AM33:AM52)</f>
        <v>0</v>
      </c>
      <c r="AN53" s="270"/>
      <c r="AO53" s="128">
        <f>SUM(AO33:AO52)</f>
        <v>0</v>
      </c>
      <c r="AP53" s="273">
        <f>SUM(AP33:AP52)</f>
        <v>0</v>
      </c>
      <c r="AQ53" s="128">
        <f>SUM(AQ33:AQ52)</f>
        <v>787</v>
      </c>
      <c r="AR53" s="34">
        <f>SUM(AR33:AR52)</f>
        <v>39532</v>
      </c>
      <c r="AS53" s="17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</row>
    <row r="54" spans="1:76" s="19" customFormat="1" ht="12.75" customHeight="1" thickBot="1" x14ac:dyDescent="0.3">
      <c r="A54" s="500"/>
      <c r="B54" s="512"/>
      <c r="C54" s="170" t="s">
        <v>44</v>
      </c>
      <c r="D54" s="36"/>
      <c r="E54" s="171"/>
      <c r="F54" s="172"/>
      <c r="G54" s="173"/>
      <c r="H54" s="188"/>
      <c r="I54" s="188"/>
      <c r="J54" s="188"/>
      <c r="K54" s="188"/>
      <c r="L54" s="188"/>
      <c r="M54" s="188"/>
      <c r="N54" s="189"/>
      <c r="O54" s="202"/>
      <c r="P54" s="188"/>
      <c r="Q54" s="188"/>
      <c r="R54" s="188"/>
      <c r="S54" s="188"/>
      <c r="T54" s="188"/>
      <c r="U54" s="189"/>
      <c r="V54" s="202"/>
      <c r="W54" s="188"/>
      <c r="X54" s="188"/>
      <c r="Y54" s="188"/>
      <c r="Z54" s="188"/>
      <c r="AA54" s="188"/>
      <c r="AB54" s="188"/>
      <c r="AC54" s="188"/>
      <c r="AD54" s="188"/>
      <c r="AE54" s="189"/>
      <c r="AF54" s="202"/>
      <c r="AG54" s="188"/>
      <c r="AH54" s="188"/>
      <c r="AI54" s="188"/>
      <c r="AJ54" s="188"/>
      <c r="AK54" s="188"/>
      <c r="AL54" s="189"/>
      <c r="AM54" s="202"/>
      <c r="AN54" s="188"/>
      <c r="AO54" s="189"/>
      <c r="AP54" s="189"/>
      <c r="AQ54" s="189"/>
      <c r="AR54" s="202"/>
      <c r="AS54" s="15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</row>
    <row r="55" spans="1:76" s="250" customFormat="1" ht="14.25" hidden="1" thickBot="1" x14ac:dyDescent="0.3">
      <c r="A55" s="680"/>
      <c r="B55" s="507"/>
      <c r="C55" s="141" t="s">
        <v>65</v>
      </c>
      <c r="D55" s="518"/>
      <c r="E55" s="141"/>
      <c r="F55" s="324">
        <f t="shared" ref="F55:F60" si="82">SUM(D55:E55)</f>
        <v>0</v>
      </c>
      <c r="G55" s="325">
        <f t="shared" ref="G55:G61" si="83">SUM(D55+E55)*157</f>
        <v>0</v>
      </c>
      <c r="H55" s="300"/>
      <c r="I55" s="301"/>
      <c r="J55" s="301"/>
      <c r="K55" s="301"/>
      <c r="L55" s="301"/>
      <c r="M55" s="326"/>
      <c r="N55" s="297">
        <f t="shared" ref="N55:N60" si="84">SUM(H55:M55)</f>
        <v>0</v>
      </c>
      <c r="O55" s="298">
        <f t="shared" ref="O55:O71" si="85">SUM(H55+I55+J55+K55)*146+(M55)*102</f>
        <v>0</v>
      </c>
      <c r="P55" s="300"/>
      <c r="Q55" s="301"/>
      <c r="R55" s="301"/>
      <c r="S55" s="301"/>
      <c r="T55" s="327"/>
      <c r="U55" s="33">
        <f t="shared" ref="U55:U71" si="86">SUM(P55:T55)</f>
        <v>0</v>
      </c>
      <c r="V55" s="298">
        <f>SUM(P55+Q55+R55+S55)*67+(T55)*48</f>
        <v>0</v>
      </c>
      <c r="W55" s="300"/>
      <c r="X55" s="301"/>
      <c r="Y55" s="301"/>
      <c r="Z55" s="301"/>
      <c r="AA55" s="301"/>
      <c r="AB55" s="301"/>
      <c r="AC55" s="301"/>
      <c r="AD55" s="326"/>
      <c r="AE55" s="297">
        <f t="shared" ref="AE55:AE60" si="87">SUM(W55:AD55)</f>
        <v>0</v>
      </c>
      <c r="AF55" s="328">
        <f>SUM(W55+X55+Y55+Z55+AA55+AB55)*46+(AC55)*49+(AD55)*36.5</f>
        <v>0</v>
      </c>
      <c r="AG55" s="301"/>
      <c r="AH55" s="301"/>
      <c r="AI55" s="301"/>
      <c r="AJ55" s="301"/>
      <c r="AK55" s="301"/>
      <c r="AL55" s="302">
        <f>SUM(AG55:AK55)</f>
        <v>0</v>
      </c>
      <c r="AM55" s="329">
        <f t="shared" ref="AM55:AM71" si="88">SUM(AG55+AH55+AI55+AJ55)*18.1+(AK55)*13</f>
        <v>0</v>
      </c>
      <c r="AN55" s="330"/>
      <c r="AO55" s="297">
        <f t="shared" ref="AO55:AO71" si="89">SUM(AN55)</f>
        <v>0</v>
      </c>
      <c r="AP55" s="419">
        <f>SUM(AN55)*93</f>
        <v>0</v>
      </c>
      <c r="AQ55" s="297">
        <f t="shared" ref="AQ55:AR55" si="90">SUM(N55+U55+AE55+AL55+AO55)</f>
        <v>0</v>
      </c>
      <c r="AR55" s="332">
        <f t="shared" si="90"/>
        <v>0</v>
      </c>
      <c r="AS55" s="348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354"/>
    </row>
    <row r="56" spans="1:76" s="166" customFormat="1" ht="13.5" x14ac:dyDescent="0.25">
      <c r="A56" s="773" t="s">
        <v>213</v>
      </c>
      <c r="B56" s="514" t="s">
        <v>209</v>
      </c>
      <c r="C56" s="705" t="s">
        <v>65</v>
      </c>
      <c r="D56" s="746"/>
      <c r="E56" s="705"/>
      <c r="F56" s="209">
        <f t="shared" si="82"/>
        <v>0</v>
      </c>
      <c r="G56" s="337">
        <f t="shared" si="83"/>
        <v>0</v>
      </c>
      <c r="H56" s="338"/>
      <c r="I56" s="229"/>
      <c r="J56" s="229"/>
      <c r="K56" s="229"/>
      <c r="L56" s="229"/>
      <c r="M56" s="284"/>
      <c r="N56" s="195">
        <f t="shared" si="84"/>
        <v>0</v>
      </c>
      <c r="O56" s="197">
        <f>SUM(H56+I56+J56+K56)*145+(M56)*102</f>
        <v>0</v>
      </c>
      <c r="P56" s="239"/>
      <c r="Q56" s="229"/>
      <c r="R56" s="229">
        <v>1</v>
      </c>
      <c r="S56" s="229">
        <v>1</v>
      </c>
      <c r="T56" s="213">
        <v>13</v>
      </c>
      <c r="U56" s="339">
        <f t="shared" si="86"/>
        <v>15</v>
      </c>
      <c r="V56" s="197">
        <f>SUM(P56+Q56+R56+S56)*67+(T56)*48</f>
        <v>758</v>
      </c>
      <c r="W56" s="239">
        <v>11</v>
      </c>
      <c r="X56" s="229">
        <v>39</v>
      </c>
      <c r="Y56" s="229">
        <v>29</v>
      </c>
      <c r="Z56" s="229">
        <v>26</v>
      </c>
      <c r="AA56" s="229"/>
      <c r="AB56" s="229"/>
      <c r="AC56" s="229"/>
      <c r="AD56" s="284">
        <v>33</v>
      </c>
      <c r="AE56" s="195">
        <f t="shared" si="87"/>
        <v>138</v>
      </c>
      <c r="AF56" s="318">
        <f>SUM(W56+X56+Y56+Z56+AA56+AB56)*46+(AC56)*49+(AD56)*36.5</f>
        <v>6034.5</v>
      </c>
      <c r="AG56" s="229"/>
      <c r="AH56" s="229"/>
      <c r="AI56" s="229"/>
      <c r="AJ56" s="229"/>
      <c r="AK56" s="229"/>
      <c r="AL56" s="230">
        <f>SUM(AG56:AK56)</f>
        <v>0</v>
      </c>
      <c r="AM56" s="340">
        <f t="shared" si="88"/>
        <v>0</v>
      </c>
      <c r="AN56" s="341"/>
      <c r="AO56" s="195">
        <f t="shared" si="89"/>
        <v>0</v>
      </c>
      <c r="AP56" s="420">
        <f>SUM(AN56)*85</f>
        <v>0</v>
      </c>
      <c r="AQ56" s="195">
        <f>SUM(N56+U56+AE56+AL56+AO56+F56)</f>
        <v>153</v>
      </c>
      <c r="AR56" s="855">
        <f>SUM(O56+V56+AF56+AM56+AP56+G56)</f>
        <v>6792.5</v>
      </c>
      <c r="AS56" s="244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352"/>
    </row>
    <row r="57" spans="1:76" s="166" customFormat="1" ht="13.5" x14ac:dyDescent="0.25">
      <c r="A57" s="760"/>
      <c r="B57" s="508"/>
      <c r="C57" s="708" t="s">
        <v>66</v>
      </c>
      <c r="D57" s="734"/>
      <c r="E57" s="708"/>
      <c r="F57" s="161">
        <f t="shared" si="82"/>
        <v>0</v>
      </c>
      <c r="G57" s="207">
        <f>SUM(D57+E57)*158.5</f>
        <v>0</v>
      </c>
      <c r="H57" s="211"/>
      <c r="I57" s="163"/>
      <c r="J57" s="163"/>
      <c r="K57" s="163"/>
      <c r="L57" s="163"/>
      <c r="M57" s="191"/>
      <c r="N57" s="160">
        <f t="shared" si="84"/>
        <v>0</v>
      </c>
      <c r="O57" s="198">
        <f>SUM(H57+I57+J57+K57)*146+(M57)*102</f>
        <v>0</v>
      </c>
      <c r="P57" s="175"/>
      <c r="Q57" s="163"/>
      <c r="R57" s="163"/>
      <c r="S57" s="163"/>
      <c r="T57" s="214"/>
      <c r="U57" s="218">
        <f t="shared" ref="U57:U60" si="91">SUM(P57:T57)</f>
        <v>0</v>
      </c>
      <c r="V57" s="198">
        <f>SUM(P57+Q57+R57+S57)*66+(T57)*48</f>
        <v>0</v>
      </c>
      <c r="W57" s="175"/>
      <c r="X57" s="163"/>
      <c r="Y57" s="163"/>
      <c r="Z57" s="163"/>
      <c r="AA57" s="163"/>
      <c r="AB57" s="163"/>
      <c r="AC57" s="163"/>
      <c r="AD57" s="191"/>
      <c r="AE57" s="160">
        <f t="shared" si="87"/>
        <v>0</v>
      </c>
      <c r="AF57" s="193">
        <f>SUM(W57+X57+Y57+Z57+AA57+AB57)*46+(AC57)*48+(AD57)*35</f>
        <v>0</v>
      </c>
      <c r="AG57" s="163"/>
      <c r="AH57" s="163"/>
      <c r="AI57" s="163"/>
      <c r="AJ57" s="163"/>
      <c r="AK57" s="163"/>
      <c r="AL57" s="164">
        <f>SUM(AG57:AK57)</f>
        <v>0</v>
      </c>
      <c r="AM57" s="236">
        <f t="shared" ref="AM57" si="92">SUM(AG57+AH57+AI57+AJ57)*18.1+(AK57)*13</f>
        <v>0</v>
      </c>
      <c r="AN57" s="237"/>
      <c r="AO57" s="160">
        <f t="shared" ref="AO57:AO60" si="93">SUM(AN57)</f>
        <v>0</v>
      </c>
      <c r="AP57" s="225">
        <f>SUM(AN57)*85</f>
        <v>0</v>
      </c>
      <c r="AQ57" s="235">
        <f t="shared" ref="AQ57:AQ71" si="94">SUM(N57+U57+AE57+AL57+AO57+F57)</f>
        <v>0</v>
      </c>
      <c r="AR57" s="856">
        <f>SUM(O57+V57+AF57+AM57+AP57+G57)</f>
        <v>0</v>
      </c>
      <c r="AS57" s="244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352"/>
    </row>
    <row r="58" spans="1:76" s="166" customFormat="1" ht="13.5" x14ac:dyDescent="0.25">
      <c r="A58" s="760"/>
      <c r="B58" s="508"/>
      <c r="C58" s="708" t="s">
        <v>168</v>
      </c>
      <c r="D58" s="734"/>
      <c r="E58" s="708"/>
      <c r="F58" s="161">
        <f t="shared" si="82"/>
        <v>0</v>
      </c>
      <c r="G58" s="207">
        <f>SUM(D58+E58)*157</f>
        <v>0</v>
      </c>
      <c r="H58" s="211"/>
      <c r="I58" s="163"/>
      <c r="J58" s="163"/>
      <c r="K58" s="163"/>
      <c r="L58" s="163"/>
      <c r="M58" s="191"/>
      <c r="N58" s="160">
        <f t="shared" si="84"/>
        <v>0</v>
      </c>
      <c r="O58" s="198">
        <f>SUM(H58+I58+J58+K58)*146+(M58)*102</f>
        <v>0</v>
      </c>
      <c r="P58" s="175"/>
      <c r="Q58" s="163"/>
      <c r="R58" s="163"/>
      <c r="S58" s="163"/>
      <c r="T58" s="214"/>
      <c r="U58" s="218">
        <f t="shared" si="91"/>
        <v>0</v>
      </c>
      <c r="V58" s="198">
        <f>SUM(P58+Q58+R58+S58)*66+(T58)*48</f>
        <v>0</v>
      </c>
      <c r="W58" s="175"/>
      <c r="X58" s="163"/>
      <c r="Y58" s="163"/>
      <c r="Z58" s="163"/>
      <c r="AA58" s="163"/>
      <c r="AB58" s="163"/>
      <c r="AC58" s="163"/>
      <c r="AD58" s="191"/>
      <c r="AE58" s="160">
        <f t="shared" si="87"/>
        <v>0</v>
      </c>
      <c r="AF58" s="193">
        <f>SUM(W58+X58+Y58+Z58+AA58+AB58)*46+(AC58)*49+(AD58)*36.5</f>
        <v>0</v>
      </c>
      <c r="AG58" s="163"/>
      <c r="AH58" s="163"/>
      <c r="AI58" s="163"/>
      <c r="AJ58" s="163"/>
      <c r="AK58" s="163"/>
      <c r="AL58" s="164"/>
      <c r="AM58" s="236"/>
      <c r="AN58" s="237"/>
      <c r="AO58" s="160">
        <f t="shared" si="93"/>
        <v>0</v>
      </c>
      <c r="AP58" s="225">
        <f>SUM(AN58)*85</f>
        <v>0</v>
      </c>
      <c r="AQ58" s="235">
        <f t="shared" si="94"/>
        <v>0</v>
      </c>
      <c r="AR58" s="221">
        <f>SUM(O58+V58+AF58+AM58+AP58+G58)</f>
        <v>0</v>
      </c>
      <c r="AS58" s="244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352"/>
    </row>
    <row r="59" spans="1:76" s="166" customFormat="1" ht="13.5" x14ac:dyDescent="0.25">
      <c r="A59" s="760"/>
      <c r="B59" s="508"/>
      <c r="C59" s="708" t="s">
        <v>168</v>
      </c>
      <c r="D59" s="734"/>
      <c r="E59" s="708"/>
      <c r="F59" s="161">
        <f t="shared" si="82"/>
        <v>0</v>
      </c>
      <c r="G59" s="207">
        <f>SUM(D59+E59)*157</f>
        <v>0</v>
      </c>
      <c r="H59" s="211"/>
      <c r="I59" s="163"/>
      <c r="J59" s="163"/>
      <c r="K59" s="163"/>
      <c r="L59" s="163"/>
      <c r="M59" s="191"/>
      <c r="N59" s="160">
        <f t="shared" si="84"/>
        <v>0</v>
      </c>
      <c r="O59" s="198">
        <f>SUM(H59+I59+J59+K59)*146+(M59)*102</f>
        <v>0</v>
      </c>
      <c r="P59" s="175"/>
      <c r="Q59" s="163"/>
      <c r="R59" s="163"/>
      <c r="S59" s="163"/>
      <c r="T59" s="214"/>
      <c r="U59" s="218">
        <f t="shared" si="91"/>
        <v>0</v>
      </c>
      <c r="V59" s="198">
        <f t="shared" ref="V59" si="95">SUM(P59+Q59+R59+S59)*66+(T59)*48</f>
        <v>0</v>
      </c>
      <c r="W59" s="175"/>
      <c r="X59" s="163"/>
      <c r="Y59" s="163"/>
      <c r="Z59" s="163"/>
      <c r="AA59" s="163"/>
      <c r="AB59" s="163"/>
      <c r="AC59" s="163"/>
      <c r="AD59" s="191"/>
      <c r="AE59" s="160">
        <f t="shared" si="87"/>
        <v>0</v>
      </c>
      <c r="AF59" s="193">
        <f>SUM(W59+X59+Y59+Z59+AA59+AB59)*46+(AC59)*49+(AD59)*36.5</f>
        <v>0</v>
      </c>
      <c r="AG59" s="163"/>
      <c r="AH59" s="163"/>
      <c r="AI59" s="163"/>
      <c r="AJ59" s="163"/>
      <c r="AK59" s="163"/>
      <c r="AL59" s="164"/>
      <c r="AM59" s="236"/>
      <c r="AN59" s="237"/>
      <c r="AO59" s="160">
        <f t="shared" si="93"/>
        <v>0</v>
      </c>
      <c r="AP59" s="225">
        <f>SUM(AN59)*85</f>
        <v>0</v>
      </c>
      <c r="AQ59" s="235">
        <f t="shared" si="94"/>
        <v>0</v>
      </c>
      <c r="AR59" s="221">
        <f>SUM(O59+V59+AF59+AM59+AP59+G59)</f>
        <v>0</v>
      </c>
      <c r="AS59" s="244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352"/>
    </row>
    <row r="60" spans="1:76" s="166" customFormat="1" ht="13.5" x14ac:dyDescent="0.25">
      <c r="A60" s="760" t="s">
        <v>250</v>
      </c>
      <c r="B60" s="508" t="s">
        <v>245</v>
      </c>
      <c r="C60" s="708" t="s">
        <v>202</v>
      </c>
      <c r="D60" s="734">
        <v>5</v>
      </c>
      <c r="E60" s="708">
        <v>7</v>
      </c>
      <c r="F60" s="161">
        <f t="shared" si="82"/>
        <v>12</v>
      </c>
      <c r="G60" s="207">
        <f t="shared" si="83"/>
        <v>1884</v>
      </c>
      <c r="H60" s="211"/>
      <c r="I60" s="163"/>
      <c r="J60" s="163"/>
      <c r="K60" s="163"/>
      <c r="L60" s="163"/>
      <c r="M60" s="191"/>
      <c r="N60" s="160">
        <f t="shared" si="84"/>
        <v>0</v>
      </c>
      <c r="O60" s="198">
        <f>SUM(H60+I60+J60+K60)*146+(M60)*102</f>
        <v>0</v>
      </c>
      <c r="P60" s="175"/>
      <c r="Q60" s="163"/>
      <c r="R60" s="163"/>
      <c r="S60" s="163"/>
      <c r="T60" s="214">
        <v>19</v>
      </c>
      <c r="U60" s="218">
        <f t="shared" si="91"/>
        <v>19</v>
      </c>
      <c r="V60" s="198">
        <f>SUM(P60+Q60+R60+S60)*67+(T60)*48</f>
        <v>912</v>
      </c>
      <c r="W60" s="175">
        <v>112</v>
      </c>
      <c r="X60" s="163">
        <v>160</v>
      </c>
      <c r="Y60" s="163">
        <v>14</v>
      </c>
      <c r="Z60" s="163">
        <v>85</v>
      </c>
      <c r="AA60" s="163"/>
      <c r="AB60" s="163"/>
      <c r="AC60" s="163">
        <v>3</v>
      </c>
      <c r="AD60" s="191">
        <v>206</v>
      </c>
      <c r="AE60" s="160">
        <f t="shared" si="87"/>
        <v>580</v>
      </c>
      <c r="AF60" s="193">
        <f>SUM(W60+X60+Y60+Z60+AA60+AB60)*46+(AC60)*49+(AD60)*36.5</f>
        <v>24732</v>
      </c>
      <c r="AG60" s="163"/>
      <c r="AH60" s="163"/>
      <c r="AI60" s="163"/>
      <c r="AJ60" s="163"/>
      <c r="AK60" s="163"/>
      <c r="AL60" s="164"/>
      <c r="AM60" s="236"/>
      <c r="AN60" s="237"/>
      <c r="AO60" s="160">
        <f t="shared" si="93"/>
        <v>0</v>
      </c>
      <c r="AP60" s="225">
        <f>SUM(AN60)*85</f>
        <v>0</v>
      </c>
      <c r="AQ60" s="235">
        <f t="shared" si="94"/>
        <v>611</v>
      </c>
      <c r="AR60" s="221">
        <f>SUM(O60+V60+AF60+AM60+AP60+G60)</f>
        <v>27528</v>
      </c>
      <c r="AS60" s="244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352"/>
    </row>
    <row r="61" spans="1:76" s="166" customFormat="1" x14ac:dyDescent="0.25">
      <c r="A61" s="768">
        <v>2527</v>
      </c>
      <c r="B61" s="508" t="s">
        <v>235</v>
      </c>
      <c r="C61" s="708" t="s">
        <v>67</v>
      </c>
      <c r="D61" s="734"/>
      <c r="E61" s="708"/>
      <c r="F61" s="161">
        <f t="shared" ref="F61:F71" si="96">SUM(D61:E61)</f>
        <v>0</v>
      </c>
      <c r="G61" s="207">
        <f t="shared" si="83"/>
        <v>0</v>
      </c>
      <c r="H61" s="175"/>
      <c r="I61" s="163"/>
      <c r="J61" s="163"/>
      <c r="K61" s="163"/>
      <c r="L61" s="163"/>
      <c r="M61" s="191"/>
      <c r="N61" s="160">
        <f t="shared" ref="N61:N71" si="97">SUM(H61:M61)</f>
        <v>0</v>
      </c>
      <c r="O61" s="198">
        <f>SUM(H61+I61+J61+K61)*146+(M61)*102</f>
        <v>0</v>
      </c>
      <c r="P61" s="175">
        <v>41</v>
      </c>
      <c r="Q61" s="163">
        <v>116</v>
      </c>
      <c r="R61" s="163">
        <v>3</v>
      </c>
      <c r="S61" s="163">
        <v>68</v>
      </c>
      <c r="T61" s="214">
        <v>16</v>
      </c>
      <c r="U61" s="218">
        <f t="shared" si="86"/>
        <v>244</v>
      </c>
      <c r="V61" s="198">
        <f>SUM(P61+Q61+R61+S61)*67+(T61)*48</f>
        <v>16044</v>
      </c>
      <c r="W61" s="175">
        <v>64</v>
      </c>
      <c r="X61" s="163">
        <v>25</v>
      </c>
      <c r="Y61" s="163">
        <v>23</v>
      </c>
      <c r="Z61" s="163">
        <v>44</v>
      </c>
      <c r="AA61" s="163"/>
      <c r="AB61" s="163"/>
      <c r="AC61" s="163">
        <v>67</v>
      </c>
      <c r="AD61" s="191">
        <v>49</v>
      </c>
      <c r="AE61" s="160">
        <f t="shared" ref="AE61:AE71" si="98">SUM(W61:AD61)</f>
        <v>272</v>
      </c>
      <c r="AF61" s="193">
        <f>SUM(W61+X61+Y61+Z61+AA61+AB61)*46+(AC61)*49+(AD61)*36.5</f>
        <v>12247.5</v>
      </c>
      <c r="AG61" s="163"/>
      <c r="AH61" s="163"/>
      <c r="AI61" s="163"/>
      <c r="AJ61" s="163"/>
      <c r="AK61" s="163"/>
      <c r="AL61" s="164">
        <f>SUM(AG61:AK61)</f>
        <v>0</v>
      </c>
      <c r="AM61" s="236">
        <f t="shared" si="88"/>
        <v>0</v>
      </c>
      <c r="AN61" s="237"/>
      <c r="AO61" s="160">
        <f t="shared" si="89"/>
        <v>0</v>
      </c>
      <c r="AP61" s="225">
        <f>SUM(AN61)*93</f>
        <v>0</v>
      </c>
      <c r="AQ61" s="235">
        <f t="shared" si="94"/>
        <v>516</v>
      </c>
      <c r="AR61" s="221">
        <f>SUM(O61+V61+AF61+AM61+AP61+G61)</f>
        <v>28291.5</v>
      </c>
      <c r="AS61" s="244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352"/>
    </row>
    <row r="62" spans="1:76" s="167" customFormat="1" hidden="1" x14ac:dyDescent="0.25">
      <c r="A62" s="768"/>
      <c r="B62" s="504"/>
      <c r="C62" s="712"/>
      <c r="D62" s="734"/>
      <c r="E62" s="708"/>
      <c r="F62" s="161">
        <f t="shared" si="96"/>
        <v>0</v>
      </c>
      <c r="G62" s="207">
        <f t="shared" ref="G62:G68" si="99">SUM(D62+E62)*157</f>
        <v>0</v>
      </c>
      <c r="H62" s="175"/>
      <c r="I62" s="163"/>
      <c r="J62" s="163"/>
      <c r="K62" s="163"/>
      <c r="L62" s="163"/>
      <c r="M62" s="191"/>
      <c r="N62" s="160">
        <f t="shared" ref="N62:N63" si="100">SUM(H62:M62)</f>
        <v>0</v>
      </c>
      <c r="O62" s="198">
        <f t="shared" ref="O62:O63" si="101">SUM(H62+I62+J62+K62)*146+(M62)*102</f>
        <v>0</v>
      </c>
      <c r="P62" s="175"/>
      <c r="Q62" s="163"/>
      <c r="R62" s="163"/>
      <c r="S62" s="163"/>
      <c r="T62" s="214"/>
      <c r="U62" s="218">
        <f t="shared" ref="U62:U63" si="102">SUM(P62:T62)</f>
        <v>0</v>
      </c>
      <c r="V62" s="198">
        <f t="shared" ref="V62" si="103">SUM(P62+Q62+R62+S62)*58.5+(T62)*48</f>
        <v>0</v>
      </c>
      <c r="W62" s="175"/>
      <c r="X62" s="163"/>
      <c r="Y62" s="163"/>
      <c r="Z62" s="163"/>
      <c r="AA62" s="163"/>
      <c r="AB62" s="163"/>
      <c r="AC62" s="163"/>
      <c r="AD62" s="191"/>
      <c r="AE62" s="160">
        <f t="shared" si="98"/>
        <v>0</v>
      </c>
      <c r="AF62" s="193">
        <f t="shared" ref="AF62:AF71" si="104">SUM(W62+X62+Y62+Z62+AA62+AB62)*46+(AC62)*49+(AD62)*36.5</f>
        <v>0</v>
      </c>
      <c r="AG62" s="163"/>
      <c r="AH62" s="163"/>
      <c r="AI62" s="163"/>
      <c r="AJ62" s="163"/>
      <c r="AK62" s="163"/>
      <c r="AL62" s="164">
        <f t="shared" ref="AL62:AL63" si="105">SUM(AG62:AK62)</f>
        <v>0</v>
      </c>
      <c r="AM62" s="236">
        <f t="shared" ref="AM62:AM63" si="106">SUM(AG62+AH62+AI62+AJ62)*18.1+(AK62)*13</f>
        <v>0</v>
      </c>
      <c r="AN62" s="237"/>
      <c r="AO62" s="160">
        <f t="shared" ref="AO62:AO63" si="107">SUM(AN62)</f>
        <v>0</v>
      </c>
      <c r="AP62" s="225">
        <f t="shared" ref="AP62:AP63" si="108">SUM(AN62)*93</f>
        <v>0</v>
      </c>
      <c r="AQ62" s="235">
        <f t="shared" si="94"/>
        <v>0</v>
      </c>
      <c r="AR62" s="221">
        <f t="shared" ref="AR62:AR63" si="109">SUM(O62+V62+AF62+AM62+AP62)</f>
        <v>0</v>
      </c>
      <c r="AS62" s="2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4"/>
      <c r="BG62" s="344"/>
      <c r="BH62" s="344"/>
      <c r="BI62" s="344"/>
      <c r="BJ62" s="344"/>
      <c r="BK62" s="344"/>
      <c r="BL62" s="344"/>
      <c r="BM62" s="344"/>
      <c r="BN62" s="344"/>
      <c r="BO62" s="344"/>
      <c r="BP62" s="344"/>
      <c r="BQ62" s="344"/>
      <c r="BR62" s="344"/>
      <c r="BS62" s="344"/>
      <c r="BT62" s="344"/>
      <c r="BU62" s="344"/>
      <c r="BV62" s="344"/>
      <c r="BW62" s="344"/>
      <c r="BX62" s="355"/>
    </row>
    <row r="63" spans="1:76" s="167" customFormat="1" hidden="1" x14ac:dyDescent="0.25">
      <c r="A63" s="760"/>
      <c r="B63" s="514"/>
      <c r="C63" s="712" t="s">
        <v>69</v>
      </c>
      <c r="D63" s="734"/>
      <c r="E63" s="708"/>
      <c r="F63" s="161">
        <f t="shared" si="96"/>
        <v>0</v>
      </c>
      <c r="G63" s="207">
        <f t="shared" si="99"/>
        <v>0</v>
      </c>
      <c r="H63" s="175"/>
      <c r="I63" s="163"/>
      <c r="J63" s="163"/>
      <c r="K63" s="163"/>
      <c r="L63" s="163"/>
      <c r="M63" s="191"/>
      <c r="N63" s="160">
        <f t="shared" si="100"/>
        <v>0</v>
      </c>
      <c r="O63" s="198">
        <f t="shared" si="101"/>
        <v>0</v>
      </c>
      <c r="P63" s="175"/>
      <c r="Q63" s="163"/>
      <c r="R63" s="163"/>
      <c r="S63" s="163"/>
      <c r="T63" s="214"/>
      <c r="U63" s="218">
        <f t="shared" si="102"/>
        <v>0</v>
      </c>
      <c r="V63" s="198">
        <f t="shared" ref="V63:V70" si="110">SUM(P63+Q63+R63+S63)*67+(T63)*48</f>
        <v>0</v>
      </c>
      <c r="W63" s="175"/>
      <c r="X63" s="163"/>
      <c r="Y63" s="163"/>
      <c r="Z63" s="163"/>
      <c r="AA63" s="163"/>
      <c r="AB63" s="163"/>
      <c r="AC63" s="163"/>
      <c r="AD63" s="191"/>
      <c r="AE63" s="160">
        <f t="shared" si="98"/>
        <v>0</v>
      </c>
      <c r="AF63" s="193">
        <f t="shared" si="104"/>
        <v>0</v>
      </c>
      <c r="AG63" s="163"/>
      <c r="AH63" s="163"/>
      <c r="AI63" s="163"/>
      <c r="AJ63" s="163"/>
      <c r="AK63" s="163"/>
      <c r="AL63" s="164">
        <f t="shared" si="105"/>
        <v>0</v>
      </c>
      <c r="AM63" s="236">
        <f t="shared" si="106"/>
        <v>0</v>
      </c>
      <c r="AN63" s="237"/>
      <c r="AO63" s="160">
        <f t="shared" si="107"/>
        <v>0</v>
      </c>
      <c r="AP63" s="225">
        <f t="shared" si="108"/>
        <v>0</v>
      </c>
      <c r="AQ63" s="235">
        <f t="shared" si="94"/>
        <v>0</v>
      </c>
      <c r="AR63" s="221">
        <f t="shared" si="109"/>
        <v>0</v>
      </c>
      <c r="AS63" s="244"/>
      <c r="AT63" s="344"/>
      <c r="AU63" s="344"/>
      <c r="AV63" s="344"/>
      <c r="AW63" s="344"/>
      <c r="AX63" s="344"/>
      <c r="AY63" s="344"/>
      <c r="AZ63" s="344"/>
      <c r="BA63" s="344"/>
      <c r="BB63" s="344"/>
      <c r="BC63" s="344"/>
      <c r="BD63" s="344"/>
      <c r="BE63" s="344"/>
      <c r="BF63" s="344"/>
      <c r="BG63" s="344"/>
      <c r="BH63" s="344"/>
      <c r="BI63" s="344"/>
      <c r="BJ63" s="344"/>
      <c r="BK63" s="344"/>
      <c r="BL63" s="344"/>
      <c r="BM63" s="344"/>
      <c r="BN63" s="344"/>
      <c r="BO63" s="344"/>
      <c r="BP63" s="344"/>
      <c r="BQ63" s="344"/>
      <c r="BR63" s="344"/>
      <c r="BS63" s="344"/>
      <c r="BT63" s="344"/>
      <c r="BU63" s="344"/>
      <c r="BV63" s="344"/>
      <c r="BW63" s="344"/>
      <c r="BX63" s="355"/>
    </row>
    <row r="64" spans="1:76" s="166" customFormat="1" ht="13.5" x14ac:dyDescent="0.25">
      <c r="A64" s="760" t="s">
        <v>249</v>
      </c>
      <c r="B64" s="505" t="s">
        <v>247</v>
      </c>
      <c r="C64" s="713" t="s">
        <v>69</v>
      </c>
      <c r="D64" s="764">
        <v>2</v>
      </c>
      <c r="E64" s="713">
        <v>5</v>
      </c>
      <c r="F64" s="161">
        <f t="shared" si="96"/>
        <v>7</v>
      </c>
      <c r="G64" s="207">
        <f t="shared" si="99"/>
        <v>1099</v>
      </c>
      <c r="H64" s="211"/>
      <c r="I64" s="163"/>
      <c r="J64" s="163"/>
      <c r="K64" s="163"/>
      <c r="L64" s="163"/>
      <c r="M64" s="191"/>
      <c r="N64" s="160">
        <f t="shared" si="97"/>
        <v>0</v>
      </c>
      <c r="O64" s="198">
        <f t="shared" ref="O64:O65" si="111">SUM(H64+I64+J64+K64)*146+(M64)*102</f>
        <v>0</v>
      </c>
      <c r="P64" s="175">
        <v>9</v>
      </c>
      <c r="Q64" s="163">
        <v>14</v>
      </c>
      <c r="R64" s="163"/>
      <c r="S64" s="163">
        <v>3</v>
      </c>
      <c r="T64" s="214">
        <v>18</v>
      </c>
      <c r="U64" s="218">
        <f t="shared" si="86"/>
        <v>44</v>
      </c>
      <c r="V64" s="198">
        <f t="shared" si="110"/>
        <v>2606</v>
      </c>
      <c r="W64" s="175">
        <v>61</v>
      </c>
      <c r="X64" s="163">
        <v>25</v>
      </c>
      <c r="Y64" s="163">
        <v>1</v>
      </c>
      <c r="Z64" s="163">
        <v>24</v>
      </c>
      <c r="AA64" s="163"/>
      <c r="AB64" s="163"/>
      <c r="AC64" s="163">
        <v>6</v>
      </c>
      <c r="AD64" s="191">
        <v>36</v>
      </c>
      <c r="AE64" s="160">
        <f t="shared" si="98"/>
        <v>153</v>
      </c>
      <c r="AF64" s="193">
        <f t="shared" si="104"/>
        <v>6714</v>
      </c>
      <c r="AG64" s="163"/>
      <c r="AH64" s="163"/>
      <c r="AI64" s="163"/>
      <c r="AJ64" s="163"/>
      <c r="AK64" s="163"/>
      <c r="AL64" s="164">
        <f t="shared" ref="AL64:AL66" si="112">SUM(AG64:AK64)</f>
        <v>0</v>
      </c>
      <c r="AM64" s="236">
        <f t="shared" si="88"/>
        <v>0</v>
      </c>
      <c r="AN64" s="237"/>
      <c r="AO64" s="160">
        <f t="shared" si="89"/>
        <v>0</v>
      </c>
      <c r="AP64" s="225">
        <f t="shared" ref="AP64:AP71" si="113">SUM(AN64)*93</f>
        <v>0</v>
      </c>
      <c r="AQ64" s="235">
        <f t="shared" si="94"/>
        <v>204</v>
      </c>
      <c r="AR64" s="221">
        <f t="shared" ref="AR64:AR70" si="114">SUM(O64+V64+AF64+AM64+AP64+G64)</f>
        <v>10419</v>
      </c>
      <c r="AS64" s="244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352"/>
    </row>
    <row r="65" spans="1:76" s="166" customFormat="1" ht="13.5" hidden="1" x14ac:dyDescent="0.25">
      <c r="A65" s="760"/>
      <c r="B65" s="507"/>
      <c r="C65" s="713" t="s">
        <v>70</v>
      </c>
      <c r="D65" s="764"/>
      <c r="E65" s="713"/>
      <c r="F65" s="161">
        <f t="shared" si="96"/>
        <v>0</v>
      </c>
      <c r="G65" s="207">
        <f>SUM(D65+E65)*157</f>
        <v>0</v>
      </c>
      <c r="H65" s="211"/>
      <c r="I65" s="163"/>
      <c r="J65" s="163"/>
      <c r="K65" s="163"/>
      <c r="L65" s="163"/>
      <c r="M65" s="191"/>
      <c r="N65" s="160">
        <f t="shared" si="97"/>
        <v>0</v>
      </c>
      <c r="O65" s="198">
        <f t="shared" si="111"/>
        <v>0</v>
      </c>
      <c r="P65" s="175"/>
      <c r="Q65" s="163"/>
      <c r="R65" s="163"/>
      <c r="S65" s="163"/>
      <c r="T65" s="214"/>
      <c r="U65" s="218">
        <f t="shared" si="86"/>
        <v>0</v>
      </c>
      <c r="V65" s="198">
        <f t="shared" si="110"/>
        <v>0</v>
      </c>
      <c r="W65" s="175"/>
      <c r="X65" s="163"/>
      <c r="Y65" s="163"/>
      <c r="Z65" s="163"/>
      <c r="AA65" s="163"/>
      <c r="AB65" s="163"/>
      <c r="AC65" s="163"/>
      <c r="AD65" s="191"/>
      <c r="AE65" s="160">
        <f t="shared" si="98"/>
        <v>0</v>
      </c>
      <c r="AF65" s="193">
        <f t="shared" si="104"/>
        <v>0</v>
      </c>
      <c r="AG65" s="163"/>
      <c r="AH65" s="163"/>
      <c r="AI65" s="163"/>
      <c r="AJ65" s="163"/>
      <c r="AK65" s="163"/>
      <c r="AL65" s="164">
        <f t="shared" si="112"/>
        <v>0</v>
      </c>
      <c r="AM65" s="236">
        <f t="shared" si="88"/>
        <v>0</v>
      </c>
      <c r="AN65" s="237"/>
      <c r="AO65" s="160">
        <f t="shared" si="89"/>
        <v>0</v>
      </c>
      <c r="AP65" s="225">
        <f t="shared" si="113"/>
        <v>0</v>
      </c>
      <c r="AQ65" s="235">
        <f t="shared" si="94"/>
        <v>0</v>
      </c>
      <c r="AR65" s="221">
        <f t="shared" si="114"/>
        <v>0</v>
      </c>
      <c r="AS65" s="244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352"/>
    </row>
    <row r="66" spans="1:76" s="166" customFormat="1" ht="13.5" x14ac:dyDescent="0.25">
      <c r="A66" s="846"/>
      <c r="B66" s="505"/>
      <c r="C66" s="845" t="s">
        <v>70</v>
      </c>
      <c r="D66" s="764"/>
      <c r="E66" s="713"/>
      <c r="F66" s="161">
        <f t="shared" si="96"/>
        <v>0</v>
      </c>
      <c r="G66" s="207">
        <f t="shared" si="99"/>
        <v>0</v>
      </c>
      <c r="H66" s="211"/>
      <c r="I66" s="163"/>
      <c r="J66" s="163"/>
      <c r="K66" s="163"/>
      <c r="L66" s="163"/>
      <c r="M66" s="191"/>
      <c r="N66" s="160">
        <f t="shared" si="97"/>
        <v>0</v>
      </c>
      <c r="O66" s="198">
        <f>SUM(H66+I66+J66+K66+L66)*146+(M66)*102</f>
        <v>0</v>
      </c>
      <c r="P66" s="175"/>
      <c r="Q66" s="163"/>
      <c r="R66" s="163"/>
      <c r="S66" s="163"/>
      <c r="T66" s="214"/>
      <c r="U66" s="218">
        <f t="shared" si="86"/>
        <v>0</v>
      </c>
      <c r="V66" s="198">
        <f t="shared" si="110"/>
        <v>0</v>
      </c>
      <c r="W66" s="175"/>
      <c r="X66" s="163"/>
      <c r="Y66" s="163"/>
      <c r="Z66" s="163"/>
      <c r="AA66" s="163"/>
      <c r="AB66" s="163"/>
      <c r="AC66" s="163"/>
      <c r="AD66" s="191"/>
      <c r="AE66" s="160">
        <f t="shared" si="98"/>
        <v>0</v>
      </c>
      <c r="AF66" s="193">
        <f t="shared" si="104"/>
        <v>0</v>
      </c>
      <c r="AG66" s="163"/>
      <c r="AH66" s="163"/>
      <c r="AI66" s="163"/>
      <c r="AJ66" s="163"/>
      <c r="AK66" s="163"/>
      <c r="AL66" s="164">
        <f t="shared" si="112"/>
        <v>0</v>
      </c>
      <c r="AM66" s="236">
        <f t="shared" si="88"/>
        <v>0</v>
      </c>
      <c r="AN66" s="237"/>
      <c r="AO66" s="160">
        <f t="shared" si="89"/>
        <v>0</v>
      </c>
      <c r="AP66" s="225">
        <f t="shared" si="113"/>
        <v>0</v>
      </c>
      <c r="AQ66" s="235">
        <f t="shared" si="94"/>
        <v>0</v>
      </c>
      <c r="AR66" s="221">
        <f t="shared" si="114"/>
        <v>0</v>
      </c>
      <c r="AS66" s="244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352"/>
    </row>
    <row r="67" spans="1:76" s="166" customFormat="1" ht="13.5" x14ac:dyDescent="0.25">
      <c r="A67" s="760" t="s">
        <v>240</v>
      </c>
      <c r="B67" s="508" t="s">
        <v>235</v>
      </c>
      <c r="C67" s="713" t="s">
        <v>71</v>
      </c>
      <c r="D67" s="765"/>
      <c r="E67" s="713"/>
      <c r="F67" s="161">
        <f t="shared" si="96"/>
        <v>0</v>
      </c>
      <c r="G67" s="207">
        <f t="shared" si="99"/>
        <v>0</v>
      </c>
      <c r="H67" s="211"/>
      <c r="I67" s="163"/>
      <c r="J67" s="163"/>
      <c r="K67" s="163"/>
      <c r="L67" s="163"/>
      <c r="M67" s="191"/>
      <c r="N67" s="160">
        <f t="shared" si="97"/>
        <v>0</v>
      </c>
      <c r="O67" s="198">
        <f>SUM(H67+I67+J67+K67+L67)*146+(M67)*102</f>
        <v>0</v>
      </c>
      <c r="P67" s="175">
        <v>40</v>
      </c>
      <c r="Q67" s="163">
        <v>2</v>
      </c>
      <c r="R67" s="163"/>
      <c r="S67" s="163">
        <v>36</v>
      </c>
      <c r="T67" s="214">
        <v>17</v>
      </c>
      <c r="U67" s="218">
        <f t="shared" si="86"/>
        <v>95</v>
      </c>
      <c r="V67" s="198">
        <f t="shared" si="110"/>
        <v>6042</v>
      </c>
      <c r="W67" s="175">
        <v>182</v>
      </c>
      <c r="X67" s="163">
        <v>107</v>
      </c>
      <c r="Y67" s="163">
        <v>18</v>
      </c>
      <c r="Z67" s="163">
        <v>68</v>
      </c>
      <c r="AA67" s="163"/>
      <c r="AB67" s="163"/>
      <c r="AC67" s="163">
        <v>3</v>
      </c>
      <c r="AD67" s="191">
        <v>105</v>
      </c>
      <c r="AE67" s="160">
        <f t="shared" si="98"/>
        <v>483</v>
      </c>
      <c r="AF67" s="193">
        <f t="shared" si="104"/>
        <v>21229.5</v>
      </c>
      <c r="AG67" s="163"/>
      <c r="AH67" s="163"/>
      <c r="AI67" s="163"/>
      <c r="AJ67" s="163"/>
      <c r="AK67" s="163"/>
      <c r="AL67" s="164"/>
      <c r="AM67" s="236"/>
      <c r="AN67" s="237"/>
      <c r="AO67" s="160">
        <f t="shared" si="89"/>
        <v>0</v>
      </c>
      <c r="AP67" s="225">
        <f t="shared" si="113"/>
        <v>0</v>
      </c>
      <c r="AQ67" s="235">
        <f t="shared" si="94"/>
        <v>578</v>
      </c>
      <c r="AR67" s="221">
        <f t="shared" si="114"/>
        <v>27271.5</v>
      </c>
      <c r="AS67" s="244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352"/>
    </row>
    <row r="68" spans="1:76" s="166" customFormat="1" ht="13.5" x14ac:dyDescent="0.25">
      <c r="A68" s="770" t="s">
        <v>252</v>
      </c>
      <c r="B68" s="508" t="s">
        <v>251</v>
      </c>
      <c r="C68" s="764" t="s">
        <v>68</v>
      </c>
      <c r="D68" s="765"/>
      <c r="E68" s="713"/>
      <c r="F68" s="161">
        <f t="shared" si="96"/>
        <v>0</v>
      </c>
      <c r="G68" s="207">
        <f t="shared" si="99"/>
        <v>0</v>
      </c>
      <c r="H68" s="211"/>
      <c r="I68" s="163"/>
      <c r="J68" s="163"/>
      <c r="K68" s="163"/>
      <c r="L68" s="163"/>
      <c r="M68" s="191"/>
      <c r="N68" s="160">
        <f t="shared" si="97"/>
        <v>0</v>
      </c>
      <c r="O68" s="198">
        <f>SUM(H68+I68+J68+K68+L68)*146+(M68)*102</f>
        <v>0</v>
      </c>
      <c r="P68" s="175">
        <v>30</v>
      </c>
      <c r="Q68" s="163">
        <v>5</v>
      </c>
      <c r="R68" s="163"/>
      <c r="S68" s="163">
        <v>2</v>
      </c>
      <c r="T68" s="214"/>
      <c r="U68" s="218">
        <f t="shared" si="86"/>
        <v>37</v>
      </c>
      <c r="V68" s="198">
        <f t="shared" si="110"/>
        <v>2479</v>
      </c>
      <c r="W68" s="175">
        <v>60</v>
      </c>
      <c r="X68" s="163">
        <v>43</v>
      </c>
      <c r="Y68" s="163">
        <v>41</v>
      </c>
      <c r="Z68" s="163">
        <v>72</v>
      </c>
      <c r="AA68" s="163"/>
      <c r="AB68" s="163"/>
      <c r="AC68" s="163">
        <v>16</v>
      </c>
      <c r="AD68" s="191">
        <v>128</v>
      </c>
      <c r="AE68" s="160">
        <f t="shared" si="98"/>
        <v>360</v>
      </c>
      <c r="AF68" s="193">
        <f t="shared" si="104"/>
        <v>15392</v>
      </c>
      <c r="AG68" s="163"/>
      <c r="AH68" s="163"/>
      <c r="AI68" s="163"/>
      <c r="AJ68" s="163"/>
      <c r="AK68" s="163"/>
      <c r="AL68" s="164"/>
      <c r="AM68" s="236"/>
      <c r="AN68" s="237"/>
      <c r="AO68" s="160">
        <f t="shared" si="89"/>
        <v>0</v>
      </c>
      <c r="AP68" s="225">
        <f t="shared" si="113"/>
        <v>0</v>
      </c>
      <c r="AQ68" s="235">
        <f t="shared" si="94"/>
        <v>397</v>
      </c>
      <c r="AR68" s="221">
        <f t="shared" si="114"/>
        <v>17871</v>
      </c>
      <c r="AS68" s="244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352"/>
    </row>
    <row r="69" spans="1:76" s="166" customFormat="1" ht="14.25" thickBot="1" x14ac:dyDescent="0.3">
      <c r="A69" s="772"/>
      <c r="B69" s="505"/>
      <c r="C69" s="923" t="s">
        <v>68</v>
      </c>
      <c r="D69" s="766"/>
      <c r="E69" s="713"/>
      <c r="F69" s="161">
        <f>SUM(D69:E69)</f>
        <v>0</v>
      </c>
      <c r="G69" s="207">
        <f>SUM(D69+E69)*157</f>
        <v>0</v>
      </c>
      <c r="H69" s="211"/>
      <c r="I69" s="163"/>
      <c r="J69" s="163"/>
      <c r="K69" s="163"/>
      <c r="L69" s="163"/>
      <c r="M69" s="191"/>
      <c r="N69" s="160">
        <f>SUM(H69:M69)</f>
        <v>0</v>
      </c>
      <c r="O69" s="198">
        <f>SUM(H69+I69+J69+K69)*146+(M69)*102</f>
        <v>0</v>
      </c>
      <c r="P69" s="175"/>
      <c r="Q69" s="163"/>
      <c r="R69" s="163"/>
      <c r="S69" s="163"/>
      <c r="T69" s="214"/>
      <c r="U69" s="218">
        <f>SUM(P69:T69)</f>
        <v>0</v>
      </c>
      <c r="V69" s="198">
        <f t="shared" si="110"/>
        <v>0</v>
      </c>
      <c r="W69" s="175"/>
      <c r="X69" s="163"/>
      <c r="Y69" s="163"/>
      <c r="Z69" s="163"/>
      <c r="AA69" s="163"/>
      <c r="AB69" s="163"/>
      <c r="AC69" s="163"/>
      <c r="AD69" s="191"/>
      <c r="AE69" s="160">
        <f t="shared" si="98"/>
        <v>0</v>
      </c>
      <c r="AF69" s="193">
        <f t="shared" si="104"/>
        <v>0</v>
      </c>
      <c r="AG69" s="163"/>
      <c r="AH69" s="163"/>
      <c r="AI69" s="163"/>
      <c r="AJ69" s="163"/>
      <c r="AK69" s="163"/>
      <c r="AL69" s="164">
        <f>SUM(AG69:AK69)</f>
        <v>0</v>
      </c>
      <c r="AM69" s="236">
        <f>SUM(AG69+AH69+AI69+AJ69)*18.1+(AK69)*13</f>
        <v>0</v>
      </c>
      <c r="AN69" s="237"/>
      <c r="AO69" s="160">
        <f>SUM(AN69)</f>
        <v>0</v>
      </c>
      <c r="AP69" s="225">
        <f>SUM(AN69)*93</f>
        <v>0</v>
      </c>
      <c r="AQ69" s="235">
        <f t="shared" si="94"/>
        <v>0</v>
      </c>
      <c r="AR69" s="221">
        <f t="shared" si="114"/>
        <v>0</v>
      </c>
      <c r="AS69" s="244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352"/>
    </row>
    <row r="70" spans="1:76" s="166" customFormat="1" ht="14.25" hidden="1" thickBot="1" x14ac:dyDescent="0.3">
      <c r="A70" s="681"/>
      <c r="B70" s="509"/>
      <c r="C70" s="771" t="s">
        <v>134</v>
      </c>
      <c r="D70" s="763"/>
      <c r="E70" s="714"/>
      <c r="F70" s="210">
        <f>SUM(D70:E70)</f>
        <v>0</v>
      </c>
      <c r="G70" s="208">
        <f>SUM(D70+E70)*157</f>
        <v>0</v>
      </c>
      <c r="H70" s="342"/>
      <c r="I70" s="186"/>
      <c r="J70" s="186"/>
      <c r="K70" s="186"/>
      <c r="L70" s="186"/>
      <c r="M70" s="192"/>
      <c r="N70" s="196">
        <f>SUM(H70:M70)</f>
        <v>0</v>
      </c>
      <c r="O70" s="199">
        <f>SUM(H70+I70+J70+K70)*146+(M70)*102</f>
        <v>0</v>
      </c>
      <c r="P70" s="228"/>
      <c r="Q70" s="186"/>
      <c r="R70" s="186"/>
      <c r="S70" s="186"/>
      <c r="T70" s="215"/>
      <c r="U70" s="343">
        <f>SUM(P70:T70)</f>
        <v>0</v>
      </c>
      <c r="V70" s="199">
        <f t="shared" si="110"/>
        <v>0</v>
      </c>
      <c r="W70" s="228"/>
      <c r="X70" s="186"/>
      <c r="Y70" s="186"/>
      <c r="Z70" s="186"/>
      <c r="AA70" s="186"/>
      <c r="AB70" s="186"/>
      <c r="AC70" s="186"/>
      <c r="AD70" s="192"/>
      <c r="AE70" s="160">
        <f t="shared" si="98"/>
        <v>0</v>
      </c>
      <c r="AF70" s="193">
        <f t="shared" si="104"/>
        <v>0</v>
      </c>
      <c r="AG70" s="186"/>
      <c r="AH70" s="186"/>
      <c r="AI70" s="186"/>
      <c r="AJ70" s="186"/>
      <c r="AK70" s="186"/>
      <c r="AL70" s="187">
        <f>SUM(AG70:AK70)</f>
        <v>0</v>
      </c>
      <c r="AM70" s="276">
        <f>SUM(AG70+AH70+AI70+AJ70)*18.1+(AK70)*13</f>
        <v>0</v>
      </c>
      <c r="AN70" s="232"/>
      <c r="AO70" s="196">
        <f>SUM(AN70)</f>
        <v>0</v>
      </c>
      <c r="AP70" s="226">
        <f>SUM(AN70)*93</f>
        <v>0</v>
      </c>
      <c r="AQ70" s="235">
        <f>SUM(N70+U70+AE70+AL70+AO70+F70)</f>
        <v>0</v>
      </c>
      <c r="AR70" s="217">
        <f t="shared" si="114"/>
        <v>0</v>
      </c>
      <c r="AS70" s="244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352"/>
    </row>
    <row r="71" spans="1:76" s="249" customFormat="1" ht="14.25" hidden="1" thickBot="1" x14ac:dyDescent="0.3">
      <c r="A71" s="501"/>
      <c r="B71" s="506"/>
      <c r="C71" s="267"/>
      <c r="D71" s="706"/>
      <c r="E71" s="717"/>
      <c r="F71" s="324">
        <f t="shared" si="96"/>
        <v>0</v>
      </c>
      <c r="G71" s="316">
        <f>SUM(D71+E71)*157</f>
        <v>0</v>
      </c>
      <c r="H71" s="292"/>
      <c r="I71" s="293"/>
      <c r="J71" s="293"/>
      <c r="K71" s="293"/>
      <c r="L71" s="293"/>
      <c r="M71" s="296"/>
      <c r="N71" s="297">
        <f t="shared" si="97"/>
        <v>0</v>
      </c>
      <c r="O71" s="299">
        <f t="shared" si="85"/>
        <v>0</v>
      </c>
      <c r="P71" s="292"/>
      <c r="Q71" s="293"/>
      <c r="R71" s="293"/>
      <c r="S71" s="293"/>
      <c r="T71" s="296"/>
      <c r="U71" s="33">
        <f t="shared" si="86"/>
        <v>0</v>
      </c>
      <c r="V71" s="298">
        <f>SUM(P71+Q71+R71+S71)*58.5+(T71)*48</f>
        <v>0</v>
      </c>
      <c r="W71" s="292"/>
      <c r="X71" s="293"/>
      <c r="Y71" s="293"/>
      <c r="Z71" s="293"/>
      <c r="AA71" s="293"/>
      <c r="AB71" s="293"/>
      <c r="AC71" s="293"/>
      <c r="AD71" s="296"/>
      <c r="AE71" s="160">
        <f t="shared" si="98"/>
        <v>0</v>
      </c>
      <c r="AF71" s="193">
        <f t="shared" si="104"/>
        <v>0</v>
      </c>
      <c r="AG71" s="293"/>
      <c r="AH71" s="293"/>
      <c r="AI71" s="293"/>
      <c r="AJ71" s="293"/>
      <c r="AK71" s="293"/>
      <c r="AL71" s="334">
        <f t="shared" ref="AL71" si="115">SUM(AG71:AK71)</f>
        <v>0</v>
      </c>
      <c r="AM71" s="335">
        <f t="shared" si="88"/>
        <v>0</v>
      </c>
      <c r="AN71" s="336"/>
      <c r="AO71" s="297">
        <f t="shared" si="89"/>
        <v>0</v>
      </c>
      <c r="AP71" s="419">
        <f t="shared" si="113"/>
        <v>0</v>
      </c>
      <c r="AQ71" s="235">
        <f t="shared" si="94"/>
        <v>0</v>
      </c>
      <c r="AR71" s="332">
        <f t="shared" ref="AR71" si="116">SUM(O71+V71+AF71+AM71+AP71)</f>
        <v>0</v>
      </c>
      <c r="AS71" s="317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353"/>
    </row>
    <row r="72" spans="1:76" s="19" customFormat="1" ht="12.75" customHeight="1" thickBot="1" x14ac:dyDescent="0.3">
      <c r="A72" s="500"/>
      <c r="B72" s="510"/>
      <c r="C72" s="287" t="s">
        <v>42</v>
      </c>
      <c r="D72" s="36"/>
      <c r="E72" s="287"/>
      <c r="F72" s="39">
        <f>SUM(F55:F71)</f>
        <v>19</v>
      </c>
      <c r="G72" s="177">
        <f>SUM(G55:G71)</f>
        <v>2983</v>
      </c>
      <c r="H72" s="288"/>
      <c r="I72" s="288"/>
      <c r="J72" s="288"/>
      <c r="K72" s="288"/>
      <c r="L72" s="288"/>
      <c r="M72" s="288"/>
      <c r="N72" s="128">
        <f>SUM(N55:N71)</f>
        <v>0</v>
      </c>
      <c r="O72" s="34">
        <f>SUM(O55:O71)</f>
        <v>0</v>
      </c>
      <c r="P72" s="288"/>
      <c r="Q72" s="288"/>
      <c r="R72" s="288"/>
      <c r="S72" s="288"/>
      <c r="T72" s="270"/>
      <c r="U72" s="227">
        <f>SUM(U55:U71)</f>
        <v>454</v>
      </c>
      <c r="V72" s="34">
        <f>SUM(V55:V71)</f>
        <v>28841</v>
      </c>
      <c r="W72" s="295"/>
      <c r="X72" s="288"/>
      <c r="Y72" s="288"/>
      <c r="Z72" s="288"/>
      <c r="AA72" s="288"/>
      <c r="AB72" s="288"/>
      <c r="AC72" s="288"/>
      <c r="AD72" s="270"/>
      <c r="AE72" s="128">
        <f>SUM(AE55:AE71)</f>
        <v>1986</v>
      </c>
      <c r="AF72" s="34">
        <f>SUM(AF55:AF71)</f>
        <v>86349.5</v>
      </c>
      <c r="AG72" s="288"/>
      <c r="AH72" s="288"/>
      <c r="AI72" s="288"/>
      <c r="AJ72" s="288"/>
      <c r="AK72" s="288"/>
      <c r="AL72" s="275">
        <f>SUM(AL55:AL71)</f>
        <v>0</v>
      </c>
      <c r="AM72" s="278">
        <f>SUM(AM55:AM71)</f>
        <v>0</v>
      </c>
      <c r="AN72" s="270"/>
      <c r="AO72" s="127">
        <f>SUM(AO55:AO71)</f>
        <v>0</v>
      </c>
      <c r="AP72" s="128">
        <f>SUM(AP55:AP71)</f>
        <v>0</v>
      </c>
      <c r="AQ72" s="273">
        <f>SUM(AQ55:AQ71)</f>
        <v>2459</v>
      </c>
      <c r="AR72" s="34">
        <f>SUM(AR55:AR71)</f>
        <v>118173.5</v>
      </c>
      <c r="AS72" s="17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</row>
    <row r="73" spans="1:76" s="19" customFormat="1" ht="14.25" thickBot="1" x14ac:dyDescent="0.3">
      <c r="A73" s="500"/>
      <c r="B73" s="515"/>
      <c r="C73" s="170" t="s">
        <v>45</v>
      </c>
      <c r="D73" s="36"/>
      <c r="E73" s="171"/>
      <c r="F73" s="172"/>
      <c r="G73" s="173"/>
      <c r="H73" s="281"/>
      <c r="I73" s="281"/>
      <c r="J73" s="281"/>
      <c r="K73" s="281"/>
      <c r="L73" s="281"/>
      <c r="M73" s="281"/>
      <c r="N73" s="280"/>
      <c r="O73" s="280"/>
      <c r="P73" s="281"/>
      <c r="Q73" s="281"/>
      <c r="R73" s="281"/>
      <c r="S73" s="281"/>
      <c r="T73" s="281"/>
      <c r="U73" s="280"/>
      <c r="V73" s="280"/>
      <c r="W73" s="281"/>
      <c r="X73" s="281"/>
      <c r="Y73" s="281"/>
      <c r="Z73" s="281"/>
      <c r="AA73" s="281"/>
      <c r="AB73" s="281"/>
      <c r="AC73" s="281"/>
      <c r="AD73" s="281"/>
      <c r="AE73" s="280"/>
      <c r="AF73" s="280"/>
      <c r="AG73" s="281"/>
      <c r="AH73" s="281"/>
      <c r="AI73" s="282"/>
      <c r="AJ73" s="281"/>
      <c r="AK73" s="281"/>
      <c r="AL73" s="280"/>
      <c r="AM73" s="280"/>
      <c r="AN73" s="281"/>
      <c r="AO73" s="280"/>
      <c r="AP73" s="189"/>
      <c r="AQ73" s="280"/>
      <c r="AR73" s="283"/>
      <c r="AS73" s="20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</row>
    <row r="74" spans="1:76" s="250" customFormat="1" ht="13.5" hidden="1" x14ac:dyDescent="0.25">
      <c r="A74" s="680"/>
      <c r="B74" s="504"/>
      <c r="C74" s="517" t="s">
        <v>72</v>
      </c>
      <c r="D74" s="518"/>
      <c r="E74" s="517"/>
      <c r="F74" s="255">
        <f>SUM(D74:E74)</f>
        <v>0</v>
      </c>
      <c r="G74" s="157">
        <f>SUM(D74+E74)*157</f>
        <v>0</v>
      </c>
      <c r="H74" s="181"/>
      <c r="I74" s="182"/>
      <c r="J74" s="182"/>
      <c r="K74" s="182"/>
      <c r="L74" s="182"/>
      <c r="M74" s="190"/>
      <c r="N74" s="240">
        <f>SUM(H74:M74)</f>
        <v>0</v>
      </c>
      <c r="O74" s="256">
        <f t="shared" ref="O74:O80" si="117">SUM(H74+I74+J74+K74)*146+(M74)*102</f>
        <v>0</v>
      </c>
      <c r="P74" s="181"/>
      <c r="Q74" s="182"/>
      <c r="R74" s="182"/>
      <c r="S74" s="182"/>
      <c r="T74" s="190"/>
      <c r="U74" s="240">
        <f t="shared" ref="U74:U86" si="118">SUM(P74:T74)</f>
        <v>0</v>
      </c>
      <c r="V74" s="256">
        <f>SUM(P74+Q74+R74+S74)*66+(T74)*48</f>
        <v>0</v>
      </c>
      <c r="W74" s="181"/>
      <c r="X74" s="182"/>
      <c r="Y74" s="182"/>
      <c r="Z74" s="182"/>
      <c r="AA74" s="182"/>
      <c r="AB74" s="182"/>
      <c r="AC74" s="182"/>
      <c r="AD74" s="190"/>
      <c r="AE74" s="160">
        <f t="shared" ref="AE74:AE87" si="119">SUM(W74:AD74)</f>
        <v>0</v>
      </c>
      <c r="AF74" s="256">
        <f>SUM(W74+X74+Y74+Z74+AA74+AB74)*46+(AC74)*49+(AD74)*36.5</f>
        <v>0</v>
      </c>
      <c r="AG74" s="181"/>
      <c r="AH74" s="182"/>
      <c r="AI74" s="182"/>
      <c r="AJ74" s="182"/>
      <c r="AK74" s="182"/>
      <c r="AL74" s="183">
        <f t="shared" ref="AL74:AL86" si="120">SUM(AG74:AK74)</f>
        <v>0</v>
      </c>
      <c r="AM74" s="259">
        <f t="shared" ref="AM74:AM87" si="121">SUM(AG74+AH74+AI74+AJ74)*18.1+(AK74)*13</f>
        <v>0</v>
      </c>
      <c r="AN74" s="260"/>
      <c r="AO74" s="240">
        <f t="shared" ref="AO74:AO87" si="122">SUM(AN74)</f>
        <v>0</v>
      </c>
      <c r="AP74" s="421">
        <f t="shared" ref="AP74:AP80" si="123">SUM(AN74)*93</f>
        <v>0</v>
      </c>
      <c r="AQ74" s="235">
        <f t="shared" ref="AQ74:AQ87" si="124">SUM(N74+U74+AE74+AL74+AO74+F74)</f>
        <v>0</v>
      </c>
      <c r="AR74" s="220">
        <f>SUM(O74+V74+AF74+AM74+AP74+G74)</f>
        <v>0</v>
      </c>
      <c r="AS74" s="348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354"/>
    </row>
    <row r="75" spans="1:76" s="166" customFormat="1" ht="13.5" x14ac:dyDescent="0.25">
      <c r="A75" s="773" t="s">
        <v>212</v>
      </c>
      <c r="B75" s="505" t="s">
        <v>209</v>
      </c>
      <c r="C75" s="708" t="s">
        <v>124</v>
      </c>
      <c r="D75" s="746"/>
      <c r="E75" s="708">
        <v>10</v>
      </c>
      <c r="F75" s="255">
        <f>SUM(D75:E75)</f>
        <v>10</v>
      </c>
      <c r="G75" s="159">
        <f t="shared" ref="G75:G79" si="125">SUM(D75+E75)*157</f>
        <v>1570</v>
      </c>
      <c r="H75" s="175"/>
      <c r="I75" s="163"/>
      <c r="J75" s="163"/>
      <c r="K75" s="163"/>
      <c r="L75" s="163"/>
      <c r="M75" s="191"/>
      <c r="N75" s="160">
        <f t="shared" ref="N75:N86" si="126">SUM(H75:M75)</f>
        <v>0</v>
      </c>
      <c r="O75" s="198">
        <f t="shared" si="117"/>
        <v>0</v>
      </c>
      <c r="P75" s="175"/>
      <c r="Q75" s="163"/>
      <c r="R75" s="163"/>
      <c r="S75" s="163"/>
      <c r="T75" s="191">
        <v>1</v>
      </c>
      <c r="U75" s="240">
        <f t="shared" si="118"/>
        <v>1</v>
      </c>
      <c r="V75" s="198">
        <f t="shared" ref="V75:V85" si="127">SUM(P75+Q75+R75+S75)*67+(T75)*48</f>
        <v>48</v>
      </c>
      <c r="W75" s="175">
        <v>10</v>
      </c>
      <c r="X75" s="163">
        <v>19</v>
      </c>
      <c r="Y75" s="163"/>
      <c r="Z75" s="163">
        <v>22</v>
      </c>
      <c r="AA75" s="163"/>
      <c r="AB75" s="163"/>
      <c r="AC75" s="163">
        <v>1</v>
      </c>
      <c r="AD75" s="191">
        <v>12</v>
      </c>
      <c r="AE75" s="160">
        <f t="shared" si="119"/>
        <v>64</v>
      </c>
      <c r="AF75" s="198">
        <f>SUM(W75+X75+Y75+Z75+AA75+AB75)*46+(AC75)*49+(AD75)*36.5</f>
        <v>2833</v>
      </c>
      <c r="AG75" s="175"/>
      <c r="AH75" s="163"/>
      <c r="AI75" s="163"/>
      <c r="AJ75" s="163"/>
      <c r="AK75" s="163"/>
      <c r="AL75" s="164">
        <f t="shared" si="120"/>
        <v>0</v>
      </c>
      <c r="AM75" s="212">
        <f t="shared" si="121"/>
        <v>0</v>
      </c>
      <c r="AN75" s="231"/>
      <c r="AO75" s="160">
        <f t="shared" si="122"/>
        <v>0</v>
      </c>
      <c r="AP75" s="422">
        <f t="shared" si="123"/>
        <v>0</v>
      </c>
      <c r="AQ75" s="235">
        <f>SUM(N75+U75+AE75+AL75+AO75+F75)</f>
        <v>75</v>
      </c>
      <c r="AR75" s="221">
        <f>SUM(AP75+AM75+AF75+V75+O75+G75)</f>
        <v>4451</v>
      </c>
      <c r="AS75" s="244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352"/>
    </row>
    <row r="76" spans="1:76" s="166" customFormat="1" ht="13.5" x14ac:dyDescent="0.25">
      <c r="A76" s="760" t="s">
        <v>219</v>
      </c>
      <c r="B76" s="505" t="s">
        <v>209</v>
      </c>
      <c r="C76" s="708" t="s">
        <v>72</v>
      </c>
      <c r="D76" s="734"/>
      <c r="E76" s="708"/>
      <c r="F76" s="255">
        <f>SUM(D76:E76)</f>
        <v>0</v>
      </c>
      <c r="G76" s="159">
        <f t="shared" si="125"/>
        <v>0</v>
      </c>
      <c r="H76" s="175"/>
      <c r="I76" s="163"/>
      <c r="J76" s="163"/>
      <c r="K76" s="163"/>
      <c r="L76" s="163"/>
      <c r="M76" s="191"/>
      <c r="N76" s="160">
        <f t="shared" si="126"/>
        <v>0</v>
      </c>
      <c r="O76" s="198">
        <f t="shared" si="117"/>
        <v>0</v>
      </c>
      <c r="P76" s="175"/>
      <c r="Q76" s="163"/>
      <c r="R76" s="163"/>
      <c r="S76" s="163"/>
      <c r="T76" s="191"/>
      <c r="U76" s="240">
        <f t="shared" si="118"/>
        <v>0</v>
      </c>
      <c r="V76" s="198">
        <f t="shared" si="127"/>
        <v>0</v>
      </c>
      <c r="W76" s="175">
        <v>10</v>
      </c>
      <c r="X76" s="163">
        <v>12</v>
      </c>
      <c r="Y76" s="163">
        <v>7</v>
      </c>
      <c r="Z76" s="163">
        <v>5</v>
      </c>
      <c r="AA76" s="163"/>
      <c r="AB76" s="163"/>
      <c r="AC76" s="163">
        <v>1</v>
      </c>
      <c r="AD76" s="191">
        <v>1</v>
      </c>
      <c r="AE76" s="160">
        <f t="shared" si="119"/>
        <v>36</v>
      </c>
      <c r="AF76" s="198">
        <f>SUM(W76+X76+Y76+Z76+AA76+AB76)*46+(AC76)*49+(AD76)*36.5</f>
        <v>1649.5</v>
      </c>
      <c r="AG76" s="175"/>
      <c r="AH76" s="163"/>
      <c r="AI76" s="163"/>
      <c r="AJ76" s="163"/>
      <c r="AK76" s="163"/>
      <c r="AL76" s="164"/>
      <c r="AM76" s="212"/>
      <c r="AN76" s="231"/>
      <c r="AO76" s="160">
        <f t="shared" si="122"/>
        <v>0</v>
      </c>
      <c r="AP76" s="422">
        <f t="shared" si="123"/>
        <v>0</v>
      </c>
      <c r="AQ76" s="235">
        <f>SUM(N76+U76+AE76+AL76+AO76+F76)</f>
        <v>36</v>
      </c>
      <c r="AR76" s="221">
        <f>SUM(AP76+AM76+AF76+V76+O76+G76)</f>
        <v>1649.5</v>
      </c>
      <c r="AS76" s="244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352"/>
    </row>
    <row r="77" spans="1:76" s="166" customFormat="1" ht="13.5" x14ac:dyDescent="0.25">
      <c r="A77" s="760" t="s">
        <v>229</v>
      </c>
      <c r="B77" s="505" t="s">
        <v>222</v>
      </c>
      <c r="C77" s="708" t="s">
        <v>73</v>
      </c>
      <c r="D77" s="734"/>
      <c r="E77" s="708"/>
      <c r="F77" s="255">
        <f>SUM(D77:E77)</f>
        <v>0</v>
      </c>
      <c r="G77" s="159">
        <f>SUM(D77+E77)*157</f>
        <v>0</v>
      </c>
      <c r="H77" s="175"/>
      <c r="I77" s="163"/>
      <c r="J77" s="163"/>
      <c r="K77" s="163"/>
      <c r="L77" s="163"/>
      <c r="M77" s="191"/>
      <c r="N77" s="160">
        <f t="shared" si="126"/>
        <v>0</v>
      </c>
      <c r="O77" s="198">
        <f t="shared" si="117"/>
        <v>0</v>
      </c>
      <c r="P77" s="175"/>
      <c r="Q77" s="163"/>
      <c r="R77" s="163"/>
      <c r="S77" s="163"/>
      <c r="T77" s="191"/>
      <c r="U77" s="160">
        <f t="shared" si="118"/>
        <v>0</v>
      </c>
      <c r="V77" s="198">
        <f t="shared" si="127"/>
        <v>0</v>
      </c>
      <c r="W77" s="175">
        <v>70</v>
      </c>
      <c r="X77" s="163">
        <v>68</v>
      </c>
      <c r="Y77" s="163">
        <v>3</v>
      </c>
      <c r="Z77" s="163">
        <v>20</v>
      </c>
      <c r="AA77" s="163"/>
      <c r="AB77" s="163"/>
      <c r="AC77" s="163">
        <v>6</v>
      </c>
      <c r="AD77" s="191">
        <v>32</v>
      </c>
      <c r="AE77" s="160">
        <f t="shared" si="119"/>
        <v>199</v>
      </c>
      <c r="AF77" s="198">
        <f t="shared" ref="AF77:AF80" si="128">SUM(W77+X77+Y77+Z77+AA77+AB77)*46+(AC77)*49+(AD77)*36.5</f>
        <v>8868</v>
      </c>
      <c r="AG77" s="175"/>
      <c r="AH77" s="163"/>
      <c r="AI77" s="163"/>
      <c r="AJ77" s="163"/>
      <c r="AK77" s="163"/>
      <c r="AL77" s="164">
        <f t="shared" si="120"/>
        <v>0</v>
      </c>
      <c r="AM77" s="212">
        <f t="shared" si="121"/>
        <v>0</v>
      </c>
      <c r="AN77" s="231"/>
      <c r="AO77" s="160">
        <f t="shared" si="122"/>
        <v>0</v>
      </c>
      <c r="AP77" s="422">
        <f t="shared" si="123"/>
        <v>0</v>
      </c>
      <c r="AQ77" s="235">
        <f>SUM(N77+U77+AE77+AL77+AO77+F77)</f>
        <v>199</v>
      </c>
      <c r="AR77" s="221">
        <f t="shared" ref="AR77:AR83" si="129">SUM(G77+AP77+AM77+AF77+V77+O77)</f>
        <v>8868</v>
      </c>
      <c r="AS77" s="244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352"/>
    </row>
    <row r="78" spans="1:76" s="166" customFormat="1" ht="13.5" x14ac:dyDescent="0.25">
      <c r="A78" s="760" t="s">
        <v>237</v>
      </c>
      <c r="B78" s="505" t="s">
        <v>235</v>
      </c>
      <c r="C78" s="708" t="s">
        <v>74</v>
      </c>
      <c r="D78" s="734">
        <v>12</v>
      </c>
      <c r="E78" s="708">
        <v>6</v>
      </c>
      <c r="F78" s="161">
        <f t="shared" ref="F78:F86" si="130">SUM(D78:E78)</f>
        <v>18</v>
      </c>
      <c r="G78" s="159">
        <f t="shared" si="125"/>
        <v>2826</v>
      </c>
      <c r="H78" s="175"/>
      <c r="I78" s="163"/>
      <c r="J78" s="163"/>
      <c r="K78" s="163"/>
      <c r="L78" s="163"/>
      <c r="M78" s="191"/>
      <c r="N78" s="160">
        <f t="shared" si="126"/>
        <v>0</v>
      </c>
      <c r="O78" s="198">
        <f t="shared" si="117"/>
        <v>0</v>
      </c>
      <c r="P78" s="175"/>
      <c r="Q78" s="163"/>
      <c r="R78" s="163"/>
      <c r="S78" s="163"/>
      <c r="T78" s="191"/>
      <c r="U78" s="160">
        <f t="shared" si="118"/>
        <v>0</v>
      </c>
      <c r="V78" s="198">
        <f t="shared" si="127"/>
        <v>0</v>
      </c>
      <c r="W78" s="175">
        <v>22</v>
      </c>
      <c r="X78" s="163"/>
      <c r="Y78" s="163">
        <v>26</v>
      </c>
      <c r="Z78" s="163"/>
      <c r="AA78" s="163"/>
      <c r="AB78" s="163"/>
      <c r="AC78" s="163"/>
      <c r="AD78" s="191">
        <v>39</v>
      </c>
      <c r="AE78" s="160">
        <f t="shared" si="119"/>
        <v>87</v>
      </c>
      <c r="AF78" s="198">
        <f t="shared" si="128"/>
        <v>3631.5</v>
      </c>
      <c r="AG78" s="175"/>
      <c r="AH78" s="163"/>
      <c r="AI78" s="163"/>
      <c r="AJ78" s="163"/>
      <c r="AK78" s="163"/>
      <c r="AL78" s="164">
        <f t="shared" si="120"/>
        <v>0</v>
      </c>
      <c r="AM78" s="212">
        <f t="shared" si="121"/>
        <v>0</v>
      </c>
      <c r="AN78" s="231"/>
      <c r="AO78" s="160">
        <f t="shared" si="122"/>
        <v>0</v>
      </c>
      <c r="AP78" s="422">
        <f t="shared" si="123"/>
        <v>0</v>
      </c>
      <c r="AQ78" s="235">
        <f t="shared" si="124"/>
        <v>105</v>
      </c>
      <c r="AR78" s="221">
        <f t="shared" si="129"/>
        <v>6457.5</v>
      </c>
      <c r="AS78" s="349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352"/>
    </row>
    <row r="79" spans="1:76" s="166" customFormat="1" ht="13.5" x14ac:dyDescent="0.25">
      <c r="A79" s="760" t="s">
        <v>211</v>
      </c>
      <c r="B79" s="505" t="s">
        <v>209</v>
      </c>
      <c r="C79" s="708" t="s">
        <v>75</v>
      </c>
      <c r="D79" s="734"/>
      <c r="E79" s="708"/>
      <c r="F79" s="161">
        <f t="shared" si="130"/>
        <v>0</v>
      </c>
      <c r="G79" s="159">
        <f t="shared" si="125"/>
        <v>0</v>
      </c>
      <c r="H79" s="175"/>
      <c r="I79" s="163"/>
      <c r="J79" s="163"/>
      <c r="K79" s="163"/>
      <c r="L79" s="163"/>
      <c r="M79" s="191"/>
      <c r="N79" s="160">
        <f t="shared" si="126"/>
        <v>0</v>
      </c>
      <c r="O79" s="198">
        <f>SUM(H79+I79+J79+K79+L79)*146+(M79)*102</f>
        <v>0</v>
      </c>
      <c r="P79" s="175"/>
      <c r="Q79" s="163"/>
      <c r="R79" s="163"/>
      <c r="S79" s="163">
        <v>3</v>
      </c>
      <c r="T79" s="191">
        <v>8</v>
      </c>
      <c r="U79" s="160">
        <f t="shared" si="118"/>
        <v>11</v>
      </c>
      <c r="V79" s="198">
        <f t="shared" si="127"/>
        <v>585</v>
      </c>
      <c r="W79" s="175">
        <v>16</v>
      </c>
      <c r="X79" s="163">
        <v>25</v>
      </c>
      <c r="Y79" s="163"/>
      <c r="Z79" s="163">
        <v>12</v>
      </c>
      <c r="AA79" s="163"/>
      <c r="AB79" s="163"/>
      <c r="AC79" s="163">
        <v>4</v>
      </c>
      <c r="AD79" s="191">
        <v>6</v>
      </c>
      <c r="AE79" s="160">
        <f t="shared" si="119"/>
        <v>63</v>
      </c>
      <c r="AF79" s="198">
        <f t="shared" si="128"/>
        <v>2853</v>
      </c>
      <c r="AG79" s="175"/>
      <c r="AH79" s="163"/>
      <c r="AI79" s="163"/>
      <c r="AJ79" s="163"/>
      <c r="AK79" s="163"/>
      <c r="AL79" s="164">
        <f t="shared" si="120"/>
        <v>0</v>
      </c>
      <c r="AM79" s="212">
        <f t="shared" si="121"/>
        <v>0</v>
      </c>
      <c r="AN79" s="231"/>
      <c r="AO79" s="160">
        <f t="shared" si="122"/>
        <v>0</v>
      </c>
      <c r="AP79" s="422">
        <f t="shared" si="123"/>
        <v>0</v>
      </c>
      <c r="AQ79" s="235">
        <f>SUM(N79+U79+AE79+AL79+AO79+F79)</f>
        <v>74</v>
      </c>
      <c r="AR79" s="221">
        <f t="shared" si="129"/>
        <v>3438</v>
      </c>
      <c r="AS79" s="244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352"/>
    </row>
    <row r="80" spans="1:76" s="166" customFormat="1" ht="13.5" hidden="1" x14ac:dyDescent="0.25">
      <c r="A80" s="760"/>
      <c r="B80" s="505"/>
      <c r="C80" s="708" t="s">
        <v>76</v>
      </c>
      <c r="D80" s="734"/>
      <c r="E80" s="708"/>
      <c r="F80" s="161">
        <f t="shared" si="130"/>
        <v>0</v>
      </c>
      <c r="G80" s="159">
        <f t="shared" ref="G80:G87" si="131">SUM(D80+E80)*157</f>
        <v>0</v>
      </c>
      <c r="H80" s="175"/>
      <c r="I80" s="163"/>
      <c r="J80" s="163"/>
      <c r="K80" s="163"/>
      <c r="L80" s="163"/>
      <c r="M80" s="191"/>
      <c r="N80" s="160">
        <f t="shared" si="126"/>
        <v>0</v>
      </c>
      <c r="O80" s="198">
        <f t="shared" si="117"/>
        <v>0</v>
      </c>
      <c r="P80" s="175"/>
      <c r="Q80" s="163"/>
      <c r="R80" s="163"/>
      <c r="S80" s="163"/>
      <c r="T80" s="191"/>
      <c r="U80" s="160">
        <f t="shared" si="118"/>
        <v>0</v>
      </c>
      <c r="V80" s="198">
        <f t="shared" si="127"/>
        <v>0</v>
      </c>
      <c r="W80" s="175"/>
      <c r="X80" s="163"/>
      <c r="Y80" s="163"/>
      <c r="Z80" s="163"/>
      <c r="AA80" s="163"/>
      <c r="AB80" s="163"/>
      <c r="AC80" s="163"/>
      <c r="AD80" s="191"/>
      <c r="AE80" s="160">
        <f t="shared" si="119"/>
        <v>0</v>
      </c>
      <c r="AF80" s="198">
        <f t="shared" si="128"/>
        <v>0</v>
      </c>
      <c r="AG80" s="175"/>
      <c r="AH80" s="163"/>
      <c r="AI80" s="163"/>
      <c r="AJ80" s="163"/>
      <c r="AK80" s="163"/>
      <c r="AL80" s="164">
        <f t="shared" si="120"/>
        <v>0</v>
      </c>
      <c r="AM80" s="212">
        <f t="shared" si="121"/>
        <v>0</v>
      </c>
      <c r="AN80" s="231"/>
      <c r="AO80" s="160">
        <f t="shared" si="122"/>
        <v>0</v>
      </c>
      <c r="AP80" s="422">
        <f t="shared" si="123"/>
        <v>0</v>
      </c>
      <c r="AQ80" s="235">
        <f t="shared" si="124"/>
        <v>0</v>
      </c>
      <c r="AR80" s="221">
        <f t="shared" si="129"/>
        <v>0</v>
      </c>
      <c r="AS80" s="244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352"/>
    </row>
    <row r="81" spans="1:76" s="166" customFormat="1" ht="12.75" customHeight="1" x14ac:dyDescent="0.25">
      <c r="A81" s="846">
        <v>4226</v>
      </c>
      <c r="B81" s="922" t="s">
        <v>209</v>
      </c>
      <c r="C81" s="708" t="s">
        <v>169</v>
      </c>
      <c r="D81" s="734">
        <v>17</v>
      </c>
      <c r="E81" s="708">
        <v>3</v>
      </c>
      <c r="F81" s="161">
        <f t="shared" si="130"/>
        <v>20</v>
      </c>
      <c r="G81" s="159">
        <f>SUM(D81+E81)*157</f>
        <v>3140</v>
      </c>
      <c r="H81" s="175"/>
      <c r="I81" s="163"/>
      <c r="J81" s="163"/>
      <c r="K81" s="163"/>
      <c r="L81" s="163"/>
      <c r="M81" s="191"/>
      <c r="N81" s="160">
        <f t="shared" si="126"/>
        <v>0</v>
      </c>
      <c r="O81" s="198">
        <f t="shared" ref="O81:O85" si="132">SUM(H81+I81+J81+K81)*146+(M81)*102</f>
        <v>0</v>
      </c>
      <c r="P81" s="175">
        <v>1</v>
      </c>
      <c r="Q81" s="163"/>
      <c r="R81" s="163"/>
      <c r="S81" s="163"/>
      <c r="T81" s="191">
        <v>4</v>
      </c>
      <c r="U81" s="160">
        <f t="shared" si="118"/>
        <v>5</v>
      </c>
      <c r="V81" s="198">
        <f t="shared" si="127"/>
        <v>259</v>
      </c>
      <c r="W81" s="175">
        <v>49</v>
      </c>
      <c r="X81" s="163">
        <v>122</v>
      </c>
      <c r="Y81" s="163">
        <v>25</v>
      </c>
      <c r="Z81" s="163">
        <v>99</v>
      </c>
      <c r="AA81" s="163"/>
      <c r="AB81" s="163"/>
      <c r="AC81" s="163">
        <v>33</v>
      </c>
      <c r="AD81" s="191">
        <v>60</v>
      </c>
      <c r="AE81" s="160">
        <f t="shared" si="119"/>
        <v>388</v>
      </c>
      <c r="AF81" s="198">
        <f t="shared" ref="AF81:AF85" si="133">SUM(W81+X81+Y81+Z81+AA81+AB81)*46+(AC81)*49+(AD81)*36.5</f>
        <v>17377</v>
      </c>
      <c r="AG81" s="175"/>
      <c r="AH81" s="163"/>
      <c r="AI81" s="163"/>
      <c r="AJ81" s="163"/>
      <c r="AK81" s="163"/>
      <c r="AL81" s="164">
        <f t="shared" si="120"/>
        <v>0</v>
      </c>
      <c r="AM81" s="212">
        <f t="shared" si="121"/>
        <v>0</v>
      </c>
      <c r="AN81" s="231"/>
      <c r="AO81" s="160">
        <f t="shared" si="122"/>
        <v>0</v>
      </c>
      <c r="AP81" s="422">
        <f>SUM(AN81)*93</f>
        <v>0</v>
      </c>
      <c r="AQ81" s="235">
        <f>SUM(N81+U81+AE81+AL81+AO81+F81)</f>
        <v>413</v>
      </c>
      <c r="AR81" s="221">
        <f t="shared" si="129"/>
        <v>20776</v>
      </c>
      <c r="AS81" s="244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352"/>
    </row>
    <row r="82" spans="1:76" s="166" customFormat="1" ht="13.5" customHeight="1" x14ac:dyDescent="0.25">
      <c r="A82" s="760" t="s">
        <v>228</v>
      </c>
      <c r="B82" s="505" t="s">
        <v>209</v>
      </c>
      <c r="C82" s="708" t="s">
        <v>146</v>
      </c>
      <c r="D82" s="734">
        <v>1</v>
      </c>
      <c r="E82" s="708">
        <v>10</v>
      </c>
      <c r="F82" s="161">
        <f t="shared" si="130"/>
        <v>11</v>
      </c>
      <c r="G82" s="159">
        <f t="shared" ref="G82:G85" si="134">SUM(D82+E82)*157</f>
        <v>1727</v>
      </c>
      <c r="H82" s="175"/>
      <c r="I82" s="163"/>
      <c r="J82" s="163"/>
      <c r="K82" s="163"/>
      <c r="L82" s="163"/>
      <c r="M82" s="191"/>
      <c r="N82" s="160">
        <f t="shared" si="126"/>
        <v>0</v>
      </c>
      <c r="O82" s="198">
        <f t="shared" si="132"/>
        <v>0</v>
      </c>
      <c r="P82" s="175"/>
      <c r="Q82" s="163">
        <v>2</v>
      </c>
      <c r="R82" s="163"/>
      <c r="S82" s="163"/>
      <c r="T82" s="191"/>
      <c r="U82" s="160">
        <f t="shared" si="118"/>
        <v>2</v>
      </c>
      <c r="V82" s="198">
        <f t="shared" si="127"/>
        <v>134</v>
      </c>
      <c r="W82" s="175">
        <v>27</v>
      </c>
      <c r="X82" s="163">
        <v>60</v>
      </c>
      <c r="Y82" s="163">
        <v>4</v>
      </c>
      <c r="Z82" s="163">
        <v>16</v>
      </c>
      <c r="AA82" s="163"/>
      <c r="AB82" s="163"/>
      <c r="AC82" s="163">
        <v>8</v>
      </c>
      <c r="AD82" s="191">
        <v>4</v>
      </c>
      <c r="AE82" s="160">
        <f t="shared" si="119"/>
        <v>119</v>
      </c>
      <c r="AF82" s="198">
        <f t="shared" si="133"/>
        <v>5460</v>
      </c>
      <c r="AG82" s="175"/>
      <c r="AH82" s="163"/>
      <c r="AI82" s="163"/>
      <c r="AJ82" s="163"/>
      <c r="AK82" s="163"/>
      <c r="AL82" s="164">
        <f t="shared" si="120"/>
        <v>0</v>
      </c>
      <c r="AM82" s="212">
        <f t="shared" si="121"/>
        <v>0</v>
      </c>
      <c r="AN82" s="231"/>
      <c r="AO82" s="160">
        <f t="shared" si="122"/>
        <v>0</v>
      </c>
      <c r="AP82" s="422">
        <f t="shared" ref="AP82:AP85" si="135">SUM(AN82)*93</f>
        <v>0</v>
      </c>
      <c r="AQ82" s="235">
        <f t="shared" si="124"/>
        <v>132</v>
      </c>
      <c r="AR82" s="221">
        <f t="shared" si="129"/>
        <v>7321</v>
      </c>
      <c r="AS82" s="244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352"/>
    </row>
    <row r="83" spans="1:76" s="166" customFormat="1" ht="13.5" hidden="1" x14ac:dyDescent="0.25">
      <c r="A83" s="760"/>
      <c r="B83" s="505"/>
      <c r="C83" s="708" t="s">
        <v>78</v>
      </c>
      <c r="D83" s="734"/>
      <c r="E83" s="708"/>
      <c r="F83" s="161">
        <f t="shared" si="130"/>
        <v>0</v>
      </c>
      <c r="G83" s="159">
        <f t="shared" si="134"/>
        <v>0</v>
      </c>
      <c r="H83" s="175"/>
      <c r="I83" s="163"/>
      <c r="J83" s="163"/>
      <c r="K83" s="163"/>
      <c r="L83" s="163"/>
      <c r="M83" s="191"/>
      <c r="N83" s="160">
        <f t="shared" si="126"/>
        <v>0</v>
      </c>
      <c r="O83" s="198">
        <f t="shared" si="132"/>
        <v>0</v>
      </c>
      <c r="P83" s="175"/>
      <c r="Q83" s="163"/>
      <c r="R83" s="163"/>
      <c r="S83" s="163"/>
      <c r="T83" s="191"/>
      <c r="U83" s="160">
        <f t="shared" si="118"/>
        <v>0</v>
      </c>
      <c r="V83" s="198">
        <f t="shared" si="127"/>
        <v>0</v>
      </c>
      <c r="W83" s="175"/>
      <c r="X83" s="163"/>
      <c r="Y83" s="163"/>
      <c r="Z83" s="163"/>
      <c r="AA83" s="163"/>
      <c r="AB83" s="163"/>
      <c r="AC83" s="163"/>
      <c r="AD83" s="191"/>
      <c r="AE83" s="160">
        <f t="shared" si="119"/>
        <v>0</v>
      </c>
      <c r="AF83" s="198">
        <f t="shared" si="133"/>
        <v>0</v>
      </c>
      <c r="AG83" s="175"/>
      <c r="AH83" s="163"/>
      <c r="AI83" s="163"/>
      <c r="AJ83" s="163"/>
      <c r="AK83" s="163"/>
      <c r="AL83" s="164">
        <f t="shared" si="120"/>
        <v>0</v>
      </c>
      <c r="AM83" s="212">
        <f t="shared" si="121"/>
        <v>0</v>
      </c>
      <c r="AN83" s="231"/>
      <c r="AO83" s="160">
        <f t="shared" si="122"/>
        <v>0</v>
      </c>
      <c r="AP83" s="422">
        <f t="shared" si="135"/>
        <v>0</v>
      </c>
      <c r="AQ83" s="235">
        <f t="shared" si="124"/>
        <v>0</v>
      </c>
      <c r="AR83" s="221">
        <f t="shared" si="129"/>
        <v>0</v>
      </c>
      <c r="AS83" s="244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352"/>
    </row>
    <row r="84" spans="1:76" s="166" customFormat="1" ht="13.5" x14ac:dyDescent="0.25">
      <c r="A84" s="770"/>
      <c r="B84" s="505"/>
      <c r="C84" s="708" t="s">
        <v>76</v>
      </c>
      <c r="D84" s="775"/>
      <c r="E84" s="708"/>
      <c r="F84" s="161">
        <f t="shared" si="130"/>
        <v>0</v>
      </c>
      <c r="G84" s="159">
        <f t="shared" si="134"/>
        <v>0</v>
      </c>
      <c r="H84" s="175"/>
      <c r="I84" s="163"/>
      <c r="J84" s="163"/>
      <c r="K84" s="163"/>
      <c r="L84" s="163"/>
      <c r="M84" s="191"/>
      <c r="N84" s="160">
        <f t="shared" si="126"/>
        <v>0</v>
      </c>
      <c r="O84" s="198">
        <f t="shared" si="132"/>
        <v>0</v>
      </c>
      <c r="P84" s="175"/>
      <c r="Q84" s="163"/>
      <c r="R84" s="163"/>
      <c r="S84" s="163"/>
      <c r="T84" s="191"/>
      <c r="U84" s="160">
        <f t="shared" si="118"/>
        <v>0</v>
      </c>
      <c r="V84" s="198">
        <f t="shared" si="127"/>
        <v>0</v>
      </c>
      <c r="W84" s="175"/>
      <c r="X84" s="163"/>
      <c r="Y84" s="163"/>
      <c r="Z84" s="163"/>
      <c r="AA84" s="163"/>
      <c r="AB84" s="163"/>
      <c r="AC84" s="163"/>
      <c r="AD84" s="191"/>
      <c r="AE84" s="160">
        <f t="shared" si="119"/>
        <v>0</v>
      </c>
      <c r="AF84" s="198">
        <f t="shared" si="133"/>
        <v>0</v>
      </c>
      <c r="AG84" s="175"/>
      <c r="AH84" s="163"/>
      <c r="AI84" s="163"/>
      <c r="AJ84" s="163"/>
      <c r="AK84" s="163"/>
      <c r="AL84" s="164"/>
      <c r="AM84" s="212"/>
      <c r="AN84" s="231"/>
      <c r="AO84" s="160">
        <f t="shared" si="122"/>
        <v>0</v>
      </c>
      <c r="AP84" s="422">
        <f t="shared" si="135"/>
        <v>0</v>
      </c>
      <c r="AQ84" s="235">
        <f>SUM(N84+U84+AE84+AL84+AO84+F84)</f>
        <v>0</v>
      </c>
      <c r="AR84" s="221">
        <f t="shared" ref="AR84:AR85" si="136">SUM(G84+AP84+AM84+AF84+V84+O84)</f>
        <v>0</v>
      </c>
      <c r="AS84" s="244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352"/>
    </row>
    <row r="85" spans="1:76" s="166" customFormat="1" ht="13.5" x14ac:dyDescent="0.25">
      <c r="A85" s="770" t="s">
        <v>248</v>
      </c>
      <c r="B85" s="505" t="s">
        <v>247</v>
      </c>
      <c r="C85" s="708" t="s">
        <v>197</v>
      </c>
      <c r="D85" s="775">
        <v>2</v>
      </c>
      <c r="E85" s="708">
        <v>2</v>
      </c>
      <c r="F85" s="161">
        <f t="shared" si="130"/>
        <v>4</v>
      </c>
      <c r="G85" s="159">
        <f t="shared" si="134"/>
        <v>628</v>
      </c>
      <c r="H85" s="175">
        <v>2</v>
      </c>
      <c r="I85" s="163"/>
      <c r="J85" s="163">
        <v>1</v>
      </c>
      <c r="K85" s="163"/>
      <c r="L85" s="163"/>
      <c r="M85" s="191"/>
      <c r="N85" s="160">
        <f t="shared" si="126"/>
        <v>3</v>
      </c>
      <c r="O85" s="198">
        <f t="shared" si="132"/>
        <v>438</v>
      </c>
      <c r="P85" s="175">
        <v>15</v>
      </c>
      <c r="Q85" s="163">
        <v>10</v>
      </c>
      <c r="R85" s="163">
        <v>1</v>
      </c>
      <c r="S85" s="163">
        <v>10</v>
      </c>
      <c r="T85" s="191">
        <v>4</v>
      </c>
      <c r="U85" s="160">
        <f t="shared" si="118"/>
        <v>40</v>
      </c>
      <c r="V85" s="198">
        <f t="shared" si="127"/>
        <v>2604</v>
      </c>
      <c r="W85" s="175">
        <v>29</v>
      </c>
      <c r="X85" s="163">
        <v>26</v>
      </c>
      <c r="Y85" s="163">
        <v>7</v>
      </c>
      <c r="Z85" s="163">
        <v>15</v>
      </c>
      <c r="AA85" s="163"/>
      <c r="AB85" s="163"/>
      <c r="AC85" s="163">
        <v>33</v>
      </c>
      <c r="AD85" s="191">
        <v>29</v>
      </c>
      <c r="AE85" s="160">
        <f t="shared" si="119"/>
        <v>139</v>
      </c>
      <c r="AF85" s="198">
        <f t="shared" si="133"/>
        <v>6217.5</v>
      </c>
      <c r="AG85" s="175"/>
      <c r="AH85" s="163"/>
      <c r="AI85" s="163"/>
      <c r="AJ85" s="163"/>
      <c r="AK85" s="163"/>
      <c r="AL85" s="164"/>
      <c r="AM85" s="212"/>
      <c r="AN85" s="231"/>
      <c r="AO85" s="160">
        <f t="shared" si="122"/>
        <v>0</v>
      </c>
      <c r="AP85" s="422">
        <f t="shared" si="135"/>
        <v>0</v>
      </c>
      <c r="AQ85" s="235">
        <f>SUM(N85+U85+AE85+AL85+AO85+F85)</f>
        <v>186</v>
      </c>
      <c r="AR85" s="221">
        <f t="shared" si="136"/>
        <v>9887.5</v>
      </c>
      <c r="AS85" s="244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352"/>
    </row>
    <row r="86" spans="1:76" s="166" customFormat="1" ht="14.25" thickBot="1" x14ac:dyDescent="0.3">
      <c r="A86" s="772" t="s">
        <v>214</v>
      </c>
      <c r="B86" s="505" t="s">
        <v>209</v>
      </c>
      <c r="C86" s="708" t="s">
        <v>77</v>
      </c>
      <c r="D86" s="776">
        <v>13</v>
      </c>
      <c r="E86" s="708">
        <v>12</v>
      </c>
      <c r="F86" s="161">
        <f t="shared" si="130"/>
        <v>25</v>
      </c>
      <c r="G86" s="159">
        <f>SUM(D86+E86)*157</f>
        <v>3925</v>
      </c>
      <c r="H86" s="175"/>
      <c r="I86" s="163"/>
      <c r="J86" s="163"/>
      <c r="K86" s="163"/>
      <c r="L86" s="163"/>
      <c r="M86" s="191">
        <v>2</v>
      </c>
      <c r="N86" s="160">
        <f t="shared" si="126"/>
        <v>2</v>
      </c>
      <c r="O86" s="198">
        <f>SUM(H86+I86+J86+K86)*146+(M86)*102</f>
        <v>204</v>
      </c>
      <c r="P86" s="175">
        <v>44</v>
      </c>
      <c r="Q86" s="163">
        <v>8</v>
      </c>
      <c r="R86" s="163">
        <v>17</v>
      </c>
      <c r="S86" s="163">
        <v>6</v>
      </c>
      <c r="T86" s="191">
        <v>6</v>
      </c>
      <c r="U86" s="160">
        <f t="shared" si="118"/>
        <v>81</v>
      </c>
      <c r="V86" s="198">
        <f>SUM(P86+Q86+R86+S86)*67+(T86)*48</f>
        <v>5313</v>
      </c>
      <c r="W86" s="175">
        <v>60</v>
      </c>
      <c r="X86" s="163">
        <v>107</v>
      </c>
      <c r="Y86" s="163">
        <v>44</v>
      </c>
      <c r="Z86" s="163">
        <v>72</v>
      </c>
      <c r="AA86" s="163"/>
      <c r="AB86" s="163"/>
      <c r="AC86" s="163">
        <v>23</v>
      </c>
      <c r="AD86" s="191">
        <v>109</v>
      </c>
      <c r="AE86" s="160">
        <f t="shared" si="119"/>
        <v>415</v>
      </c>
      <c r="AF86" s="198">
        <f t="shared" ref="AF86" si="137">SUM(W86+X86+Y86+Z86+AA86+AB86)*46+(AC86)*49+(AD86)*36.5</f>
        <v>18123.5</v>
      </c>
      <c r="AG86" s="175"/>
      <c r="AH86" s="163"/>
      <c r="AI86" s="163"/>
      <c r="AJ86" s="163"/>
      <c r="AK86" s="163"/>
      <c r="AL86" s="164">
        <f t="shared" si="120"/>
        <v>0</v>
      </c>
      <c r="AM86" s="212">
        <f t="shared" si="121"/>
        <v>0</v>
      </c>
      <c r="AN86" s="231"/>
      <c r="AO86" s="160">
        <f t="shared" si="122"/>
        <v>0</v>
      </c>
      <c r="AP86" s="422">
        <f t="shared" ref="AP86" si="138">SUM(AN86)*93</f>
        <v>0</v>
      </c>
      <c r="AQ86" s="235">
        <f>SUM(N86+U86+AE86+AL86+AO86+F86)</f>
        <v>523</v>
      </c>
      <c r="AR86" s="221">
        <f>SUM(AP86+AM86+AF86+V86+O86+G86)</f>
        <v>27565.5</v>
      </c>
      <c r="AS86" s="244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352"/>
    </row>
    <row r="87" spans="1:76" s="249" customFormat="1" ht="14.25" hidden="1" thickBot="1" x14ac:dyDescent="0.3">
      <c r="A87" s="774"/>
      <c r="B87" s="508"/>
      <c r="C87" s="715"/>
      <c r="D87" s="518"/>
      <c r="E87" s="715"/>
      <c r="F87" s="245">
        <f>SUM(D87:E87)</f>
        <v>0</v>
      </c>
      <c r="G87" s="222">
        <f t="shared" si="131"/>
        <v>0</v>
      </c>
      <c r="H87" s="251"/>
      <c r="I87" s="224"/>
      <c r="J87" s="224"/>
      <c r="K87" s="224"/>
      <c r="L87" s="224"/>
      <c r="M87" s="252"/>
      <c r="N87" s="235"/>
      <c r="O87" s="201">
        <f t="shared" ref="O87" si="139">SUM(H87+I87+J87+K87)*146+(M87)*102</f>
        <v>0</v>
      </c>
      <c r="P87" s="251"/>
      <c r="Q87" s="224"/>
      <c r="R87" s="224"/>
      <c r="S87" s="224"/>
      <c r="T87" s="252"/>
      <c r="U87" s="235">
        <f t="shared" ref="U87" si="140">SUM(P87:T87)</f>
        <v>0</v>
      </c>
      <c r="V87" s="201">
        <f t="shared" ref="V87" si="141">SUM(P87+Q87+R87+S87)*58.5+(T87)*48</f>
        <v>0</v>
      </c>
      <c r="W87" s="251"/>
      <c r="X87" s="224"/>
      <c r="Y87" s="224"/>
      <c r="Z87" s="224"/>
      <c r="AA87" s="224"/>
      <c r="AB87" s="224"/>
      <c r="AC87" s="224"/>
      <c r="AD87" s="252"/>
      <c r="AE87" s="160">
        <f t="shared" si="119"/>
        <v>0</v>
      </c>
      <c r="AF87" s="201">
        <f t="shared" ref="AF87" si="142">SUM(W87+X87+Y87+Z87+AA87+AB87)*46+(AC87)*49+(AD87)*36.5</f>
        <v>0</v>
      </c>
      <c r="AG87" s="223"/>
      <c r="AH87" s="224"/>
      <c r="AI87" s="224"/>
      <c r="AJ87" s="224"/>
      <c r="AK87" s="224"/>
      <c r="AL87" s="253">
        <f t="shared" ref="AL87" si="143">SUM(AG87:AK87)</f>
        <v>0</v>
      </c>
      <c r="AM87" s="262">
        <f t="shared" si="121"/>
        <v>0</v>
      </c>
      <c r="AN87" s="423"/>
      <c r="AO87" s="235">
        <f t="shared" si="122"/>
        <v>0</v>
      </c>
      <c r="AP87" s="235">
        <f t="shared" ref="AP87" si="144">SUM(AN87)*93</f>
        <v>0</v>
      </c>
      <c r="AQ87" s="235">
        <f t="shared" si="124"/>
        <v>0</v>
      </c>
      <c r="AR87" s="257">
        <f t="shared" ref="AR87" si="145">SUM(AP87+AM87+AF87+V87+O87)</f>
        <v>0</v>
      </c>
      <c r="AS87" s="317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353"/>
    </row>
    <row r="88" spans="1:76" s="19" customFormat="1" ht="13.5" customHeight="1" thickBot="1" x14ac:dyDescent="0.3">
      <c r="A88" s="778"/>
      <c r="B88" s="510"/>
      <c r="C88" s="287" t="s">
        <v>42</v>
      </c>
      <c r="E88" s="287"/>
      <c r="F88" s="39">
        <f>SUM(F74:F87)</f>
        <v>88</v>
      </c>
      <c r="G88" s="177">
        <f>SUM(G74:G87)</f>
        <v>13816</v>
      </c>
      <c r="H88" s="288"/>
      <c r="I88" s="288"/>
      <c r="J88" s="288"/>
      <c r="K88" s="288"/>
      <c r="L88" s="288"/>
      <c r="M88" s="288"/>
      <c r="N88" s="127">
        <f>SUM(N74:N87)</f>
        <v>5</v>
      </c>
      <c r="O88" s="246">
        <f>SUM(O74:O87)</f>
        <v>642</v>
      </c>
      <c r="P88" s="295"/>
      <c r="Q88" s="288"/>
      <c r="R88" s="288"/>
      <c r="S88" s="288"/>
      <c r="T88" s="288"/>
      <c r="U88" s="127">
        <f>SUM(U74:U87)</f>
        <v>140</v>
      </c>
      <c r="V88" s="246">
        <f>SUM(V74:V87)</f>
        <v>8943</v>
      </c>
      <c r="W88" s="295"/>
      <c r="X88" s="288"/>
      <c r="Y88" s="288"/>
      <c r="Z88" s="288"/>
      <c r="AA88" s="288"/>
      <c r="AB88" s="288"/>
      <c r="AC88" s="288"/>
      <c r="AD88" s="270"/>
      <c r="AE88" s="227">
        <f>SUM(AE74:AE87)</f>
        <v>1510</v>
      </c>
      <c r="AF88" s="246">
        <f>SUM(AF74:AF87)</f>
        <v>67013</v>
      </c>
      <c r="AG88" s="288"/>
      <c r="AH88" s="288"/>
      <c r="AI88" s="288"/>
      <c r="AJ88" s="288"/>
      <c r="AK88" s="288"/>
      <c r="AL88" s="275">
        <f>SUM(AL74:AL87)</f>
        <v>0</v>
      </c>
      <c r="AM88" s="278">
        <f>SUM(AM74:AM87)</f>
        <v>0</v>
      </c>
      <c r="AN88" s="279"/>
      <c r="AO88" s="273">
        <f>SUM(AO74:AO87)</f>
        <v>0</v>
      </c>
      <c r="AP88" s="128">
        <f>SUM(AP74:AP87)</f>
        <v>0</v>
      </c>
      <c r="AQ88" s="128">
        <f>SUM(AQ74:AQ87)</f>
        <v>1743</v>
      </c>
      <c r="AR88" s="34">
        <f>SUM(AR74:AR87)</f>
        <v>90414</v>
      </c>
      <c r="AS88" s="17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</row>
    <row r="89" spans="1:76" s="19" customFormat="1" ht="14.25" thickBot="1" x14ac:dyDescent="0.3">
      <c r="A89" s="12"/>
      <c r="B89" s="777"/>
      <c r="C89" s="140" t="s">
        <v>46</v>
      </c>
      <c r="D89" s="36"/>
      <c r="E89" s="36"/>
      <c r="F89" s="38"/>
      <c r="G89" s="130"/>
      <c r="H89" s="16"/>
      <c r="I89" s="16"/>
      <c r="J89" s="16"/>
      <c r="K89" s="16"/>
      <c r="L89" s="16"/>
      <c r="M89" s="16"/>
      <c r="N89" s="18"/>
      <c r="O89" s="17"/>
      <c r="P89" s="16"/>
      <c r="Q89" s="16"/>
      <c r="R89" s="16"/>
      <c r="S89" s="16"/>
      <c r="T89" s="16"/>
      <c r="U89" s="18"/>
      <c r="V89" s="17"/>
      <c r="W89" s="16"/>
      <c r="X89" s="16"/>
      <c r="Y89" s="16"/>
      <c r="Z89" s="16"/>
      <c r="AA89" s="16"/>
      <c r="AB89" s="16"/>
      <c r="AC89" s="16"/>
      <c r="AD89" s="16"/>
      <c r="AE89" s="18"/>
      <c r="AF89" s="17"/>
      <c r="AG89" s="16"/>
      <c r="AH89" s="16"/>
      <c r="AI89" s="16"/>
      <c r="AJ89" s="16"/>
      <c r="AK89" s="16"/>
      <c r="AL89" s="18"/>
      <c r="AM89" s="17"/>
      <c r="AN89" s="16"/>
      <c r="AO89" s="18"/>
      <c r="AP89" s="18"/>
      <c r="AQ89" s="18"/>
      <c r="AR89" s="17"/>
      <c r="AS89" s="17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</row>
    <row r="90" spans="1:76" s="286" customFormat="1" ht="14.25" thickBot="1" x14ac:dyDescent="0.3">
      <c r="A90" s="779" t="s">
        <v>221</v>
      </c>
      <c r="B90" s="503" t="s">
        <v>209</v>
      </c>
      <c r="C90" s="705" t="s">
        <v>79</v>
      </c>
      <c r="D90" s="746">
        <v>2</v>
      </c>
      <c r="E90" s="718">
        <v>3</v>
      </c>
      <c r="F90" s="209">
        <f>SUM(D90:E90)</f>
        <v>5</v>
      </c>
      <c r="G90" s="158">
        <f>SUM(D90+E90)*157</f>
        <v>785</v>
      </c>
      <c r="H90" s="239"/>
      <c r="I90" s="229"/>
      <c r="J90" s="229"/>
      <c r="K90" s="229"/>
      <c r="L90" s="229"/>
      <c r="M90" s="284"/>
      <c r="N90" s="195">
        <f>SUM(H90:M90)</f>
        <v>0</v>
      </c>
      <c r="O90" s="197">
        <f>SUM(I90+J90+K90+H90)*146+(M90)*102</f>
        <v>0</v>
      </c>
      <c r="P90" s="239">
        <v>6</v>
      </c>
      <c r="Q90" s="229">
        <v>6</v>
      </c>
      <c r="R90" s="229">
        <v>4</v>
      </c>
      <c r="S90" s="229">
        <v>3</v>
      </c>
      <c r="T90" s="284"/>
      <c r="U90" s="195">
        <f>SUM(P90:T90)</f>
        <v>19</v>
      </c>
      <c r="V90" s="197">
        <f>SUM(P90+Q90+R90+S90)*67+(T90)*48</f>
        <v>1273</v>
      </c>
      <c r="W90" s="239">
        <v>109</v>
      </c>
      <c r="X90" s="229">
        <v>75</v>
      </c>
      <c r="Y90" s="229">
        <v>116</v>
      </c>
      <c r="Z90" s="229">
        <v>75</v>
      </c>
      <c r="AA90" s="229"/>
      <c r="AB90" s="229"/>
      <c r="AC90" s="229">
        <v>46</v>
      </c>
      <c r="AD90" s="284">
        <v>20</v>
      </c>
      <c r="AE90" s="195">
        <f t="shared" ref="AE90:AE103" si="146">SUM(W90:AD90)</f>
        <v>441</v>
      </c>
      <c r="AF90" s="197">
        <f>SUM(W90+X90+Y90+Z90+AA90+AB90)*46+(AC90)*49+(AD90)*36.5</f>
        <v>20234</v>
      </c>
      <c r="AG90" s="239"/>
      <c r="AH90" s="229"/>
      <c r="AI90" s="229"/>
      <c r="AJ90" s="229"/>
      <c r="AK90" s="229"/>
      <c r="AL90" s="230">
        <f>SUM(AG90:AK90)</f>
        <v>0</v>
      </c>
      <c r="AM90" s="285">
        <f>SUM(AG90+AH90+AI90+AJ90)*18.1+(AK90)*13</f>
        <v>0</v>
      </c>
      <c r="AN90" s="284"/>
      <c r="AO90" s="195">
        <f>SUM(AN90)</f>
        <v>0</v>
      </c>
      <c r="AP90" s="195">
        <f>SUM(AN90)*93</f>
        <v>0</v>
      </c>
      <c r="AQ90" s="415">
        <f>SUM(N90+U90+AE90+AL90+AO90+F90)</f>
        <v>465</v>
      </c>
      <c r="AR90" s="242">
        <f>SUM(G90+AP90+AM90+AF90+V90+O90)</f>
        <v>22292</v>
      </c>
      <c r="AS90" s="350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356"/>
    </row>
    <row r="91" spans="1:76" s="166" customFormat="1" ht="13.5" x14ac:dyDescent="0.25">
      <c r="A91" s="760" t="s">
        <v>234</v>
      </c>
      <c r="B91" s="503" t="s">
        <v>209</v>
      </c>
      <c r="C91" s="708" t="s">
        <v>126</v>
      </c>
      <c r="D91" s="734">
        <v>17</v>
      </c>
      <c r="E91" s="719">
        <v>11</v>
      </c>
      <c r="F91" s="161">
        <f t="shared" ref="F91" si="147">SUM(D91:E91)</f>
        <v>28</v>
      </c>
      <c r="G91" s="159">
        <f>SUM(D91+E91)*157</f>
        <v>4396</v>
      </c>
      <c r="H91" s="175">
        <v>1</v>
      </c>
      <c r="I91" s="163">
        <v>2</v>
      </c>
      <c r="J91" s="163"/>
      <c r="K91" s="163"/>
      <c r="L91" s="163"/>
      <c r="M91" s="191">
        <v>8</v>
      </c>
      <c r="N91" s="160">
        <f t="shared" ref="N91" si="148">SUM(H91:M91)</f>
        <v>11</v>
      </c>
      <c r="O91" s="198">
        <f>SUM(H91+I91+J91+K91+L91)*146+(M91)*102</f>
        <v>1254</v>
      </c>
      <c r="P91" s="175"/>
      <c r="Q91" s="163">
        <v>7</v>
      </c>
      <c r="R91" s="163"/>
      <c r="S91" s="163">
        <v>1</v>
      </c>
      <c r="T91" s="191">
        <v>40</v>
      </c>
      <c r="U91" s="160">
        <f>SUM(P91:T91)</f>
        <v>48</v>
      </c>
      <c r="V91" s="198">
        <f>SUM(P91+Q91+R91+S91)*67+(T91)*48</f>
        <v>2456</v>
      </c>
      <c r="W91" s="175">
        <v>100</v>
      </c>
      <c r="X91" s="163">
        <v>41</v>
      </c>
      <c r="Y91" s="163">
        <v>47</v>
      </c>
      <c r="Z91" s="163">
        <v>53</v>
      </c>
      <c r="AA91" s="163">
        <v>1</v>
      </c>
      <c r="AB91" s="163"/>
      <c r="AC91" s="163">
        <v>28</v>
      </c>
      <c r="AD91" s="191">
        <v>46</v>
      </c>
      <c r="AE91" s="160">
        <f t="shared" si="146"/>
        <v>316</v>
      </c>
      <c r="AF91" s="198">
        <f t="shared" ref="AF91:AF95" si="149">SUM(W91+X91+Y91+Z91+AA91+AB91)*46+(AC91)*49+(AD91)*36.5</f>
        <v>14183</v>
      </c>
      <c r="AG91" s="175"/>
      <c r="AH91" s="163"/>
      <c r="AI91" s="163"/>
      <c r="AJ91" s="163"/>
      <c r="AK91" s="163"/>
      <c r="AL91" s="164">
        <f t="shared" ref="AL91" si="150">SUM(AG91:AK91)</f>
        <v>0</v>
      </c>
      <c r="AM91" s="165">
        <f t="shared" ref="AM91" si="151">SUM(AG91+AH91+AI91+AJ91)*18.1+(AK91)*13</f>
        <v>0</v>
      </c>
      <c r="AN91" s="191"/>
      <c r="AO91" s="160">
        <f t="shared" ref="AO91" si="152">SUM(AN91)</f>
        <v>0</v>
      </c>
      <c r="AP91" s="160">
        <f t="shared" ref="AP91" si="153">SUM(AN91)*93</f>
        <v>0</v>
      </c>
      <c r="AQ91" s="235">
        <f>SUM(N91+U91+AE91+AL91+AO91+F91)</f>
        <v>403</v>
      </c>
      <c r="AR91" s="216">
        <f>SUM(G91+AP91+AM91+AF91+V91+O91)</f>
        <v>22289</v>
      </c>
      <c r="AS91" s="244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352"/>
    </row>
    <row r="92" spans="1:76" s="166" customFormat="1" ht="13.5" x14ac:dyDescent="0.25">
      <c r="A92" s="760" t="s">
        <v>208</v>
      </c>
      <c r="B92" s="505" t="s">
        <v>209</v>
      </c>
      <c r="C92" s="708" t="s">
        <v>80</v>
      </c>
      <c r="D92" s="775">
        <v>2</v>
      </c>
      <c r="E92" s="719">
        <v>2</v>
      </c>
      <c r="F92" s="161">
        <f t="shared" ref="F92:F102" si="154">SUM(D92:E92)</f>
        <v>4</v>
      </c>
      <c r="G92" s="159">
        <f>SUM(D92)*157+(E92)*157</f>
        <v>628</v>
      </c>
      <c r="H92" s="175"/>
      <c r="I92" s="163"/>
      <c r="J92" s="163"/>
      <c r="K92" s="163"/>
      <c r="L92" s="163"/>
      <c r="M92" s="191">
        <v>1</v>
      </c>
      <c r="N92" s="160">
        <f>SUM(H92:M92)</f>
        <v>1</v>
      </c>
      <c r="O92" s="198">
        <f>SUM(H92+I92+J92+K92+L92)*146+(M92)*102</f>
        <v>102</v>
      </c>
      <c r="P92" s="175">
        <v>21</v>
      </c>
      <c r="Q92" s="163">
        <v>7</v>
      </c>
      <c r="R92" s="163">
        <v>3</v>
      </c>
      <c r="S92" s="163"/>
      <c r="T92" s="191"/>
      <c r="U92" s="160">
        <f t="shared" ref="U92:U95" si="155">SUM(P92:T92)</f>
        <v>31</v>
      </c>
      <c r="V92" s="198">
        <f>SUM(P92+Q92+R92+S92)*67+(T92)*48</f>
        <v>2077</v>
      </c>
      <c r="W92" s="175">
        <v>30</v>
      </c>
      <c r="X92" s="163">
        <v>69</v>
      </c>
      <c r="Y92" s="163">
        <v>16</v>
      </c>
      <c r="Z92" s="163">
        <v>23</v>
      </c>
      <c r="AA92" s="163"/>
      <c r="AB92" s="163"/>
      <c r="AC92" s="163">
        <v>11</v>
      </c>
      <c r="AD92" s="191">
        <v>17</v>
      </c>
      <c r="AE92" s="235">
        <f t="shared" si="146"/>
        <v>166</v>
      </c>
      <c r="AF92" s="198">
        <f>SUM(W92+X92+Y92+Z92+AA92+AB92)*46+(AC92)*49+(AD92)*36.5</f>
        <v>7507.5</v>
      </c>
      <c r="AG92" s="175"/>
      <c r="AH92" s="163"/>
      <c r="AI92" s="163"/>
      <c r="AJ92" s="163"/>
      <c r="AK92" s="163"/>
      <c r="AL92" s="164">
        <f>SUM(AG92:AK92)</f>
        <v>0</v>
      </c>
      <c r="AM92" s="165">
        <f>SUM(AG92+AH92+AI92+AJ92)*18.1+(AK92)*13</f>
        <v>0</v>
      </c>
      <c r="AN92" s="191"/>
      <c r="AO92" s="160">
        <f t="shared" ref="AO92:AO97" si="156">SUM(AN92)</f>
        <v>0</v>
      </c>
      <c r="AP92" s="160">
        <f>SUM(AN92)*93</f>
        <v>0</v>
      </c>
      <c r="AQ92" s="235">
        <f>SUM(N92+U92+AE92+AL92+AO92+F92)</f>
        <v>202</v>
      </c>
      <c r="AR92" s="853">
        <f>SUM(G92+AP92+AM92+AF92+V92+O92)</f>
        <v>10314.5</v>
      </c>
      <c r="AS92" s="35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352"/>
    </row>
    <row r="93" spans="1:76" s="166" customFormat="1" ht="13.5" x14ac:dyDescent="0.25">
      <c r="A93" s="770"/>
      <c r="B93" s="505"/>
      <c r="C93" s="708" t="s">
        <v>82</v>
      </c>
      <c r="D93" s="835"/>
      <c r="E93" s="836"/>
      <c r="F93" s="161">
        <f t="shared" si="154"/>
        <v>0</v>
      </c>
      <c r="G93" s="159">
        <f>SUM(D93)*157+(E93)*157</f>
        <v>0</v>
      </c>
      <c r="H93" s="175"/>
      <c r="I93" s="163"/>
      <c r="J93" s="163"/>
      <c r="K93" s="163"/>
      <c r="L93" s="163"/>
      <c r="M93" s="191"/>
      <c r="N93" s="160">
        <f t="shared" ref="N93:N94" si="157">SUM(H93:M93)</f>
        <v>0</v>
      </c>
      <c r="O93" s="198">
        <f>SUM(H93+I93+J93+K93+L93)*146+(M93)*102</f>
        <v>0</v>
      </c>
      <c r="P93" s="175"/>
      <c r="Q93" s="163"/>
      <c r="R93" s="163"/>
      <c r="S93" s="163"/>
      <c r="T93" s="191"/>
      <c r="U93" s="160">
        <f t="shared" si="155"/>
        <v>0</v>
      </c>
      <c r="V93" s="198">
        <f>SUM(P93+Q93+R93+S93)*67+(T93)*48</f>
        <v>0</v>
      </c>
      <c r="W93" s="175"/>
      <c r="X93" s="163"/>
      <c r="Y93" s="163"/>
      <c r="Z93" s="163"/>
      <c r="AA93" s="163"/>
      <c r="AB93" s="163"/>
      <c r="AC93" s="163"/>
      <c r="AD93" s="191"/>
      <c r="AE93" s="235">
        <f t="shared" si="146"/>
        <v>0</v>
      </c>
      <c r="AF93" s="198">
        <f t="shared" si="149"/>
        <v>0</v>
      </c>
      <c r="AG93" s="175"/>
      <c r="AH93" s="163"/>
      <c r="AI93" s="163"/>
      <c r="AJ93" s="163"/>
      <c r="AK93" s="163"/>
      <c r="AL93" s="164"/>
      <c r="AM93" s="165"/>
      <c r="AN93" s="191"/>
      <c r="AO93" s="160">
        <f t="shared" si="156"/>
        <v>0</v>
      </c>
      <c r="AP93" s="160">
        <f>SUM(AN93)*93</f>
        <v>0</v>
      </c>
      <c r="AQ93" s="235">
        <f>SUM(N93+U93+AE93+AL93+AO93+F93)</f>
        <v>0</v>
      </c>
      <c r="AR93" s="216">
        <f>SUM(G93+AP93+AM93+AF93+V93+O93)</f>
        <v>0</v>
      </c>
      <c r="AS93" s="35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352"/>
    </row>
    <row r="94" spans="1:76" s="166" customFormat="1" ht="13.5" x14ac:dyDescent="0.25">
      <c r="A94" s="770" t="s">
        <v>210</v>
      </c>
      <c r="B94" s="505" t="s">
        <v>209</v>
      </c>
      <c r="C94" s="708" t="s">
        <v>81</v>
      </c>
      <c r="D94" s="835"/>
      <c r="E94" s="836"/>
      <c r="F94" s="161">
        <f t="shared" si="154"/>
        <v>0</v>
      </c>
      <c r="G94" s="159">
        <f>SUM(D94)*157+(E94)*157</f>
        <v>0</v>
      </c>
      <c r="H94" s="175"/>
      <c r="I94" s="163"/>
      <c r="J94" s="163"/>
      <c r="K94" s="163"/>
      <c r="L94" s="163"/>
      <c r="M94" s="191"/>
      <c r="N94" s="160">
        <f t="shared" si="157"/>
        <v>0</v>
      </c>
      <c r="O94" s="198">
        <f>SUM(H94+I94+J94+K94+L94)*146+(M94)*102</f>
        <v>0</v>
      </c>
      <c r="P94" s="175"/>
      <c r="Q94" s="163"/>
      <c r="R94" s="163"/>
      <c r="S94" s="163"/>
      <c r="T94" s="191"/>
      <c r="U94" s="160">
        <f t="shared" si="155"/>
        <v>0</v>
      </c>
      <c r="V94" s="198">
        <f>SUM(P94+Q94+R94+S94)*67+(T94)*48</f>
        <v>0</v>
      </c>
      <c r="W94" s="175">
        <v>101</v>
      </c>
      <c r="X94" s="163">
        <v>57</v>
      </c>
      <c r="Y94" s="163">
        <v>21</v>
      </c>
      <c r="Z94" s="163">
        <v>31</v>
      </c>
      <c r="AA94" s="163"/>
      <c r="AB94" s="163"/>
      <c r="AC94" s="163"/>
      <c r="AD94" s="191">
        <v>43</v>
      </c>
      <c r="AE94" s="235">
        <f t="shared" si="146"/>
        <v>253</v>
      </c>
      <c r="AF94" s="198">
        <f>SUM(W94+X94+Y94+Z94+AA94+AB94)*46+(AC94)*48.5+(AD94)*36.5</f>
        <v>11229.5</v>
      </c>
      <c r="AG94" s="175"/>
      <c r="AH94" s="163"/>
      <c r="AI94" s="163"/>
      <c r="AJ94" s="163"/>
      <c r="AK94" s="163"/>
      <c r="AL94" s="164"/>
      <c r="AM94" s="165"/>
      <c r="AN94" s="191"/>
      <c r="AO94" s="160">
        <f t="shared" si="156"/>
        <v>0</v>
      </c>
      <c r="AP94" s="160">
        <f>SUM(AN94)*93</f>
        <v>0</v>
      </c>
      <c r="AQ94" s="235">
        <f>SUM(N94+U94+AE94+AL94+AO94+F94)</f>
        <v>253</v>
      </c>
      <c r="AR94" s="853">
        <f>SUM(G94+AP94+AM94+AF94+V94+O94)</f>
        <v>11229.5</v>
      </c>
      <c r="AS94" s="35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352"/>
    </row>
    <row r="95" spans="1:76" s="166" customFormat="1" ht="14.25" thickBot="1" x14ac:dyDescent="0.3">
      <c r="A95" s="772"/>
      <c r="B95" s="505"/>
      <c r="C95" s="708" t="s">
        <v>158</v>
      </c>
      <c r="D95" s="835"/>
      <c r="E95" s="836"/>
      <c r="F95" s="834">
        <f t="shared" si="154"/>
        <v>0</v>
      </c>
      <c r="G95" s="159">
        <f>SUM(D95+E95)*157</f>
        <v>0</v>
      </c>
      <c r="H95" s="175"/>
      <c r="I95" s="163"/>
      <c r="J95" s="163"/>
      <c r="K95" s="163"/>
      <c r="L95" s="163"/>
      <c r="M95" s="191"/>
      <c r="N95" s="160">
        <f>SUM(H95:M95)</f>
        <v>0</v>
      </c>
      <c r="O95" s="198">
        <f>SUM(H95+I95+J95+K95)*146+(M95)*102</f>
        <v>0</v>
      </c>
      <c r="P95" s="175"/>
      <c r="Q95" s="163"/>
      <c r="R95" s="163"/>
      <c r="S95" s="163"/>
      <c r="T95" s="191"/>
      <c r="U95" s="160">
        <f t="shared" si="155"/>
        <v>0</v>
      </c>
      <c r="V95" s="198">
        <f>SUM(P95+Q95+R95)*67+(T95)*48+(S95)*67</f>
        <v>0</v>
      </c>
      <c r="W95" s="175"/>
      <c r="X95" s="163"/>
      <c r="Y95" s="163"/>
      <c r="Z95" s="163"/>
      <c r="AA95" s="163"/>
      <c r="AB95" s="163"/>
      <c r="AC95" s="163"/>
      <c r="AD95" s="191"/>
      <c r="AE95" s="160">
        <f t="shared" si="146"/>
        <v>0</v>
      </c>
      <c r="AF95" s="198">
        <f t="shared" si="149"/>
        <v>0</v>
      </c>
      <c r="AG95" s="175"/>
      <c r="AH95" s="163"/>
      <c r="AI95" s="163"/>
      <c r="AJ95" s="163"/>
      <c r="AK95" s="163"/>
      <c r="AL95" s="164">
        <f>SUM(AG95:AK95)</f>
        <v>0</v>
      </c>
      <c r="AM95" s="165">
        <f>SUM(AG95+AH95+AI95+AJ95)*18.1+(AK95)*13</f>
        <v>0</v>
      </c>
      <c r="AN95" s="191"/>
      <c r="AO95" s="160">
        <f t="shared" si="156"/>
        <v>0</v>
      </c>
      <c r="AP95" s="160">
        <f>SUM(AN95)*93</f>
        <v>0</v>
      </c>
      <c r="AQ95" s="160">
        <f t="shared" ref="AQ95:AQ103" si="158">SUM(N95+U95+AE95+AL95+AO95+F95)</f>
        <v>0</v>
      </c>
      <c r="AR95" s="216">
        <f t="shared" ref="AR95:AR102" si="159">SUM(O95+V95+AF95+AM95+AP95+G95)</f>
        <v>0</v>
      </c>
      <c r="AS95" s="244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352"/>
    </row>
    <row r="96" spans="1:76" s="166" customFormat="1" ht="14.25" hidden="1" thickBot="1" x14ac:dyDescent="0.3">
      <c r="A96" s="681"/>
      <c r="B96" s="505"/>
      <c r="C96" s="716" t="s">
        <v>158</v>
      </c>
      <c r="D96" s="707"/>
      <c r="E96" s="722"/>
      <c r="F96" s="161">
        <f t="shared" si="154"/>
        <v>0</v>
      </c>
      <c r="G96" s="159">
        <f t="shared" ref="G96:G103" si="160">SUM(D96+E96)*157</f>
        <v>0</v>
      </c>
      <c r="H96" s="175"/>
      <c r="I96" s="163"/>
      <c r="J96" s="163"/>
      <c r="K96" s="163"/>
      <c r="L96" s="163"/>
      <c r="M96" s="191"/>
      <c r="N96" s="160">
        <f>SUM(H96:M96)</f>
        <v>0</v>
      </c>
      <c r="O96" s="198">
        <f>SUM(H96+I96+J96+K96)*146+(M96)*102</f>
        <v>0</v>
      </c>
      <c r="P96" s="175"/>
      <c r="Q96" s="163"/>
      <c r="R96" s="163"/>
      <c r="S96" s="163"/>
      <c r="T96" s="191"/>
      <c r="U96" s="160">
        <f>SUM(P96:T96)</f>
        <v>0</v>
      </c>
      <c r="V96" s="198">
        <f>SUM(P96+Q96+R96+S96)*67+(T96)*48</f>
        <v>0</v>
      </c>
      <c r="W96" s="175"/>
      <c r="X96" s="163"/>
      <c r="Y96" s="163"/>
      <c r="Z96" s="163"/>
      <c r="AA96" s="163"/>
      <c r="AB96" s="163"/>
      <c r="AC96" s="163"/>
      <c r="AD96" s="191"/>
      <c r="AE96" s="160">
        <f t="shared" si="146"/>
        <v>0</v>
      </c>
      <c r="AF96" s="198">
        <f>SUM(W96+X96+Y96+Z96+AA96+AB96)*46+(AC96)*49+(AD96)*36.5</f>
        <v>0</v>
      </c>
      <c r="AG96" s="175"/>
      <c r="AH96" s="163"/>
      <c r="AI96" s="163"/>
      <c r="AJ96" s="163"/>
      <c r="AK96" s="163"/>
      <c r="AL96" s="164">
        <f>SUM(AG96:AK96)</f>
        <v>0</v>
      </c>
      <c r="AM96" s="165">
        <f>SUM(AG96+AH96+AI96+AJ96)*18.1+(AK96)*13</f>
        <v>0</v>
      </c>
      <c r="AN96" s="191"/>
      <c r="AO96" s="160">
        <f t="shared" si="156"/>
        <v>0</v>
      </c>
      <c r="AP96" s="160">
        <f>SUM(AN96)*93</f>
        <v>0</v>
      </c>
      <c r="AQ96" s="235">
        <f t="shared" si="158"/>
        <v>0</v>
      </c>
      <c r="AR96" s="216">
        <f t="shared" si="159"/>
        <v>0</v>
      </c>
      <c r="AS96" s="244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352"/>
    </row>
    <row r="97" spans="1:76" s="166" customFormat="1" ht="14.25" hidden="1" thickBot="1" x14ac:dyDescent="0.3">
      <c r="A97" s="500"/>
      <c r="B97" s="505"/>
      <c r="C97" s="708" t="s">
        <v>82</v>
      </c>
      <c r="D97" s="726"/>
      <c r="E97" s="720"/>
      <c r="F97" s="483">
        <f>SUM(D97)</f>
        <v>0</v>
      </c>
      <c r="G97" s="159">
        <f t="shared" si="160"/>
        <v>0</v>
      </c>
      <c r="H97" s="175"/>
      <c r="I97" s="163"/>
      <c r="J97" s="163"/>
      <c r="K97" s="163"/>
      <c r="L97" s="163"/>
      <c r="M97" s="191"/>
      <c r="N97" s="160"/>
      <c r="O97" s="198">
        <f>SUM(I97++J97)*146+(M97)*102+H97*146+K97*146</f>
        <v>0</v>
      </c>
      <c r="P97" s="175"/>
      <c r="Q97" s="163"/>
      <c r="R97" s="163"/>
      <c r="S97" s="163"/>
      <c r="T97" s="191"/>
      <c r="U97" s="160">
        <f>SUM(P97:T97)</f>
        <v>0</v>
      </c>
      <c r="V97" s="198">
        <f t="shared" ref="V97:V98" si="161">SUM(P97+Q97+R97+S97)*67+(T97)*48</f>
        <v>0</v>
      </c>
      <c r="W97" s="175"/>
      <c r="X97" s="163"/>
      <c r="Y97" s="163"/>
      <c r="Z97" s="163"/>
      <c r="AA97" s="163"/>
      <c r="AB97" s="163"/>
      <c r="AC97" s="163"/>
      <c r="AD97" s="191"/>
      <c r="AE97" s="160">
        <f t="shared" si="146"/>
        <v>0</v>
      </c>
      <c r="AF97" s="198">
        <f t="shared" ref="AF97:AF98" si="162">SUM(W97+X97+Y97+Z97+AA97+AB97)*46+(AC97)*49+(AD97)*36.5</f>
        <v>0</v>
      </c>
      <c r="AG97" s="175"/>
      <c r="AH97" s="163"/>
      <c r="AI97" s="163"/>
      <c r="AJ97" s="163"/>
      <c r="AK97" s="163"/>
      <c r="AL97" s="164"/>
      <c r="AM97" s="165">
        <f>SUM(AG97+AH97+AI97+AJ97)*18.1+(AK97)*13</f>
        <v>0</v>
      </c>
      <c r="AN97" s="191"/>
      <c r="AO97" s="160">
        <f t="shared" si="156"/>
        <v>0</v>
      </c>
      <c r="AP97" s="198">
        <f t="shared" ref="AP97:AP98" si="163">SUM(AN97)*93</f>
        <v>0</v>
      </c>
      <c r="AQ97" s="235">
        <f t="shared" si="158"/>
        <v>0</v>
      </c>
      <c r="AR97" s="216">
        <f t="shared" si="159"/>
        <v>0</v>
      </c>
      <c r="AS97" s="244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352"/>
    </row>
    <row r="98" spans="1:76" s="166" customFormat="1" ht="14.25" hidden="1" thickBot="1" x14ac:dyDescent="0.3">
      <c r="A98" s="500"/>
      <c r="B98" s="505"/>
      <c r="C98" s="708" t="s">
        <v>126</v>
      </c>
      <c r="D98" s="724"/>
      <c r="E98" s="719"/>
      <c r="F98" s="161">
        <f t="shared" si="154"/>
        <v>0</v>
      </c>
      <c r="G98" s="159">
        <f t="shared" si="160"/>
        <v>0</v>
      </c>
      <c r="H98" s="175"/>
      <c r="I98" s="163"/>
      <c r="J98" s="163"/>
      <c r="K98" s="163"/>
      <c r="L98" s="163"/>
      <c r="M98" s="191"/>
      <c r="N98" s="160">
        <f t="shared" ref="N98:N102" si="164">SUM(H98:M98)</f>
        <v>0</v>
      </c>
      <c r="O98" s="198">
        <f t="shared" ref="O98" si="165">SUM(H98+I98+J98+K98)*146+(M98)*102</f>
        <v>0</v>
      </c>
      <c r="P98" s="175"/>
      <c r="Q98" s="163"/>
      <c r="R98" s="163"/>
      <c r="S98" s="163"/>
      <c r="T98" s="191"/>
      <c r="U98" s="160">
        <f t="shared" ref="U98:U101" si="166">SUM(P98:T98)</f>
        <v>0</v>
      </c>
      <c r="V98" s="198">
        <f t="shared" si="161"/>
        <v>0</v>
      </c>
      <c r="W98" s="175"/>
      <c r="X98" s="163"/>
      <c r="Y98" s="163"/>
      <c r="Z98" s="163"/>
      <c r="AA98" s="163"/>
      <c r="AB98" s="163"/>
      <c r="AC98" s="163"/>
      <c r="AD98" s="191"/>
      <c r="AE98" s="160">
        <f t="shared" si="146"/>
        <v>0</v>
      </c>
      <c r="AF98" s="198">
        <f t="shared" si="162"/>
        <v>0</v>
      </c>
      <c r="AG98" s="175"/>
      <c r="AH98" s="163"/>
      <c r="AI98" s="163"/>
      <c r="AJ98" s="163"/>
      <c r="AK98" s="163"/>
      <c r="AL98" s="164">
        <f t="shared" ref="AL98:AL103" si="167">SUM(AG98:AK98)</f>
        <v>0</v>
      </c>
      <c r="AM98" s="165">
        <f t="shared" ref="AM98:AM103" si="168">SUM(AG98+AH98+AI98+AJ98)*18.1+(AK98)*13</f>
        <v>0</v>
      </c>
      <c r="AN98" s="191"/>
      <c r="AO98" s="160">
        <f t="shared" ref="AO98:AO103" si="169">SUM(AN98)</f>
        <v>0</v>
      </c>
      <c r="AP98" s="160">
        <f t="shared" si="163"/>
        <v>0</v>
      </c>
      <c r="AQ98" s="235">
        <f t="shared" si="158"/>
        <v>0</v>
      </c>
      <c r="AR98" s="216">
        <f t="shared" si="159"/>
        <v>0</v>
      </c>
      <c r="AS98" s="244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352"/>
    </row>
    <row r="99" spans="1:76" s="166" customFormat="1" ht="14.25" hidden="1" thickBot="1" x14ac:dyDescent="0.3">
      <c r="A99" s="500"/>
      <c r="B99" s="505"/>
      <c r="C99" s="708"/>
      <c r="D99" s="724"/>
      <c r="E99" s="719"/>
      <c r="F99" s="161">
        <f t="shared" si="154"/>
        <v>0</v>
      </c>
      <c r="G99" s="159">
        <f t="shared" si="160"/>
        <v>0</v>
      </c>
      <c r="H99" s="175"/>
      <c r="I99" s="163"/>
      <c r="J99" s="163"/>
      <c r="K99" s="163"/>
      <c r="L99" s="163"/>
      <c r="M99" s="191"/>
      <c r="N99" s="160">
        <f t="shared" si="164"/>
        <v>0</v>
      </c>
      <c r="O99" s="198">
        <f t="shared" ref="O99:O103" si="170">SUM(H99+I99+J99+K99)*146+(M99)*102</f>
        <v>0</v>
      </c>
      <c r="P99" s="175"/>
      <c r="Q99" s="163"/>
      <c r="R99" s="163"/>
      <c r="S99" s="163"/>
      <c r="T99" s="191"/>
      <c r="U99" s="160">
        <f t="shared" si="166"/>
        <v>0</v>
      </c>
      <c r="V99" s="198">
        <f t="shared" ref="V99:V101" si="171">SUM(P99+Q99+R99+S99)*58.5+(T99)*48</f>
        <v>0</v>
      </c>
      <c r="W99" s="175"/>
      <c r="X99" s="163"/>
      <c r="Y99" s="163"/>
      <c r="Z99" s="163"/>
      <c r="AA99" s="163"/>
      <c r="AB99" s="163"/>
      <c r="AC99" s="163"/>
      <c r="AD99" s="191"/>
      <c r="AE99" s="160">
        <f t="shared" si="146"/>
        <v>0</v>
      </c>
      <c r="AF99" s="198">
        <f t="shared" ref="AF99:AF102" si="172">SUM(W99+X99+Y99+Z99+AA99+AB99)*46+(AC99)*49+(AD99)*36.5</f>
        <v>0</v>
      </c>
      <c r="AG99" s="175"/>
      <c r="AH99" s="163"/>
      <c r="AI99" s="163"/>
      <c r="AJ99" s="163"/>
      <c r="AK99" s="163"/>
      <c r="AL99" s="164">
        <f t="shared" si="167"/>
        <v>0</v>
      </c>
      <c r="AM99" s="165">
        <f t="shared" si="168"/>
        <v>0</v>
      </c>
      <c r="AN99" s="191"/>
      <c r="AO99" s="160">
        <f t="shared" si="169"/>
        <v>0</v>
      </c>
      <c r="AP99" s="160">
        <f t="shared" ref="AP99:AP103" si="173">SUM(AN99)*93</f>
        <v>0</v>
      </c>
      <c r="AQ99" s="235">
        <f t="shared" si="158"/>
        <v>0</v>
      </c>
      <c r="AR99" s="216">
        <f t="shared" si="159"/>
        <v>0</v>
      </c>
      <c r="AS99" s="244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352"/>
    </row>
    <row r="100" spans="1:76" s="166" customFormat="1" ht="14.25" hidden="1" thickBot="1" x14ac:dyDescent="0.3">
      <c r="A100" s="500"/>
      <c r="B100" s="505"/>
      <c r="C100" s="708"/>
      <c r="D100" s="724"/>
      <c r="E100" s="719"/>
      <c r="F100" s="161">
        <f t="shared" si="154"/>
        <v>0</v>
      </c>
      <c r="G100" s="159">
        <f t="shared" si="160"/>
        <v>0</v>
      </c>
      <c r="H100" s="175"/>
      <c r="I100" s="163"/>
      <c r="J100" s="163"/>
      <c r="K100" s="163"/>
      <c r="L100" s="163"/>
      <c r="M100" s="191"/>
      <c r="N100" s="160">
        <f t="shared" si="164"/>
        <v>0</v>
      </c>
      <c r="O100" s="198">
        <f t="shared" si="170"/>
        <v>0</v>
      </c>
      <c r="P100" s="175"/>
      <c r="Q100" s="163"/>
      <c r="R100" s="163"/>
      <c r="S100" s="163"/>
      <c r="T100" s="191"/>
      <c r="U100" s="160">
        <f t="shared" si="166"/>
        <v>0</v>
      </c>
      <c r="V100" s="198">
        <f t="shared" si="171"/>
        <v>0</v>
      </c>
      <c r="W100" s="175"/>
      <c r="X100" s="163"/>
      <c r="Y100" s="163"/>
      <c r="Z100" s="163"/>
      <c r="AA100" s="163"/>
      <c r="AB100" s="163"/>
      <c r="AC100" s="163"/>
      <c r="AD100" s="191"/>
      <c r="AE100" s="160">
        <f t="shared" si="146"/>
        <v>0</v>
      </c>
      <c r="AF100" s="198">
        <f t="shared" si="172"/>
        <v>0</v>
      </c>
      <c r="AG100" s="175"/>
      <c r="AH100" s="163"/>
      <c r="AI100" s="163"/>
      <c r="AJ100" s="163"/>
      <c r="AK100" s="163"/>
      <c r="AL100" s="164">
        <f t="shared" si="167"/>
        <v>0</v>
      </c>
      <c r="AM100" s="165">
        <f t="shared" si="168"/>
        <v>0</v>
      </c>
      <c r="AN100" s="191"/>
      <c r="AO100" s="160">
        <f t="shared" si="169"/>
        <v>0</v>
      </c>
      <c r="AP100" s="160">
        <f t="shared" si="173"/>
        <v>0</v>
      </c>
      <c r="AQ100" s="235">
        <f t="shared" si="158"/>
        <v>0</v>
      </c>
      <c r="AR100" s="216">
        <f t="shared" si="159"/>
        <v>0</v>
      </c>
      <c r="AS100" s="244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352"/>
    </row>
    <row r="101" spans="1:76" s="166" customFormat="1" ht="14.25" hidden="1" thickBot="1" x14ac:dyDescent="0.3">
      <c r="A101" s="500"/>
      <c r="B101" s="505"/>
      <c r="C101" s="708"/>
      <c r="D101" s="724"/>
      <c r="E101" s="719"/>
      <c r="F101" s="161">
        <f t="shared" si="154"/>
        <v>0</v>
      </c>
      <c r="G101" s="159">
        <f t="shared" si="160"/>
        <v>0</v>
      </c>
      <c r="H101" s="175"/>
      <c r="I101" s="163"/>
      <c r="J101" s="163"/>
      <c r="K101" s="163"/>
      <c r="L101" s="163"/>
      <c r="M101" s="191"/>
      <c r="N101" s="160">
        <f t="shared" si="164"/>
        <v>0</v>
      </c>
      <c r="O101" s="198">
        <f t="shared" si="170"/>
        <v>0</v>
      </c>
      <c r="P101" s="175"/>
      <c r="Q101" s="163"/>
      <c r="R101" s="163"/>
      <c r="S101" s="163"/>
      <c r="T101" s="191"/>
      <c r="U101" s="160">
        <f t="shared" si="166"/>
        <v>0</v>
      </c>
      <c r="V101" s="198">
        <f t="shared" si="171"/>
        <v>0</v>
      </c>
      <c r="W101" s="175"/>
      <c r="X101" s="163"/>
      <c r="Y101" s="163"/>
      <c r="Z101" s="163"/>
      <c r="AA101" s="163"/>
      <c r="AB101" s="163"/>
      <c r="AC101" s="163"/>
      <c r="AD101" s="191"/>
      <c r="AE101" s="160">
        <f t="shared" si="146"/>
        <v>0</v>
      </c>
      <c r="AF101" s="198">
        <f t="shared" si="172"/>
        <v>0</v>
      </c>
      <c r="AG101" s="175"/>
      <c r="AH101" s="163"/>
      <c r="AI101" s="163"/>
      <c r="AJ101" s="163"/>
      <c r="AK101" s="163"/>
      <c r="AL101" s="164">
        <f t="shared" si="167"/>
        <v>0</v>
      </c>
      <c r="AM101" s="165">
        <f t="shared" si="168"/>
        <v>0</v>
      </c>
      <c r="AN101" s="191"/>
      <c r="AO101" s="160">
        <f t="shared" si="169"/>
        <v>0</v>
      </c>
      <c r="AP101" s="160">
        <f t="shared" si="173"/>
        <v>0</v>
      </c>
      <c r="AQ101" s="235">
        <f t="shared" si="158"/>
        <v>0</v>
      </c>
      <c r="AR101" s="216">
        <f t="shared" si="159"/>
        <v>0</v>
      </c>
      <c r="AS101" s="244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352"/>
    </row>
    <row r="102" spans="1:76" s="166" customFormat="1" ht="14.25" hidden="1" thickBot="1" x14ac:dyDescent="0.3">
      <c r="A102" s="500"/>
      <c r="B102" s="505"/>
      <c r="C102" s="708"/>
      <c r="D102" s="724"/>
      <c r="E102" s="719"/>
      <c r="F102" s="161">
        <f t="shared" si="154"/>
        <v>0</v>
      </c>
      <c r="G102" s="159">
        <f t="shared" si="160"/>
        <v>0</v>
      </c>
      <c r="H102" s="175"/>
      <c r="I102" s="163"/>
      <c r="J102" s="163"/>
      <c r="K102" s="163"/>
      <c r="L102" s="163"/>
      <c r="M102" s="191"/>
      <c r="N102" s="160">
        <f t="shared" si="164"/>
        <v>0</v>
      </c>
      <c r="O102" s="198">
        <f t="shared" si="170"/>
        <v>0</v>
      </c>
      <c r="P102" s="175"/>
      <c r="Q102" s="163"/>
      <c r="R102" s="163"/>
      <c r="S102" s="163"/>
      <c r="T102" s="191"/>
      <c r="U102" s="160">
        <f t="shared" ref="U102:U103" si="174">SUM(P102:T102)</f>
        <v>0</v>
      </c>
      <c r="V102" s="198">
        <f>SUM(P102+Q102+R102+S102)*58+(T102)*48</f>
        <v>0</v>
      </c>
      <c r="W102" s="175"/>
      <c r="X102" s="163"/>
      <c r="Y102" s="163"/>
      <c r="Z102" s="163"/>
      <c r="AA102" s="163"/>
      <c r="AB102" s="163"/>
      <c r="AC102" s="163"/>
      <c r="AD102" s="191"/>
      <c r="AE102" s="160">
        <f t="shared" si="146"/>
        <v>0</v>
      </c>
      <c r="AF102" s="198">
        <f t="shared" si="172"/>
        <v>0</v>
      </c>
      <c r="AG102" s="175"/>
      <c r="AH102" s="163"/>
      <c r="AI102" s="163"/>
      <c r="AJ102" s="163"/>
      <c r="AK102" s="163"/>
      <c r="AL102" s="164">
        <f t="shared" si="167"/>
        <v>0</v>
      </c>
      <c r="AM102" s="165">
        <f t="shared" si="168"/>
        <v>0</v>
      </c>
      <c r="AN102" s="191"/>
      <c r="AO102" s="160">
        <f t="shared" si="169"/>
        <v>0</v>
      </c>
      <c r="AP102" s="160">
        <f t="shared" si="173"/>
        <v>0</v>
      </c>
      <c r="AQ102" s="235">
        <f t="shared" si="158"/>
        <v>0</v>
      </c>
      <c r="AR102" s="216">
        <f t="shared" si="159"/>
        <v>0</v>
      </c>
      <c r="AS102" s="244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352"/>
    </row>
    <row r="103" spans="1:76" s="249" customFormat="1" ht="14.25" hidden="1" thickBot="1" x14ac:dyDescent="0.3">
      <c r="A103" s="778"/>
      <c r="B103" s="508"/>
      <c r="C103" s="715" t="s">
        <v>81</v>
      </c>
      <c r="D103" s="724"/>
      <c r="E103" s="721"/>
      <c r="F103" s="245">
        <f>SUM(D103:E103)</f>
        <v>0</v>
      </c>
      <c r="G103" s="222">
        <f t="shared" si="160"/>
        <v>0</v>
      </c>
      <c r="H103" s="251"/>
      <c r="I103" s="224"/>
      <c r="J103" s="224"/>
      <c r="K103" s="224"/>
      <c r="L103" s="224"/>
      <c r="M103" s="252"/>
      <c r="N103" s="235">
        <f>SUM(H103:M103)</f>
        <v>0</v>
      </c>
      <c r="O103" s="201">
        <f t="shared" si="170"/>
        <v>0</v>
      </c>
      <c r="P103" s="223"/>
      <c r="Q103" s="224"/>
      <c r="R103" s="224"/>
      <c r="S103" s="224"/>
      <c r="T103" s="252"/>
      <c r="U103" s="235">
        <f t="shared" si="174"/>
        <v>0</v>
      </c>
      <c r="V103" s="201">
        <f>SUM(P103+Q103+R103+S103)*67+(T103)*48</f>
        <v>0</v>
      </c>
      <c r="W103" s="251"/>
      <c r="X103" s="224"/>
      <c r="Y103" s="224"/>
      <c r="Z103" s="224"/>
      <c r="AA103" s="224"/>
      <c r="AB103" s="224"/>
      <c r="AC103" s="224"/>
      <c r="AD103" s="252"/>
      <c r="AE103" s="160">
        <f t="shared" si="146"/>
        <v>0</v>
      </c>
      <c r="AF103" s="201">
        <f>SUM(W103+X103+Y103+Z103+AA103+AB103)*46+(AC103)*48.5+(AD103)*36.5</f>
        <v>0</v>
      </c>
      <c r="AG103" s="251"/>
      <c r="AH103" s="224"/>
      <c r="AI103" s="224"/>
      <c r="AJ103" s="224"/>
      <c r="AK103" s="224"/>
      <c r="AL103" s="253">
        <f t="shared" si="167"/>
        <v>0</v>
      </c>
      <c r="AM103" s="254">
        <f t="shared" si="168"/>
        <v>0</v>
      </c>
      <c r="AN103" s="252"/>
      <c r="AO103" s="235">
        <f t="shared" si="169"/>
        <v>0</v>
      </c>
      <c r="AP103" s="235">
        <f t="shared" si="173"/>
        <v>0</v>
      </c>
      <c r="AQ103" s="235">
        <f t="shared" si="158"/>
        <v>0</v>
      </c>
      <c r="AR103" s="243">
        <f t="shared" ref="AR103" si="175">SUM(O103+V103+AF103+AM103+AP103)</f>
        <v>0</v>
      </c>
      <c r="AS103" s="317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353"/>
    </row>
    <row r="104" spans="1:76" s="289" customFormat="1" ht="14.25" thickBot="1" x14ac:dyDescent="0.3">
      <c r="A104" s="12"/>
      <c r="B104" s="906"/>
      <c r="C104" s="287" t="s">
        <v>42</v>
      </c>
      <c r="D104" s="728"/>
      <c r="E104" s="287"/>
      <c r="F104" s="271">
        <f>SUM(F90:F97)</f>
        <v>37</v>
      </c>
      <c r="G104" s="131">
        <f>SUM(G90:G103)</f>
        <v>5809</v>
      </c>
      <c r="H104" s="288"/>
      <c r="I104" s="288"/>
      <c r="J104" s="288"/>
      <c r="K104" s="288"/>
      <c r="L104" s="288"/>
      <c r="M104" s="288"/>
      <c r="N104" s="128">
        <f>SUM(N90:N103)</f>
        <v>12</v>
      </c>
      <c r="O104" s="219">
        <f>SUM(O90:O103)</f>
        <v>1356</v>
      </c>
      <c r="P104" s="288"/>
      <c r="Q104" s="288"/>
      <c r="R104" s="288"/>
      <c r="S104" s="288"/>
      <c r="T104" s="288"/>
      <c r="U104" s="128">
        <f>SUM(U90:U103)</f>
        <v>98</v>
      </c>
      <c r="V104" s="219">
        <f>SUM(V90:V103)</f>
        <v>5806</v>
      </c>
      <c r="W104" s="288"/>
      <c r="X104" s="288"/>
      <c r="Y104" s="288"/>
      <c r="Z104" s="288"/>
      <c r="AA104" s="288"/>
      <c r="AB104" s="288"/>
      <c r="AC104" s="288"/>
      <c r="AD104" s="288"/>
      <c r="AE104" s="128">
        <f>SUM(AE90:AE103)</f>
        <v>1176</v>
      </c>
      <c r="AF104" s="219">
        <f>SUM(AF90:AF103)</f>
        <v>53154</v>
      </c>
      <c r="AG104" s="288"/>
      <c r="AH104" s="288"/>
      <c r="AI104" s="288"/>
      <c r="AJ104" s="288"/>
      <c r="AK104" s="288"/>
      <c r="AL104" s="275">
        <f>SUM(AL90:AL103)</f>
        <v>0</v>
      </c>
      <c r="AM104" s="278">
        <f>SUM(AM90:AM103)</f>
        <v>0</v>
      </c>
      <c r="AN104" s="288"/>
      <c r="AO104" s="128">
        <f>SUM(AO90:AO103)</f>
        <v>0</v>
      </c>
      <c r="AP104" s="227">
        <f>SUM(AP90:AP103)</f>
        <v>0</v>
      </c>
      <c r="AQ104" s="128">
        <f>SUM(AQ90:AQ103)</f>
        <v>1323</v>
      </c>
      <c r="AR104" s="34">
        <f>SUM(AR90:AR103)</f>
        <v>66125</v>
      </c>
      <c r="AS104" s="278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</row>
    <row r="105" spans="1:76" s="19" customFormat="1" ht="14.25" thickBot="1" x14ac:dyDescent="0.3">
      <c r="A105" s="12"/>
      <c r="B105" s="907"/>
      <c r="C105" s="170" t="s">
        <v>47</v>
      </c>
      <c r="D105" s="36"/>
      <c r="E105" s="171"/>
      <c r="F105" s="172"/>
      <c r="G105" s="173"/>
      <c r="H105" s="188"/>
      <c r="I105" s="188"/>
      <c r="J105" s="188"/>
      <c r="K105" s="188"/>
      <c r="L105" s="188"/>
      <c r="M105" s="188"/>
      <c r="N105" s="189"/>
      <c r="O105" s="202"/>
      <c r="P105" s="188"/>
      <c r="Q105" s="188"/>
      <c r="R105" s="188"/>
      <c r="S105" s="188"/>
      <c r="T105" s="188"/>
      <c r="U105" s="189"/>
      <c r="V105" s="202"/>
      <c r="W105" s="188"/>
      <c r="X105" s="188"/>
      <c r="Y105" s="188"/>
      <c r="Z105" s="188"/>
      <c r="AA105" s="188"/>
      <c r="AB105" s="188"/>
      <c r="AC105" s="188"/>
      <c r="AD105" s="188"/>
      <c r="AE105" s="189"/>
      <c r="AF105" s="202"/>
      <c r="AG105" s="188"/>
      <c r="AH105" s="188"/>
      <c r="AI105" s="188"/>
      <c r="AJ105" s="188"/>
      <c r="AK105" s="188"/>
      <c r="AL105" s="189"/>
      <c r="AM105" s="202"/>
      <c r="AN105" s="188"/>
      <c r="AO105" s="189"/>
      <c r="AP105" s="189"/>
      <c r="AQ105" s="189"/>
      <c r="AR105" s="202"/>
      <c r="AS105" s="15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</row>
    <row r="106" spans="1:76" s="250" customFormat="1" ht="13.5" hidden="1" x14ac:dyDescent="0.25">
      <c r="A106" s="681"/>
      <c r="B106" s="504"/>
      <c r="C106" s="517" t="s">
        <v>83</v>
      </c>
      <c r="D106" s="707"/>
      <c r="E106" s="722"/>
      <c r="F106" s="255">
        <f>SUM(D106:E106)</f>
        <v>0</v>
      </c>
      <c r="G106" s="157">
        <f>SUM(D106+E106)*157</f>
        <v>0</v>
      </c>
      <c r="H106" s="181"/>
      <c r="I106" s="182"/>
      <c r="J106" s="182"/>
      <c r="K106" s="182"/>
      <c r="L106" s="182"/>
      <c r="M106" s="190"/>
      <c r="N106" s="240">
        <f t="shared" ref="N106:N120" si="176">SUM(H106:M106)</f>
        <v>0</v>
      </c>
      <c r="O106" s="256">
        <f>SUM(H106+I106+J106+K106)*146+(M106)*90</f>
        <v>0</v>
      </c>
      <c r="P106" s="181"/>
      <c r="Q106" s="182"/>
      <c r="R106" s="182"/>
      <c r="S106" s="182"/>
      <c r="T106" s="190"/>
      <c r="U106" s="240">
        <f t="shared" ref="U106:U107" si="177">SUM(P106:T106)</f>
        <v>0</v>
      </c>
      <c r="V106" s="256">
        <f>SUM(P106+Q106+R106+S106)*67+(T106)*48</f>
        <v>0</v>
      </c>
      <c r="W106" s="181"/>
      <c r="X106" s="182"/>
      <c r="Y106" s="182"/>
      <c r="Z106" s="182"/>
      <c r="AA106" s="182"/>
      <c r="AB106" s="182"/>
      <c r="AC106" s="182"/>
      <c r="AD106" s="190"/>
      <c r="AE106" s="240">
        <f t="shared" ref="AE106:AE107" si="178">SUM(W106:AD106)</f>
        <v>0</v>
      </c>
      <c r="AF106" s="194">
        <f t="shared" ref="AF106:AF117" si="179">SUM(W106+X106+Y106+Z106+AA106+AB106)*46+(AC106)*49+(AD106)*36.5</f>
        <v>0</v>
      </c>
      <c r="AG106" s="182"/>
      <c r="AH106" s="182"/>
      <c r="AI106" s="182"/>
      <c r="AJ106" s="182"/>
      <c r="AK106" s="182"/>
      <c r="AL106" s="183">
        <f t="shared" ref="AL106:AL110" si="180">SUM(AG106:AK106)</f>
        <v>0</v>
      </c>
      <c r="AM106" s="263">
        <f t="shared" ref="AM106:AM120" si="181">SUM(AG106+AH106+AI106+AJ106)*18.1+(AK106)*13</f>
        <v>0</v>
      </c>
      <c r="AN106" s="247"/>
      <c r="AO106" s="240">
        <f t="shared" ref="AO106:AO120" si="182">SUM(AN106)</f>
        <v>0</v>
      </c>
      <c r="AP106" s="240">
        <f>SUM(AN106)*93</f>
        <v>0</v>
      </c>
      <c r="AQ106" s="240">
        <f t="shared" ref="AQ106:AR110" si="183">SUM(N106+U106+AE106+AL106+AO106)</f>
        <v>0</v>
      </c>
      <c r="AR106" s="266">
        <f t="shared" si="183"/>
        <v>0</v>
      </c>
      <c r="AS106" s="348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354"/>
    </row>
    <row r="107" spans="1:76" s="166" customFormat="1" ht="13.5" hidden="1" x14ac:dyDescent="0.25">
      <c r="A107" s="680"/>
      <c r="B107" s="505"/>
      <c r="C107" s="708" t="s">
        <v>83</v>
      </c>
      <c r="D107" s="706"/>
      <c r="E107" s="719"/>
      <c r="F107" s="161">
        <f t="shared" ref="F107:F120" si="184">SUM(D107:E107)</f>
        <v>0</v>
      </c>
      <c r="G107" s="159">
        <f t="shared" ref="G107:G120" si="185">SUM(D107+E107)*157</f>
        <v>0</v>
      </c>
      <c r="H107" s="175"/>
      <c r="I107" s="163"/>
      <c r="J107" s="163"/>
      <c r="K107" s="163"/>
      <c r="L107" s="163"/>
      <c r="M107" s="191"/>
      <c r="N107" s="160">
        <f t="shared" si="176"/>
        <v>0</v>
      </c>
      <c r="O107" s="198">
        <f>SUM(H107+I107+J107+K107)*146+(M107)*102</f>
        <v>0</v>
      </c>
      <c r="P107" s="175"/>
      <c r="Q107" s="163"/>
      <c r="R107" s="163"/>
      <c r="S107" s="163"/>
      <c r="T107" s="191"/>
      <c r="U107" s="160">
        <f t="shared" si="177"/>
        <v>0</v>
      </c>
      <c r="V107" s="198">
        <f>SUM(P107+Q107+R107+S107)*54.3+(T107)*48</f>
        <v>0</v>
      </c>
      <c r="W107" s="175"/>
      <c r="X107" s="163"/>
      <c r="Y107" s="163"/>
      <c r="Z107" s="163"/>
      <c r="AA107" s="163"/>
      <c r="AB107" s="163"/>
      <c r="AC107" s="163"/>
      <c r="AD107" s="191"/>
      <c r="AE107" s="160">
        <f t="shared" si="178"/>
        <v>0</v>
      </c>
      <c r="AF107" s="193">
        <f t="shared" si="179"/>
        <v>0</v>
      </c>
      <c r="AG107" s="163"/>
      <c r="AH107" s="163"/>
      <c r="AI107" s="163"/>
      <c r="AJ107" s="163"/>
      <c r="AK107" s="163"/>
      <c r="AL107" s="164">
        <f t="shared" si="180"/>
        <v>0</v>
      </c>
      <c r="AM107" s="236">
        <f t="shared" si="181"/>
        <v>0</v>
      </c>
      <c r="AN107" s="237"/>
      <c r="AO107" s="160">
        <f t="shared" si="182"/>
        <v>0</v>
      </c>
      <c r="AP107" s="160">
        <f>SUM(AN107)*93</f>
        <v>0</v>
      </c>
      <c r="AQ107" s="160">
        <f>SUM(N107+U107+AE107+AL107+AO107+F107)</f>
        <v>0</v>
      </c>
      <c r="AR107" s="216">
        <f>SUM(O107+V107+AF107+AM107+AP107+G107)</f>
        <v>0</v>
      </c>
      <c r="AS107" s="244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352"/>
    </row>
    <row r="108" spans="1:76" s="166" customFormat="1" ht="13.5" x14ac:dyDescent="0.25">
      <c r="A108" s="773" t="s">
        <v>246</v>
      </c>
      <c r="B108" s="505" t="s">
        <v>243</v>
      </c>
      <c r="C108" s="708" t="s">
        <v>84</v>
      </c>
      <c r="D108" s="746">
        <v>4</v>
      </c>
      <c r="E108" s="719">
        <v>5</v>
      </c>
      <c r="F108" s="161">
        <f t="shared" si="184"/>
        <v>9</v>
      </c>
      <c r="G108" s="159">
        <f>SUM(E108)*157+D108*157</f>
        <v>1413</v>
      </c>
      <c r="H108" s="175"/>
      <c r="I108" s="163"/>
      <c r="J108" s="163"/>
      <c r="K108" s="163"/>
      <c r="L108" s="163"/>
      <c r="M108" s="191"/>
      <c r="N108" s="160">
        <f t="shared" si="176"/>
        <v>0</v>
      </c>
      <c r="O108" s="198">
        <f>SUM(H108+I108+J108+K108)*146+(M108)*102</f>
        <v>0</v>
      </c>
      <c r="P108" s="175">
        <v>15</v>
      </c>
      <c r="Q108" s="163">
        <v>7</v>
      </c>
      <c r="R108" s="163">
        <v>7</v>
      </c>
      <c r="S108" s="163">
        <v>11</v>
      </c>
      <c r="T108" s="163">
        <v>36</v>
      </c>
      <c r="U108" s="160">
        <f t="shared" ref="U108:U110" si="186">SUM(P108:T108)</f>
        <v>76</v>
      </c>
      <c r="V108" s="198">
        <f>SUM(P108+Q108+R108+S108)*67+(T108)*48</f>
        <v>4408</v>
      </c>
      <c r="W108" s="175">
        <v>32</v>
      </c>
      <c r="X108" s="163">
        <v>12</v>
      </c>
      <c r="Y108" s="163">
        <v>8</v>
      </c>
      <c r="Z108" s="163">
        <v>14</v>
      </c>
      <c r="AA108" s="163"/>
      <c r="AB108" s="163"/>
      <c r="AC108" s="163">
        <v>12</v>
      </c>
      <c r="AD108" s="191">
        <v>8</v>
      </c>
      <c r="AE108" s="160">
        <f t="shared" ref="AE108:AE120" si="187">SUM(W108:AD108)</f>
        <v>86</v>
      </c>
      <c r="AF108" s="193">
        <f>SUM(W108+X108+Y108+Z108+AA108+AB108)*46+(AC108)*48.333+(AD108)*36.5</f>
        <v>3907.9960000000001</v>
      </c>
      <c r="AG108" s="163"/>
      <c r="AH108" s="163"/>
      <c r="AI108" s="163"/>
      <c r="AJ108" s="163"/>
      <c r="AK108" s="163"/>
      <c r="AL108" s="164">
        <f t="shared" si="180"/>
        <v>0</v>
      </c>
      <c r="AM108" s="236">
        <f t="shared" si="181"/>
        <v>0</v>
      </c>
      <c r="AN108" s="237"/>
      <c r="AO108" s="160">
        <f t="shared" si="182"/>
        <v>0</v>
      </c>
      <c r="AP108" s="160">
        <f>SUM(AN108)*93</f>
        <v>0</v>
      </c>
      <c r="AQ108" s="160">
        <f t="shared" ref="AQ108:AQ120" si="188">SUM(N108+U108+AE108+AL108+AO108+F108)</f>
        <v>171</v>
      </c>
      <c r="AR108" s="216">
        <f>SUM(O108+V108+AF108+AM108+AP108+G108)</f>
        <v>9728.9959999999992</v>
      </c>
      <c r="AS108" s="244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352"/>
    </row>
    <row r="109" spans="1:76" s="166" customFormat="1" ht="13.5" hidden="1" x14ac:dyDescent="0.25">
      <c r="A109" s="760"/>
      <c r="B109" s="505" t="s">
        <v>244</v>
      </c>
      <c r="C109" s="708" t="s">
        <v>151</v>
      </c>
      <c r="D109" s="734"/>
      <c r="E109" s="719"/>
      <c r="F109" s="161">
        <f t="shared" si="184"/>
        <v>0</v>
      </c>
      <c r="G109" s="159">
        <f t="shared" si="185"/>
        <v>0</v>
      </c>
      <c r="H109" s="175"/>
      <c r="I109" s="163"/>
      <c r="J109" s="163"/>
      <c r="K109" s="163"/>
      <c r="L109" s="163"/>
      <c r="M109" s="191"/>
      <c r="N109" s="160">
        <f t="shared" si="176"/>
        <v>0</v>
      </c>
      <c r="O109" s="198">
        <f>SUM(H109+I109+J109+K109+L109)*146+(M109)*102</f>
        <v>0</v>
      </c>
      <c r="P109" s="175"/>
      <c r="Q109" s="163"/>
      <c r="R109" s="163"/>
      <c r="S109" s="163"/>
      <c r="T109" s="191"/>
      <c r="U109" s="160">
        <f t="shared" si="186"/>
        <v>0</v>
      </c>
      <c r="V109" s="198">
        <f>SUM(P109+Q109+R109+S109)*67+(T109)*48</f>
        <v>0</v>
      </c>
      <c r="W109" s="175"/>
      <c r="X109" s="163"/>
      <c r="Y109" s="163"/>
      <c r="Z109" s="163"/>
      <c r="AA109" s="163"/>
      <c r="AB109" s="163"/>
      <c r="AC109" s="163"/>
      <c r="AD109" s="191"/>
      <c r="AE109" s="160">
        <f t="shared" si="187"/>
        <v>0</v>
      </c>
      <c r="AF109" s="193">
        <f t="shared" si="179"/>
        <v>0</v>
      </c>
      <c r="AG109" s="163"/>
      <c r="AH109" s="163"/>
      <c r="AI109" s="163"/>
      <c r="AJ109" s="163"/>
      <c r="AK109" s="163"/>
      <c r="AL109" s="164">
        <f t="shared" si="180"/>
        <v>0</v>
      </c>
      <c r="AM109" s="236">
        <f t="shared" si="181"/>
        <v>0</v>
      </c>
      <c r="AN109" s="237"/>
      <c r="AO109" s="160">
        <f t="shared" si="182"/>
        <v>0</v>
      </c>
      <c r="AP109" s="160">
        <f>SUM(AN109)*93</f>
        <v>0</v>
      </c>
      <c r="AQ109" s="160">
        <f t="shared" si="188"/>
        <v>0</v>
      </c>
      <c r="AR109" s="216">
        <f>SUM(O109+V109+AF109+AM109+AP109+G109)</f>
        <v>0</v>
      </c>
      <c r="AS109" s="244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352"/>
    </row>
    <row r="110" spans="1:76" s="166" customFormat="1" ht="13.5" hidden="1" x14ac:dyDescent="0.25">
      <c r="A110" s="760"/>
      <c r="B110" s="505" t="s">
        <v>245</v>
      </c>
      <c r="C110" s="708" t="s">
        <v>85</v>
      </c>
      <c r="D110" s="734"/>
      <c r="E110" s="719"/>
      <c r="F110" s="161">
        <f t="shared" si="184"/>
        <v>0</v>
      </c>
      <c r="G110" s="159">
        <f>SUM(D110+E110)*150</f>
        <v>0</v>
      </c>
      <c r="H110" s="175"/>
      <c r="I110" s="163"/>
      <c r="J110" s="163"/>
      <c r="K110" s="163"/>
      <c r="L110" s="163"/>
      <c r="M110" s="191"/>
      <c r="N110" s="160">
        <f t="shared" si="176"/>
        <v>0</v>
      </c>
      <c r="O110" s="198">
        <f>SUM(H110+I110+J110+K110)*146+(M110)*90</f>
        <v>0</v>
      </c>
      <c r="P110" s="175"/>
      <c r="Q110" s="163"/>
      <c r="R110" s="163"/>
      <c r="S110" s="163"/>
      <c r="T110" s="191"/>
      <c r="U110" s="160">
        <f t="shared" si="186"/>
        <v>0</v>
      </c>
      <c r="V110" s="198">
        <f>SUM(P110+Q110+R110+S110)*58.2+(T110)*48</f>
        <v>0</v>
      </c>
      <c r="W110" s="175"/>
      <c r="X110" s="163"/>
      <c r="Y110" s="163"/>
      <c r="Z110" s="163"/>
      <c r="AA110" s="163"/>
      <c r="AB110" s="163"/>
      <c r="AC110" s="163"/>
      <c r="AD110" s="191"/>
      <c r="AE110" s="160">
        <f t="shared" si="187"/>
        <v>0</v>
      </c>
      <c r="AF110" s="193">
        <f t="shared" si="179"/>
        <v>0</v>
      </c>
      <c r="AG110" s="163"/>
      <c r="AH110" s="163"/>
      <c r="AI110" s="163"/>
      <c r="AJ110" s="163"/>
      <c r="AK110" s="163"/>
      <c r="AL110" s="164">
        <f t="shared" si="180"/>
        <v>0</v>
      </c>
      <c r="AM110" s="236">
        <f t="shared" si="181"/>
        <v>0</v>
      </c>
      <c r="AN110" s="237"/>
      <c r="AO110" s="160">
        <f t="shared" si="182"/>
        <v>0</v>
      </c>
      <c r="AP110" s="160">
        <f t="shared" ref="AP110" si="189">SUM(AN110)*93</f>
        <v>0</v>
      </c>
      <c r="AQ110" s="160">
        <f t="shared" si="188"/>
        <v>0</v>
      </c>
      <c r="AR110" s="216">
        <f t="shared" si="183"/>
        <v>0</v>
      </c>
      <c r="AS110" s="244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352"/>
    </row>
    <row r="111" spans="1:76" s="166" customFormat="1" ht="13.5" customHeight="1" x14ac:dyDescent="0.25">
      <c r="A111" s="760" t="s">
        <v>238</v>
      </c>
      <c r="B111" s="505" t="s">
        <v>235</v>
      </c>
      <c r="C111" s="708" t="s">
        <v>86</v>
      </c>
      <c r="D111" s="734">
        <v>3</v>
      </c>
      <c r="E111" s="719"/>
      <c r="F111" s="161">
        <f t="shared" si="184"/>
        <v>3</v>
      </c>
      <c r="G111" s="159">
        <f t="shared" si="185"/>
        <v>471</v>
      </c>
      <c r="H111" s="175"/>
      <c r="I111" s="163"/>
      <c r="J111" s="163"/>
      <c r="K111" s="163"/>
      <c r="L111" s="163"/>
      <c r="M111" s="191"/>
      <c r="N111" s="160">
        <f t="shared" si="176"/>
        <v>0</v>
      </c>
      <c r="O111" s="198">
        <f>SUM(H111+I111+J111+K111)*146+(M111)*102</f>
        <v>0</v>
      </c>
      <c r="P111" s="175"/>
      <c r="Q111" s="163"/>
      <c r="R111" s="163"/>
      <c r="S111" s="163"/>
      <c r="T111" s="191">
        <v>7</v>
      </c>
      <c r="U111" s="160">
        <f t="shared" ref="U111:U120" si="190">SUM(P111:T111)</f>
        <v>7</v>
      </c>
      <c r="V111" s="198">
        <f>SUM(P111+R111+S111)*58.5+(T111)*48+(Q111)*58.5</f>
        <v>336</v>
      </c>
      <c r="W111" s="175">
        <v>32</v>
      </c>
      <c r="X111" s="163">
        <v>81</v>
      </c>
      <c r="Y111" s="163">
        <v>28</v>
      </c>
      <c r="Z111" s="163">
        <v>21</v>
      </c>
      <c r="AA111" s="163"/>
      <c r="AB111" s="163"/>
      <c r="AC111" s="163">
        <v>19</v>
      </c>
      <c r="AD111" s="191">
        <v>45</v>
      </c>
      <c r="AE111" s="160">
        <f t="shared" si="187"/>
        <v>226</v>
      </c>
      <c r="AF111" s="193">
        <f t="shared" si="179"/>
        <v>10025.5</v>
      </c>
      <c r="AG111" s="163"/>
      <c r="AH111" s="163"/>
      <c r="AI111" s="163"/>
      <c r="AJ111" s="163"/>
      <c r="AK111" s="163"/>
      <c r="AL111" s="164">
        <f t="shared" ref="AL111:AL120" si="191">SUM(AG111:AK111)</f>
        <v>0</v>
      </c>
      <c r="AM111" s="236">
        <f t="shared" si="181"/>
        <v>0</v>
      </c>
      <c r="AN111" s="237"/>
      <c r="AO111" s="160">
        <f>SUM(AN111)</f>
        <v>0</v>
      </c>
      <c r="AP111" s="160">
        <f>SUM(AN111)*107.25</f>
        <v>0</v>
      </c>
      <c r="AQ111" s="160">
        <f t="shared" si="188"/>
        <v>236</v>
      </c>
      <c r="AR111" s="216">
        <f>SUM(O111+V111+AF111+AM111+AP111+G111)</f>
        <v>10832.5</v>
      </c>
      <c r="AS111" s="244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352"/>
    </row>
    <row r="112" spans="1:76" s="166" customFormat="1" ht="13.5" x14ac:dyDescent="0.25">
      <c r="A112" s="760"/>
      <c r="B112" s="505"/>
      <c r="C112" s="708" t="s">
        <v>87</v>
      </c>
      <c r="D112" s="734"/>
      <c r="E112" s="719"/>
      <c r="F112" s="161">
        <f t="shared" si="184"/>
        <v>0</v>
      </c>
      <c r="G112" s="159">
        <f t="shared" si="185"/>
        <v>0</v>
      </c>
      <c r="H112" s="175"/>
      <c r="I112" s="163"/>
      <c r="J112" s="163"/>
      <c r="K112" s="163"/>
      <c r="L112" s="163"/>
      <c r="M112" s="191"/>
      <c r="N112" s="160">
        <f t="shared" si="176"/>
        <v>0</v>
      </c>
      <c r="O112" s="198">
        <f>SUM(H112+I112+J112)*146+(M112)*102+K112*124</f>
        <v>0</v>
      </c>
      <c r="P112" s="175"/>
      <c r="Q112" s="163"/>
      <c r="R112" s="163"/>
      <c r="S112" s="163"/>
      <c r="T112" s="191"/>
      <c r="U112" s="160">
        <f t="shared" si="190"/>
        <v>0</v>
      </c>
      <c r="V112" s="198">
        <f>SUM(P112+Q112+S112)*67+(T112)*39+R112*67</f>
        <v>0</v>
      </c>
      <c r="W112" s="175"/>
      <c r="X112" s="163"/>
      <c r="Y112" s="163"/>
      <c r="Z112" s="163"/>
      <c r="AA112" s="163"/>
      <c r="AB112" s="163"/>
      <c r="AC112" s="163"/>
      <c r="AD112" s="191"/>
      <c r="AE112" s="160">
        <f t="shared" si="187"/>
        <v>0</v>
      </c>
      <c r="AF112" s="193">
        <f t="shared" si="179"/>
        <v>0</v>
      </c>
      <c r="AG112" s="163"/>
      <c r="AH112" s="163"/>
      <c r="AI112" s="163"/>
      <c r="AJ112" s="163"/>
      <c r="AK112" s="163"/>
      <c r="AL112" s="164">
        <f t="shared" si="191"/>
        <v>0</v>
      </c>
      <c r="AM112" s="236">
        <f t="shared" si="181"/>
        <v>0</v>
      </c>
      <c r="AN112" s="237"/>
      <c r="AO112" s="160">
        <f t="shared" ref="AO112:AO119" si="192">SUM(AN112)</f>
        <v>0</v>
      </c>
      <c r="AP112" s="160">
        <f>SUM(AN112)*107.25</f>
        <v>0</v>
      </c>
      <c r="AQ112" s="160">
        <f t="shared" si="188"/>
        <v>0</v>
      </c>
      <c r="AR112" s="216">
        <f>SUM(O112+V112+AF112+AM112+AP112+G112)</f>
        <v>0</v>
      </c>
      <c r="AS112" s="244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352"/>
    </row>
    <row r="113" spans="1:76" s="166" customFormat="1" ht="13.5" hidden="1" x14ac:dyDescent="0.25">
      <c r="A113" s="760"/>
      <c r="B113" s="505"/>
      <c r="C113" s="708" t="s">
        <v>88</v>
      </c>
      <c r="D113" s="734"/>
      <c r="E113" s="719"/>
      <c r="F113" s="161">
        <f t="shared" si="184"/>
        <v>0</v>
      </c>
      <c r="G113" s="159">
        <f t="shared" si="185"/>
        <v>0</v>
      </c>
      <c r="H113" s="175"/>
      <c r="I113" s="163"/>
      <c r="J113" s="163"/>
      <c r="K113" s="163"/>
      <c r="L113" s="163"/>
      <c r="M113" s="191"/>
      <c r="N113" s="160">
        <f t="shared" si="176"/>
        <v>0</v>
      </c>
      <c r="O113" s="198">
        <f t="shared" ref="O113:O116" si="193">SUM(H113+I113+J113)*146+(M113)*102+K113*124</f>
        <v>0</v>
      </c>
      <c r="P113" s="175"/>
      <c r="Q113" s="163"/>
      <c r="R113" s="163"/>
      <c r="S113" s="163"/>
      <c r="T113" s="191"/>
      <c r="U113" s="160">
        <f t="shared" si="190"/>
        <v>0</v>
      </c>
      <c r="V113" s="198">
        <f t="shared" ref="V113:V116" si="194">SUM(P113+Q113+S113)*67+(T113)*39+R113*67</f>
        <v>0</v>
      </c>
      <c r="W113" s="175"/>
      <c r="X113" s="163"/>
      <c r="Y113" s="163"/>
      <c r="Z113" s="163"/>
      <c r="AA113" s="163"/>
      <c r="AB113" s="163"/>
      <c r="AC113" s="163"/>
      <c r="AD113" s="191"/>
      <c r="AE113" s="160">
        <f t="shared" si="187"/>
        <v>0</v>
      </c>
      <c r="AF113" s="193">
        <f t="shared" si="179"/>
        <v>0</v>
      </c>
      <c r="AG113" s="163"/>
      <c r="AH113" s="163"/>
      <c r="AI113" s="163"/>
      <c r="AJ113" s="163"/>
      <c r="AK113" s="163"/>
      <c r="AL113" s="164">
        <f t="shared" si="191"/>
        <v>0</v>
      </c>
      <c r="AM113" s="236">
        <f t="shared" si="181"/>
        <v>0</v>
      </c>
      <c r="AN113" s="237"/>
      <c r="AO113" s="160">
        <f t="shared" si="192"/>
        <v>0</v>
      </c>
      <c r="AP113" s="160">
        <f t="shared" ref="AP113:AP117" si="195">SUM(AN113)*107.25</f>
        <v>0</v>
      </c>
      <c r="AQ113" s="160">
        <f t="shared" si="188"/>
        <v>0</v>
      </c>
      <c r="AR113" s="216">
        <f t="shared" ref="AR113:AR117" si="196">SUM(O113+V113+AF113+AM113+AP113+G113)</f>
        <v>0</v>
      </c>
      <c r="AS113" s="244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352"/>
    </row>
    <row r="114" spans="1:76" s="166" customFormat="1" ht="13.5" hidden="1" x14ac:dyDescent="0.25">
      <c r="A114" s="760"/>
      <c r="B114" s="505"/>
      <c r="C114" s="708" t="s">
        <v>89</v>
      </c>
      <c r="D114" s="734"/>
      <c r="E114" s="719"/>
      <c r="F114" s="161">
        <f t="shared" si="184"/>
        <v>0</v>
      </c>
      <c r="G114" s="159">
        <f t="shared" si="185"/>
        <v>0</v>
      </c>
      <c r="H114" s="175"/>
      <c r="I114" s="163"/>
      <c r="J114" s="163"/>
      <c r="K114" s="163"/>
      <c r="L114" s="163"/>
      <c r="M114" s="191"/>
      <c r="N114" s="160">
        <f t="shared" si="176"/>
        <v>0</v>
      </c>
      <c r="O114" s="198">
        <f t="shared" si="193"/>
        <v>0</v>
      </c>
      <c r="P114" s="175"/>
      <c r="Q114" s="163"/>
      <c r="R114" s="163"/>
      <c r="S114" s="163"/>
      <c r="T114" s="191"/>
      <c r="U114" s="160">
        <f t="shared" si="190"/>
        <v>0</v>
      </c>
      <c r="V114" s="198">
        <f t="shared" si="194"/>
        <v>0</v>
      </c>
      <c r="W114" s="175"/>
      <c r="X114" s="163"/>
      <c r="Y114" s="163"/>
      <c r="Z114" s="163"/>
      <c r="AA114" s="163"/>
      <c r="AB114" s="163"/>
      <c r="AC114" s="163"/>
      <c r="AD114" s="191"/>
      <c r="AE114" s="160">
        <f t="shared" si="187"/>
        <v>0</v>
      </c>
      <c r="AF114" s="193">
        <f t="shared" si="179"/>
        <v>0</v>
      </c>
      <c r="AG114" s="163"/>
      <c r="AH114" s="163"/>
      <c r="AI114" s="163"/>
      <c r="AJ114" s="163"/>
      <c r="AK114" s="163"/>
      <c r="AL114" s="164">
        <f t="shared" si="191"/>
        <v>0</v>
      </c>
      <c r="AM114" s="236">
        <f t="shared" si="181"/>
        <v>0</v>
      </c>
      <c r="AN114" s="237"/>
      <c r="AO114" s="160">
        <f t="shared" si="192"/>
        <v>0</v>
      </c>
      <c r="AP114" s="160">
        <f t="shared" si="195"/>
        <v>0</v>
      </c>
      <c r="AQ114" s="160">
        <f t="shared" si="188"/>
        <v>0</v>
      </c>
      <c r="AR114" s="216">
        <f t="shared" si="196"/>
        <v>0</v>
      </c>
      <c r="AS114" s="244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352"/>
    </row>
    <row r="115" spans="1:76" s="166" customFormat="1" ht="13.5" x14ac:dyDescent="0.25">
      <c r="A115" s="760"/>
      <c r="B115" s="505"/>
      <c r="C115" s="708" t="s">
        <v>151</v>
      </c>
      <c r="D115" s="734"/>
      <c r="E115" s="719"/>
      <c r="F115" s="161">
        <f t="shared" si="184"/>
        <v>0</v>
      </c>
      <c r="G115" s="159">
        <f t="shared" si="185"/>
        <v>0</v>
      </c>
      <c r="H115" s="223"/>
      <c r="I115" s="224"/>
      <c r="J115" s="224"/>
      <c r="K115" s="224"/>
      <c r="L115" s="224"/>
      <c r="M115" s="252"/>
      <c r="N115" s="160">
        <f t="shared" si="176"/>
        <v>0</v>
      </c>
      <c r="O115" s="198">
        <f t="shared" si="193"/>
        <v>0</v>
      </c>
      <c r="P115" s="223"/>
      <c r="Q115" s="224"/>
      <c r="R115" s="224"/>
      <c r="S115" s="224"/>
      <c r="T115" s="252"/>
      <c r="U115" s="160">
        <f t="shared" si="190"/>
        <v>0</v>
      </c>
      <c r="V115" s="198">
        <f t="shared" si="194"/>
        <v>0</v>
      </c>
      <c r="W115" s="175"/>
      <c r="X115" s="163"/>
      <c r="Y115" s="163"/>
      <c r="Z115" s="163"/>
      <c r="AA115" s="163"/>
      <c r="AB115" s="163"/>
      <c r="AC115" s="163"/>
      <c r="AD115" s="191"/>
      <c r="AE115" s="160">
        <f t="shared" si="187"/>
        <v>0</v>
      </c>
      <c r="AF115" s="193">
        <f t="shared" si="179"/>
        <v>0</v>
      </c>
      <c r="AG115" s="163"/>
      <c r="AH115" s="163"/>
      <c r="AI115" s="163"/>
      <c r="AJ115" s="163"/>
      <c r="AK115" s="163"/>
      <c r="AL115" s="164"/>
      <c r="AM115" s="236"/>
      <c r="AN115" s="237"/>
      <c r="AO115" s="160">
        <f t="shared" si="192"/>
        <v>0</v>
      </c>
      <c r="AP115" s="160">
        <f t="shared" si="195"/>
        <v>0</v>
      </c>
      <c r="AQ115" s="160">
        <f t="shared" si="188"/>
        <v>0</v>
      </c>
      <c r="AR115" s="216">
        <f t="shared" si="196"/>
        <v>0</v>
      </c>
      <c r="AS115" s="244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352"/>
    </row>
    <row r="116" spans="1:76" s="166" customFormat="1" ht="13.5" x14ac:dyDescent="0.25">
      <c r="A116" s="760"/>
      <c r="B116" s="505"/>
      <c r="C116" s="708" t="s">
        <v>88</v>
      </c>
      <c r="D116" s="775"/>
      <c r="E116" s="719"/>
      <c r="F116" s="161">
        <f t="shared" si="184"/>
        <v>0</v>
      </c>
      <c r="G116" s="159">
        <f t="shared" si="185"/>
        <v>0</v>
      </c>
      <c r="H116" s="223"/>
      <c r="I116" s="224"/>
      <c r="J116" s="224"/>
      <c r="K116" s="224"/>
      <c r="L116" s="224"/>
      <c r="M116" s="252"/>
      <c r="N116" s="160">
        <f t="shared" si="176"/>
        <v>0</v>
      </c>
      <c r="O116" s="198">
        <f t="shared" si="193"/>
        <v>0</v>
      </c>
      <c r="P116" s="223"/>
      <c r="Q116" s="224"/>
      <c r="R116" s="224"/>
      <c r="S116" s="224"/>
      <c r="T116" s="252"/>
      <c r="U116" s="160">
        <f t="shared" si="190"/>
        <v>0</v>
      </c>
      <c r="V116" s="198">
        <f t="shared" si="194"/>
        <v>0</v>
      </c>
      <c r="W116" s="175"/>
      <c r="X116" s="163"/>
      <c r="Y116" s="163"/>
      <c r="Z116" s="163"/>
      <c r="AA116" s="163"/>
      <c r="AB116" s="163"/>
      <c r="AC116" s="163"/>
      <c r="AD116" s="191"/>
      <c r="AE116" s="160">
        <f t="shared" si="187"/>
        <v>0</v>
      </c>
      <c r="AF116" s="193">
        <f t="shared" si="179"/>
        <v>0</v>
      </c>
      <c r="AG116" s="163"/>
      <c r="AH116" s="163"/>
      <c r="AI116" s="163"/>
      <c r="AJ116" s="163"/>
      <c r="AK116" s="163"/>
      <c r="AL116" s="164"/>
      <c r="AM116" s="236"/>
      <c r="AN116" s="237"/>
      <c r="AO116" s="160">
        <f t="shared" si="192"/>
        <v>0</v>
      </c>
      <c r="AP116" s="160">
        <f t="shared" si="195"/>
        <v>0</v>
      </c>
      <c r="AQ116" s="160">
        <f t="shared" si="188"/>
        <v>0</v>
      </c>
      <c r="AR116" s="216">
        <f t="shared" si="196"/>
        <v>0</v>
      </c>
      <c r="AS116" s="244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352"/>
    </row>
    <row r="117" spans="1:76" s="166" customFormat="1" ht="13.5" x14ac:dyDescent="0.25">
      <c r="A117" s="770"/>
      <c r="B117" s="505"/>
      <c r="C117" s="708" t="s">
        <v>89</v>
      </c>
      <c r="D117" s="775"/>
      <c r="E117" s="719"/>
      <c r="F117" s="161">
        <f t="shared" ref="F117" si="197">SUM(D117:E117)</f>
        <v>0</v>
      </c>
      <c r="G117" s="159">
        <f t="shared" ref="G117" si="198">SUM(D117+E117)*157</f>
        <v>0</v>
      </c>
      <c r="H117" s="223"/>
      <c r="I117" s="224"/>
      <c r="J117" s="224"/>
      <c r="K117" s="224"/>
      <c r="L117" s="224"/>
      <c r="M117" s="252"/>
      <c r="N117" s="160">
        <f t="shared" ref="N117" si="199">SUM(H117:M117)</f>
        <v>0</v>
      </c>
      <c r="O117" s="198">
        <f t="shared" ref="O117" si="200">SUM(H117+I117+J117)*146+(M117)*102+K117*124</f>
        <v>0</v>
      </c>
      <c r="P117" s="223"/>
      <c r="Q117" s="224"/>
      <c r="R117" s="224"/>
      <c r="S117" s="224"/>
      <c r="T117" s="252"/>
      <c r="U117" s="160">
        <f t="shared" ref="U117" si="201">SUM(P117:T117)</f>
        <v>0</v>
      </c>
      <c r="V117" s="198">
        <f>SUM(P117+Q117+S117)*67+(T117)*48+R117*67</f>
        <v>0</v>
      </c>
      <c r="W117" s="175"/>
      <c r="X117" s="163"/>
      <c r="Y117" s="163"/>
      <c r="Z117" s="163"/>
      <c r="AA117" s="163"/>
      <c r="AB117" s="163"/>
      <c r="AC117" s="163"/>
      <c r="AD117" s="191"/>
      <c r="AE117" s="160">
        <f t="shared" si="187"/>
        <v>0</v>
      </c>
      <c r="AF117" s="193">
        <f t="shared" si="179"/>
        <v>0</v>
      </c>
      <c r="AG117" s="163"/>
      <c r="AH117" s="163"/>
      <c r="AI117" s="163"/>
      <c r="AJ117" s="163"/>
      <c r="AK117" s="163"/>
      <c r="AL117" s="164"/>
      <c r="AM117" s="236"/>
      <c r="AN117" s="237"/>
      <c r="AO117" s="160">
        <f t="shared" si="192"/>
        <v>0</v>
      </c>
      <c r="AP117" s="160">
        <f t="shared" si="195"/>
        <v>0</v>
      </c>
      <c r="AQ117" s="160">
        <f>SUM(N117+U117+AE117+AL117+AO117+F117)</f>
        <v>0</v>
      </c>
      <c r="AR117" s="216">
        <f t="shared" si="196"/>
        <v>0</v>
      </c>
      <c r="AS117" s="244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352"/>
    </row>
    <row r="118" spans="1:76" s="166" customFormat="1" ht="14.25" thickBot="1" x14ac:dyDescent="0.3">
      <c r="A118" s="772" t="s">
        <v>239</v>
      </c>
      <c r="B118" s="505" t="s">
        <v>235</v>
      </c>
      <c r="C118" s="708" t="s">
        <v>90</v>
      </c>
      <c r="D118" s="776">
        <v>7</v>
      </c>
      <c r="E118" s="719">
        <v>2</v>
      </c>
      <c r="F118" s="161">
        <f t="shared" si="184"/>
        <v>9</v>
      </c>
      <c r="G118" s="159">
        <f t="shared" si="185"/>
        <v>1413</v>
      </c>
      <c r="H118" s="185"/>
      <c r="I118" s="186"/>
      <c r="J118" s="186"/>
      <c r="K118" s="186"/>
      <c r="L118" s="186"/>
      <c r="M118" s="192"/>
      <c r="N118" s="196">
        <f t="shared" si="176"/>
        <v>0</v>
      </c>
      <c r="O118" s="198">
        <f>SUM(H118+I118+J118+K118)*146+(M118)*102</f>
        <v>0</v>
      </c>
      <c r="P118" s="185"/>
      <c r="Q118" s="186"/>
      <c r="R118" s="186"/>
      <c r="S118" s="186">
        <v>6</v>
      </c>
      <c r="T118" s="215"/>
      <c r="U118" s="160">
        <f t="shared" si="190"/>
        <v>6</v>
      </c>
      <c r="V118" s="198">
        <f>SUM(P118+Q118+R118+S118)*67+(T118)*48</f>
        <v>402</v>
      </c>
      <c r="W118" s="175">
        <v>17</v>
      </c>
      <c r="X118" s="163">
        <v>26</v>
      </c>
      <c r="Y118" s="163">
        <v>16</v>
      </c>
      <c r="Z118" s="163">
        <v>17</v>
      </c>
      <c r="AA118" s="163"/>
      <c r="AB118" s="163"/>
      <c r="AC118" s="163">
        <v>37</v>
      </c>
      <c r="AD118" s="191"/>
      <c r="AE118" s="160">
        <f>SUM(W118:AD118)</f>
        <v>113</v>
      </c>
      <c r="AF118" s="193">
        <f>SUM(W118+X118+Y118+Z118+AA118+AB118)*46+(AC118)*49+(AD118)*36.5</f>
        <v>5309</v>
      </c>
      <c r="AG118" s="163"/>
      <c r="AH118" s="163"/>
      <c r="AI118" s="163"/>
      <c r="AJ118" s="163"/>
      <c r="AK118" s="163"/>
      <c r="AL118" s="164">
        <f t="shared" si="191"/>
        <v>0</v>
      </c>
      <c r="AM118" s="236">
        <f>SUM(AG118+AH118+AI118+AJ118)*24+(AK118)*13</f>
        <v>0</v>
      </c>
      <c r="AN118" s="237"/>
      <c r="AO118" s="160">
        <f t="shared" si="192"/>
        <v>0</v>
      </c>
      <c r="AP118" s="160">
        <f t="shared" ref="AP118:AP120" si="202">SUM(AN118)*93</f>
        <v>0</v>
      </c>
      <c r="AQ118" s="160">
        <f t="shared" si="188"/>
        <v>128</v>
      </c>
      <c r="AR118" s="216">
        <f>SUM(O118+V118+AF118+AM118+AP118+G118)</f>
        <v>7124</v>
      </c>
      <c r="AS118" s="244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352"/>
    </row>
    <row r="119" spans="1:76" s="166" customFormat="1" ht="13.5" hidden="1" customHeight="1" x14ac:dyDescent="0.3">
      <c r="A119" s="681"/>
      <c r="B119" s="505"/>
      <c r="C119" s="708" t="s">
        <v>90</v>
      </c>
      <c r="D119" s="707"/>
      <c r="E119" s="719"/>
      <c r="F119" s="161">
        <f t="shared" si="184"/>
        <v>0</v>
      </c>
      <c r="G119" s="159">
        <f t="shared" si="185"/>
        <v>0</v>
      </c>
      <c r="H119" s="181"/>
      <c r="I119" s="182"/>
      <c r="J119" s="182"/>
      <c r="K119" s="182"/>
      <c r="L119" s="182"/>
      <c r="M119" s="190"/>
      <c r="N119" s="240">
        <f t="shared" si="176"/>
        <v>0</v>
      </c>
      <c r="O119" s="198">
        <f t="shared" ref="O119" si="203">SUM(H119+I119+J119+K119)*146+(M119)*102</f>
        <v>0</v>
      </c>
      <c r="P119" s="181"/>
      <c r="Q119" s="182"/>
      <c r="R119" s="182"/>
      <c r="S119" s="182"/>
      <c r="T119" s="190"/>
      <c r="U119" s="160">
        <f t="shared" si="190"/>
        <v>0</v>
      </c>
      <c r="V119" s="198">
        <f t="shared" ref="V119" si="204">SUM(P119+Q119+R119+S119)*58.5+(T119)*48</f>
        <v>0</v>
      </c>
      <c r="W119" s="175"/>
      <c r="X119" s="163"/>
      <c r="Y119" s="163"/>
      <c r="Z119" s="163"/>
      <c r="AA119" s="163"/>
      <c r="AB119" s="163"/>
      <c r="AC119" s="163"/>
      <c r="AD119" s="191"/>
      <c r="AE119" s="160">
        <f t="shared" si="187"/>
        <v>0</v>
      </c>
      <c r="AF119" s="193">
        <f>SUM(W119+X119+Y119+Z119+AA119+AB119)*46+(AC119)*49+(AD119)*36.5</f>
        <v>0</v>
      </c>
      <c r="AG119" s="163"/>
      <c r="AH119" s="163"/>
      <c r="AI119" s="163"/>
      <c r="AJ119" s="163"/>
      <c r="AK119" s="163"/>
      <c r="AL119" s="164">
        <f t="shared" si="191"/>
        <v>0</v>
      </c>
      <c r="AM119" s="236">
        <f t="shared" si="181"/>
        <v>0</v>
      </c>
      <c r="AN119" s="237"/>
      <c r="AO119" s="160">
        <f t="shared" si="192"/>
        <v>0</v>
      </c>
      <c r="AP119" s="160">
        <f t="shared" si="202"/>
        <v>0</v>
      </c>
      <c r="AQ119" s="160">
        <f t="shared" si="188"/>
        <v>0</v>
      </c>
      <c r="AR119" s="216">
        <f t="shared" ref="AR119:AR120" si="205">SUM(O119+V119+AF119+AM119+AP119)</f>
        <v>0</v>
      </c>
      <c r="AS119" s="244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352"/>
    </row>
    <row r="120" spans="1:76" s="249" customFormat="1" ht="14.25" hidden="1" thickBot="1" x14ac:dyDescent="0.3">
      <c r="A120" s="778"/>
      <c r="B120" s="509"/>
      <c r="C120" s="711"/>
      <c r="D120" s="706"/>
      <c r="E120" s="723"/>
      <c r="F120" s="210">
        <f t="shared" si="184"/>
        <v>0</v>
      </c>
      <c r="G120" s="178">
        <f t="shared" si="185"/>
        <v>0</v>
      </c>
      <c r="H120" s="185"/>
      <c r="I120" s="186"/>
      <c r="J120" s="186"/>
      <c r="K120" s="186"/>
      <c r="L120" s="186"/>
      <c r="M120" s="192"/>
      <c r="N120" s="196">
        <f t="shared" si="176"/>
        <v>0</v>
      </c>
      <c r="O120" s="199">
        <f>SUM(H120+I120+J120+K120)*146+(M120)*102</f>
        <v>0</v>
      </c>
      <c r="P120" s="185"/>
      <c r="Q120" s="186"/>
      <c r="R120" s="186"/>
      <c r="S120" s="186"/>
      <c r="T120" s="192"/>
      <c r="U120" s="235">
        <f t="shared" si="190"/>
        <v>0</v>
      </c>
      <c r="V120" s="201">
        <f>SUM(P120+Q120+R120+S120)*58.5+(T120)*48</f>
        <v>0</v>
      </c>
      <c r="W120" s="185"/>
      <c r="X120" s="186"/>
      <c r="Y120" s="186"/>
      <c r="Z120" s="186"/>
      <c r="AA120" s="186"/>
      <c r="AB120" s="186"/>
      <c r="AC120" s="186"/>
      <c r="AD120" s="192"/>
      <c r="AE120" s="160">
        <f t="shared" si="187"/>
        <v>0</v>
      </c>
      <c r="AF120" s="261">
        <f>SUM(W120+X120+Y120+Z120+AA120+AB120)*46+(AC120)*46+(AD120)*36.5</f>
        <v>0</v>
      </c>
      <c r="AG120" s="224"/>
      <c r="AH120" s="224"/>
      <c r="AI120" s="224"/>
      <c r="AJ120" s="224"/>
      <c r="AK120" s="224"/>
      <c r="AL120" s="253">
        <f t="shared" si="191"/>
        <v>0</v>
      </c>
      <c r="AM120" s="264">
        <f t="shared" si="181"/>
        <v>0</v>
      </c>
      <c r="AN120" s="277"/>
      <c r="AO120" s="196">
        <f t="shared" si="182"/>
        <v>0</v>
      </c>
      <c r="AP120" s="196">
        <f t="shared" si="202"/>
        <v>0</v>
      </c>
      <c r="AQ120" s="160">
        <f t="shared" si="188"/>
        <v>0</v>
      </c>
      <c r="AR120" s="233">
        <f t="shared" si="205"/>
        <v>0</v>
      </c>
      <c r="AS120" s="317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353"/>
    </row>
    <row r="121" spans="1:76" s="19" customFormat="1" ht="13.5" customHeight="1" thickBot="1" x14ac:dyDescent="0.3">
      <c r="A121" s="12"/>
      <c r="B121" s="906"/>
      <c r="C121" s="287" t="s">
        <v>42</v>
      </c>
      <c r="D121" s="36"/>
      <c r="E121" s="294"/>
      <c r="F121" s="39">
        <f>SUM(F106:F120)</f>
        <v>21</v>
      </c>
      <c r="G121" s="131">
        <f>SUM(G106:G120)</f>
        <v>3297</v>
      </c>
      <c r="H121" s="16"/>
      <c r="I121" s="16"/>
      <c r="J121" s="16"/>
      <c r="K121" s="16"/>
      <c r="L121" s="16"/>
      <c r="M121" s="16"/>
      <c r="N121" s="128">
        <f>SUM(N106:N120)</f>
        <v>0</v>
      </c>
      <c r="O121" s="34">
        <f>SUM(O106:O120)</f>
        <v>0</v>
      </c>
      <c r="P121" s="16"/>
      <c r="Q121" s="16"/>
      <c r="R121" s="16"/>
      <c r="S121" s="16"/>
      <c r="T121" s="16"/>
      <c r="U121" s="127">
        <f>SUM(U106:U120)</f>
        <v>89</v>
      </c>
      <c r="V121" s="34">
        <f>SUM(V106:V120)</f>
        <v>5146</v>
      </c>
      <c r="W121" s="288"/>
      <c r="X121" s="288"/>
      <c r="Y121" s="288"/>
      <c r="Z121" s="288"/>
      <c r="AA121" s="288"/>
      <c r="AB121" s="288"/>
      <c r="AC121" s="288"/>
      <c r="AD121" s="270"/>
      <c r="AE121" s="127">
        <f>SUM(AE106:AE120)</f>
        <v>425</v>
      </c>
      <c r="AF121" s="34">
        <f>SUM(AF106:AF120)</f>
        <v>19242.495999999999</v>
      </c>
      <c r="AG121" s="16"/>
      <c r="AH121" s="16"/>
      <c r="AI121" s="16"/>
      <c r="AJ121" s="16"/>
      <c r="AK121" s="16"/>
      <c r="AL121" s="18">
        <f>SUM(AL106:AL120)</f>
        <v>0</v>
      </c>
      <c r="AM121" s="17">
        <f>SUM(AM106:AM120)</f>
        <v>0</v>
      </c>
      <c r="AN121" s="288"/>
      <c r="AO121" s="128">
        <f>SUM(AO106:AO120)</f>
        <v>0</v>
      </c>
      <c r="AP121" s="128">
        <f>SUM(AP106:AP120)</f>
        <v>0</v>
      </c>
      <c r="AQ121" s="273">
        <f>SUM(AQ106:AQ120)</f>
        <v>535</v>
      </c>
      <c r="AR121" s="34">
        <f>SUM(AR106:AR120)</f>
        <v>27685.495999999999</v>
      </c>
      <c r="AS121" s="17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</row>
    <row r="122" spans="1:76" s="19" customFormat="1" ht="14.25" thickBot="1" x14ac:dyDescent="0.3">
      <c r="A122" s="12"/>
      <c r="B122" s="907"/>
      <c r="C122" s="170" t="s">
        <v>199</v>
      </c>
      <c r="D122" s="727"/>
      <c r="E122" s="171"/>
      <c r="F122" s="172"/>
      <c r="G122" s="173"/>
      <c r="H122" s="188"/>
      <c r="I122" s="188"/>
      <c r="J122" s="188"/>
      <c r="K122" s="188"/>
      <c r="L122" s="188"/>
      <c r="M122" s="188"/>
      <c r="N122" s="189"/>
      <c r="O122" s="202"/>
      <c r="P122" s="188"/>
      <c r="Q122" s="188"/>
      <c r="R122" s="188"/>
      <c r="S122" s="188"/>
      <c r="T122" s="188"/>
      <c r="U122" s="189"/>
      <c r="V122" s="202"/>
      <c r="W122" s="188"/>
      <c r="X122" s="188"/>
      <c r="Y122" s="188"/>
      <c r="Z122" s="188"/>
      <c r="AA122" s="188"/>
      <c r="AB122" s="188"/>
      <c r="AC122" s="188"/>
      <c r="AD122" s="188"/>
      <c r="AE122" s="189"/>
      <c r="AF122" s="202"/>
      <c r="AG122" s="188"/>
      <c r="AH122" s="188"/>
      <c r="AI122" s="188"/>
      <c r="AJ122" s="188"/>
      <c r="AK122" s="188"/>
      <c r="AL122" s="189"/>
      <c r="AM122" s="202"/>
      <c r="AN122" s="188"/>
      <c r="AO122" s="189"/>
      <c r="AP122" s="189"/>
      <c r="AQ122" s="189"/>
      <c r="AR122" s="202"/>
      <c r="AS122" s="202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</row>
    <row r="123" spans="1:76" s="250" customFormat="1" ht="14.25" hidden="1" thickBot="1" x14ac:dyDescent="0.3">
      <c r="A123" s="681"/>
      <c r="B123" s="507"/>
      <c r="C123" s="141"/>
      <c r="D123" s="724"/>
      <c r="E123" s="141"/>
      <c r="F123" s="255">
        <f>SUM(D123:E123)</f>
        <v>0</v>
      </c>
      <c r="G123" s="157">
        <f>SUM(D123+E123)*157</f>
        <v>0</v>
      </c>
      <c r="H123" s="181"/>
      <c r="I123" s="182"/>
      <c r="J123" s="182"/>
      <c r="K123" s="182"/>
      <c r="L123" s="182"/>
      <c r="M123" s="190"/>
      <c r="N123" s="240">
        <f>SUM(H123:M123)</f>
        <v>0</v>
      </c>
      <c r="O123" s="256">
        <f>SUM(H123+I123+J123+K123)*146+(M123)*102</f>
        <v>0</v>
      </c>
      <c r="P123" s="181"/>
      <c r="Q123" s="182"/>
      <c r="R123" s="182"/>
      <c r="S123" s="182"/>
      <c r="T123" s="190"/>
      <c r="U123" s="240">
        <f>SUM(P123:T123)</f>
        <v>0</v>
      </c>
      <c r="V123" s="256">
        <f>SUM(P123+Q123+R123+S123)*67+(T123)*48</f>
        <v>0</v>
      </c>
      <c r="W123" s="300"/>
      <c r="X123" s="301"/>
      <c r="Y123" s="301"/>
      <c r="Z123" s="301"/>
      <c r="AA123" s="301"/>
      <c r="AB123" s="301"/>
      <c r="AC123" s="301"/>
      <c r="AD123" s="326"/>
      <c r="AE123" s="240">
        <f>SUM(W123:AD123)</f>
        <v>0</v>
      </c>
      <c r="AF123" s="256">
        <f>SUM(W123+X123+Y123+Z123+AA123+AB123)*46+(AC123)*49+(AD123)*36.5</f>
        <v>0</v>
      </c>
      <c r="AG123" s="181"/>
      <c r="AH123" s="182"/>
      <c r="AI123" s="182"/>
      <c r="AJ123" s="182"/>
      <c r="AK123" s="182"/>
      <c r="AL123" s="183">
        <f>SUM(AG123:AK123)</f>
        <v>0</v>
      </c>
      <c r="AM123" s="184">
        <f>SUM(AG123+AH123+AI123+AJ123)*18.1+(AK123)*13</f>
        <v>0</v>
      </c>
      <c r="AN123" s="326"/>
      <c r="AO123" s="240">
        <f>SUM(AN123)</f>
        <v>0</v>
      </c>
      <c r="AP123" s="240">
        <f>SUM(AN123)*93</f>
        <v>0</v>
      </c>
      <c r="AQ123" s="258">
        <f>SUM(N123+U123+AE123+AL123+AO123)</f>
        <v>0</v>
      </c>
      <c r="AR123" s="220">
        <f>SUM(O123+V123+AF123+AM123+AP123+G123)</f>
        <v>0</v>
      </c>
      <c r="AS123" s="348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354"/>
    </row>
    <row r="124" spans="1:76" s="166" customFormat="1" ht="13.5" x14ac:dyDescent="0.25">
      <c r="A124" s="767" t="s">
        <v>218</v>
      </c>
      <c r="B124" s="832" t="s">
        <v>209</v>
      </c>
      <c r="C124" s="705" t="s">
        <v>91</v>
      </c>
      <c r="D124" s="871"/>
      <c r="E124" s="718"/>
      <c r="F124" s="161">
        <f t="shared" ref="F124" si="206">SUM(D124:E124)</f>
        <v>0</v>
      </c>
      <c r="G124" s="159">
        <f>SUM(D124+E124)*157</f>
        <v>0</v>
      </c>
      <c r="H124" s="175"/>
      <c r="I124" s="163"/>
      <c r="J124" s="163"/>
      <c r="K124" s="163"/>
      <c r="L124" s="163"/>
      <c r="M124" s="191"/>
      <c r="N124" s="160">
        <f t="shared" ref="N124" si="207">SUM(H124:M124)</f>
        <v>0</v>
      </c>
      <c r="O124" s="198">
        <f>SUM(H124+I124+J124+K124)*146+(M124)*102</f>
        <v>0</v>
      </c>
      <c r="P124" s="175"/>
      <c r="Q124" s="163">
        <v>24</v>
      </c>
      <c r="R124" s="163"/>
      <c r="S124" s="163"/>
      <c r="T124" s="191"/>
      <c r="U124" s="160">
        <f t="shared" ref="U124" si="208">SUM(P124:T124)</f>
        <v>24</v>
      </c>
      <c r="V124" s="198">
        <f>SUM(P124+Q124+R124+S124)*67+(T124)*48</f>
        <v>1608</v>
      </c>
      <c r="W124" s="319">
        <v>14</v>
      </c>
      <c r="X124" s="229">
        <v>140</v>
      </c>
      <c r="Y124" s="229">
        <v>56</v>
      </c>
      <c r="Z124" s="229">
        <v>5</v>
      </c>
      <c r="AA124" s="229"/>
      <c r="AB124" s="229"/>
      <c r="AC124" s="229">
        <v>7</v>
      </c>
      <c r="AD124" s="213">
        <v>2</v>
      </c>
      <c r="AE124" s="160">
        <f t="shared" ref="AE124:AE134" si="209">SUM(W124:AD124)</f>
        <v>224</v>
      </c>
      <c r="AF124" s="198">
        <f>SUM(W124+X124+Y124+Z124+AA124+AB124)*46+(AC124)*49+(AD124)*36.5</f>
        <v>10306</v>
      </c>
      <c r="AG124" s="175"/>
      <c r="AH124" s="163"/>
      <c r="AI124" s="163"/>
      <c r="AJ124" s="163"/>
      <c r="AK124" s="163"/>
      <c r="AL124" s="164">
        <f t="shared" ref="AL124" si="210">SUM(AG124:AK124)</f>
        <v>0</v>
      </c>
      <c r="AM124" s="236">
        <f t="shared" ref="AM124" si="211">SUM(AG124+AH124+AI124+AJ124)*18.1+(AK124)*13</f>
        <v>0</v>
      </c>
      <c r="AN124" s="453"/>
      <c r="AO124" s="225">
        <f t="shared" ref="AO124" si="212">SUM(AN124)</f>
        <v>0</v>
      </c>
      <c r="AP124" s="160">
        <f t="shared" ref="AP124" si="213">SUM(AN124)*93</f>
        <v>0</v>
      </c>
      <c r="AQ124" s="235">
        <f>SUM(N124+U124+AE124+AL124+AO124+F124)</f>
        <v>248</v>
      </c>
      <c r="AR124" s="221">
        <f>SUM(O124+V124+AF124+AM124+AP124+G124)</f>
        <v>11914</v>
      </c>
      <c r="AS124" s="244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352"/>
    </row>
    <row r="125" spans="1:76" s="166" customFormat="1" ht="13.5" hidden="1" x14ac:dyDescent="0.25">
      <c r="A125" s="760"/>
      <c r="B125" s="908"/>
      <c r="C125" s="708" t="s">
        <v>91</v>
      </c>
      <c r="D125" s="707"/>
      <c r="E125" s="719"/>
      <c r="F125" s="161">
        <f t="shared" ref="F125:F127" si="214">SUM(D125:E125)</f>
        <v>0</v>
      </c>
      <c r="G125" s="159">
        <f t="shared" ref="G125:G134" si="215">SUM(D125+E125)*157</f>
        <v>0</v>
      </c>
      <c r="H125" s="175"/>
      <c r="I125" s="163"/>
      <c r="J125" s="163"/>
      <c r="K125" s="163"/>
      <c r="L125" s="163"/>
      <c r="M125" s="191"/>
      <c r="N125" s="160">
        <f t="shared" ref="N125:N127" si="216">SUM(H125:M125)</f>
        <v>0</v>
      </c>
      <c r="O125" s="198">
        <f t="shared" ref="O125:O127" si="217">SUM(H125+I125+J125+K125)*146+(M125)*102</f>
        <v>0</v>
      </c>
      <c r="P125" s="175"/>
      <c r="Q125" s="163"/>
      <c r="R125" s="163"/>
      <c r="S125" s="163"/>
      <c r="T125" s="191"/>
      <c r="U125" s="160">
        <f t="shared" ref="U125:U127" si="218">SUM(P125:T125)</f>
        <v>0</v>
      </c>
      <c r="V125" s="198">
        <f t="shared" ref="V125:V127" si="219">SUM(P125+Q125+R125+S125)*67+(T125)*48</f>
        <v>0</v>
      </c>
      <c r="W125" s="320"/>
      <c r="X125" s="163"/>
      <c r="Y125" s="163"/>
      <c r="Z125" s="163"/>
      <c r="AA125" s="163"/>
      <c r="AB125" s="163"/>
      <c r="AC125" s="163"/>
      <c r="AD125" s="214"/>
      <c r="AE125" s="160">
        <f t="shared" si="209"/>
        <v>0</v>
      </c>
      <c r="AF125" s="198">
        <f t="shared" ref="AF125:AF127" si="220">SUM(W125+X125+Y125+Z125+AA125+AB125)*46+(AC125)*52+(AD125)*39</f>
        <v>0</v>
      </c>
      <c r="AG125" s="175"/>
      <c r="AH125" s="163"/>
      <c r="AI125" s="163"/>
      <c r="AJ125" s="163"/>
      <c r="AK125" s="163"/>
      <c r="AL125" s="164">
        <f t="shared" ref="AL125:AL127" si="221">SUM(AG125:AK125)</f>
        <v>0</v>
      </c>
      <c r="AM125" s="236">
        <f t="shared" ref="AM125:AM127" si="222">SUM(AG125+AH125+AI125+AJ125)*18.1+(AK125)*13</f>
        <v>0</v>
      </c>
      <c r="AN125" s="454"/>
      <c r="AO125" s="225">
        <f t="shared" ref="AO125:AO127" si="223">SUM(AN125)</f>
        <v>0</v>
      </c>
      <c r="AP125" s="160">
        <f t="shared" ref="AP125:AP127" si="224">SUM(AN125)*93</f>
        <v>0</v>
      </c>
      <c r="AQ125" s="235">
        <f t="shared" ref="AQ125:AQ128" si="225">SUM(N125+U125+AE125+AL125+AO125+F125)</f>
        <v>0</v>
      </c>
      <c r="AR125" s="221">
        <f t="shared" ref="AR125:AR134" si="226">SUM(O125+V125+AF125+AM125+AP125+G125)</f>
        <v>0</v>
      </c>
      <c r="AS125" s="244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352"/>
    </row>
    <row r="126" spans="1:76" s="166" customFormat="1" ht="13.5" hidden="1" x14ac:dyDescent="0.25">
      <c r="A126" s="760"/>
      <c r="B126" s="908"/>
      <c r="C126" s="708" t="s">
        <v>91</v>
      </c>
      <c r="D126" s="724"/>
      <c r="E126" s="719"/>
      <c r="F126" s="161">
        <f t="shared" si="214"/>
        <v>0</v>
      </c>
      <c r="G126" s="159">
        <f t="shared" si="215"/>
        <v>0</v>
      </c>
      <c r="H126" s="175"/>
      <c r="I126" s="163"/>
      <c r="J126" s="163"/>
      <c r="K126" s="163"/>
      <c r="L126" s="163"/>
      <c r="M126" s="191"/>
      <c r="N126" s="160">
        <f t="shared" si="216"/>
        <v>0</v>
      </c>
      <c r="O126" s="198">
        <f t="shared" si="217"/>
        <v>0</v>
      </c>
      <c r="P126" s="175"/>
      <c r="Q126" s="163"/>
      <c r="R126" s="163"/>
      <c r="S126" s="163"/>
      <c r="T126" s="191"/>
      <c r="U126" s="160">
        <f t="shared" si="218"/>
        <v>0</v>
      </c>
      <c r="V126" s="198">
        <f t="shared" si="219"/>
        <v>0</v>
      </c>
      <c r="W126" s="320"/>
      <c r="X126" s="163"/>
      <c r="Y126" s="163"/>
      <c r="Z126" s="163"/>
      <c r="AA126" s="163"/>
      <c r="AB126" s="163"/>
      <c r="AC126" s="163"/>
      <c r="AD126" s="214"/>
      <c r="AE126" s="160">
        <f t="shared" si="209"/>
        <v>0</v>
      </c>
      <c r="AF126" s="198">
        <f>SUM(W126+X126+Y126+Z126+AA126+AB126)*46+(AC126)*49+(AD126)*36.5</f>
        <v>0</v>
      </c>
      <c r="AG126" s="175"/>
      <c r="AH126" s="163"/>
      <c r="AI126" s="163"/>
      <c r="AJ126" s="163"/>
      <c r="AK126" s="163"/>
      <c r="AL126" s="164">
        <f t="shared" si="221"/>
        <v>0</v>
      </c>
      <c r="AM126" s="236">
        <f t="shared" si="222"/>
        <v>0</v>
      </c>
      <c r="AN126" s="454"/>
      <c r="AO126" s="225">
        <f t="shared" si="223"/>
        <v>0</v>
      </c>
      <c r="AP126" s="160">
        <f t="shared" si="224"/>
        <v>0</v>
      </c>
      <c r="AQ126" s="235">
        <f t="shared" si="225"/>
        <v>0</v>
      </c>
      <c r="AR126" s="221">
        <f t="shared" si="226"/>
        <v>0</v>
      </c>
      <c r="AS126" s="244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352"/>
    </row>
    <row r="127" spans="1:76" s="166" customFormat="1" ht="13.5" hidden="1" x14ac:dyDescent="0.25">
      <c r="A127" s="760"/>
      <c r="B127" s="908"/>
      <c r="C127" s="708" t="s">
        <v>127</v>
      </c>
      <c r="D127" s="724"/>
      <c r="E127" s="719"/>
      <c r="F127" s="161">
        <f t="shared" si="214"/>
        <v>0</v>
      </c>
      <c r="G127" s="159">
        <f t="shared" si="215"/>
        <v>0</v>
      </c>
      <c r="H127" s="175"/>
      <c r="I127" s="163"/>
      <c r="J127" s="163"/>
      <c r="K127" s="163"/>
      <c r="L127" s="163"/>
      <c r="M127" s="191"/>
      <c r="N127" s="160">
        <f t="shared" si="216"/>
        <v>0</v>
      </c>
      <c r="O127" s="198">
        <f t="shared" si="217"/>
        <v>0</v>
      </c>
      <c r="P127" s="175"/>
      <c r="Q127" s="163"/>
      <c r="R127" s="163"/>
      <c r="S127" s="163"/>
      <c r="T127" s="191"/>
      <c r="U127" s="160">
        <f t="shared" si="218"/>
        <v>0</v>
      </c>
      <c r="V127" s="198">
        <f t="shared" si="219"/>
        <v>0</v>
      </c>
      <c r="W127" s="320"/>
      <c r="X127" s="163"/>
      <c r="Y127" s="163"/>
      <c r="Z127" s="163"/>
      <c r="AA127" s="163"/>
      <c r="AB127" s="163"/>
      <c r="AC127" s="163"/>
      <c r="AD127" s="214"/>
      <c r="AE127" s="160">
        <f t="shared" si="209"/>
        <v>0</v>
      </c>
      <c r="AF127" s="198">
        <f t="shared" si="220"/>
        <v>0</v>
      </c>
      <c r="AG127" s="175"/>
      <c r="AH127" s="163"/>
      <c r="AI127" s="163"/>
      <c r="AJ127" s="163"/>
      <c r="AK127" s="163"/>
      <c r="AL127" s="164">
        <f t="shared" si="221"/>
        <v>0</v>
      </c>
      <c r="AM127" s="236">
        <f t="shared" si="222"/>
        <v>0</v>
      </c>
      <c r="AN127" s="454"/>
      <c r="AO127" s="225">
        <f t="shared" si="223"/>
        <v>0</v>
      </c>
      <c r="AP127" s="160">
        <f t="shared" si="224"/>
        <v>0</v>
      </c>
      <c r="AQ127" s="235">
        <f t="shared" si="225"/>
        <v>0</v>
      </c>
      <c r="AR127" s="221">
        <f t="shared" si="226"/>
        <v>0</v>
      </c>
      <c r="AS127" s="244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352"/>
    </row>
    <row r="128" spans="1:76" s="166" customFormat="1" ht="13.5" hidden="1" customHeight="1" x14ac:dyDescent="0.25">
      <c r="A128" s="760"/>
      <c r="B128" s="909"/>
      <c r="C128" s="517" t="s">
        <v>127</v>
      </c>
      <c r="D128" s="706"/>
      <c r="E128" s="722"/>
      <c r="F128" s="255">
        <f t="shared" ref="F128:F134" si="227">SUM(D128:E128)</f>
        <v>0</v>
      </c>
      <c r="G128" s="159">
        <f t="shared" si="215"/>
        <v>0</v>
      </c>
      <c r="H128" s="181"/>
      <c r="I128" s="182"/>
      <c r="J128" s="182"/>
      <c r="K128" s="182"/>
      <c r="L128" s="182"/>
      <c r="M128" s="191"/>
      <c r="N128" s="160">
        <f t="shared" ref="N128" si="228">SUM(H128:M128)</f>
        <v>0</v>
      </c>
      <c r="O128" s="198">
        <f t="shared" ref="O128:O134" si="229">SUM(H128+I128+J128+K128)*146+(M128)*102</f>
        <v>0</v>
      </c>
      <c r="P128" s="175"/>
      <c r="Q128" s="163"/>
      <c r="R128" s="163"/>
      <c r="S128" s="163"/>
      <c r="T128" s="191"/>
      <c r="U128" s="160">
        <f t="shared" ref="U128:U134" si="230">SUM(P128:T128)</f>
        <v>0</v>
      </c>
      <c r="V128" s="198">
        <f t="shared" ref="V128" si="231">SUM(P128+Q128+R128+S128)*55+(T128)*48</f>
        <v>0</v>
      </c>
      <c r="W128" s="424"/>
      <c r="X128" s="182"/>
      <c r="Y128" s="182"/>
      <c r="Z128" s="182"/>
      <c r="AA128" s="182"/>
      <c r="AB128" s="182"/>
      <c r="AC128" s="182"/>
      <c r="AD128" s="238"/>
      <c r="AE128" s="160">
        <f t="shared" si="209"/>
        <v>0</v>
      </c>
      <c r="AF128" s="198">
        <f t="shared" ref="AF128" si="232">SUM(W128+X128+Y128+Z128+AA128+AB128)*48.5+(AC128)*52+(AD128)*36.5</f>
        <v>0</v>
      </c>
      <c r="AG128" s="175"/>
      <c r="AH128" s="163"/>
      <c r="AI128" s="163"/>
      <c r="AJ128" s="163"/>
      <c r="AK128" s="163"/>
      <c r="AL128" s="164">
        <f t="shared" ref="AL128:AL133" si="233">SUM(AG128:AK128)</f>
        <v>0</v>
      </c>
      <c r="AM128" s="236">
        <f t="shared" ref="AM128:AM133" si="234">SUM(AG128+AH128+AI128+AJ128)*18.1+(AK128)*13</f>
        <v>0</v>
      </c>
      <c r="AN128" s="454"/>
      <c r="AO128" s="225">
        <f t="shared" ref="AO128:AO135" si="235">SUM(AN128)</f>
        <v>0</v>
      </c>
      <c r="AP128" s="160">
        <f t="shared" ref="AP128:AP134" si="236">SUM(AN128)*93</f>
        <v>0</v>
      </c>
      <c r="AQ128" s="235">
        <f t="shared" si="225"/>
        <v>0</v>
      </c>
      <c r="AR128" s="221">
        <f t="shared" si="226"/>
        <v>0</v>
      </c>
      <c r="AS128" s="244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352"/>
    </row>
    <row r="129" spans="1:76" s="166" customFormat="1" ht="13.5" customHeight="1" x14ac:dyDescent="0.25">
      <c r="A129" s="760" t="s">
        <v>215</v>
      </c>
      <c r="B129" s="908" t="s">
        <v>209</v>
      </c>
      <c r="C129" s="902" t="s">
        <v>145</v>
      </c>
      <c r="D129" s="903"/>
      <c r="E129" s="905"/>
      <c r="F129" s="161">
        <f t="shared" si="227"/>
        <v>0</v>
      </c>
      <c r="G129" s="159">
        <f t="shared" si="215"/>
        <v>0</v>
      </c>
      <c r="H129" s="320"/>
      <c r="I129" s="163"/>
      <c r="J129" s="163"/>
      <c r="K129" s="163"/>
      <c r="L129" s="163"/>
      <c r="M129" s="214"/>
      <c r="N129" s="160">
        <f>SUM(H129:M129)</f>
        <v>0</v>
      </c>
      <c r="O129" s="198">
        <f t="shared" si="229"/>
        <v>0</v>
      </c>
      <c r="P129" s="320">
        <v>6</v>
      </c>
      <c r="Q129" s="163">
        <v>12</v>
      </c>
      <c r="R129" s="163"/>
      <c r="S129" s="163"/>
      <c r="T129" s="214"/>
      <c r="U129" s="160">
        <f t="shared" si="230"/>
        <v>18</v>
      </c>
      <c r="V129" s="198">
        <f>SUM(P129+Q129+R129+S129)*67+(T129)*48</f>
        <v>1206</v>
      </c>
      <c r="W129" s="320">
        <v>3</v>
      </c>
      <c r="X129" s="163">
        <v>52</v>
      </c>
      <c r="Y129" s="163">
        <v>23</v>
      </c>
      <c r="Z129" s="163">
        <v>31</v>
      </c>
      <c r="AA129" s="163"/>
      <c r="AB129" s="163"/>
      <c r="AC129" s="163"/>
      <c r="AD129" s="214">
        <v>72</v>
      </c>
      <c r="AE129" s="160">
        <f t="shared" si="209"/>
        <v>181</v>
      </c>
      <c r="AF129" s="198">
        <f>SUM(W129+X129+Y129+Z129+AA129+AB129)*46+(AC129)*49+(AD129)*36.5</f>
        <v>7642</v>
      </c>
      <c r="AG129" s="175"/>
      <c r="AH129" s="163"/>
      <c r="AI129" s="163"/>
      <c r="AJ129" s="163"/>
      <c r="AK129" s="163"/>
      <c r="AL129" s="164">
        <f t="shared" si="233"/>
        <v>0</v>
      </c>
      <c r="AM129" s="236">
        <f t="shared" si="234"/>
        <v>0</v>
      </c>
      <c r="AN129" s="454"/>
      <c r="AO129" s="225">
        <f t="shared" si="235"/>
        <v>0</v>
      </c>
      <c r="AP129" s="160">
        <f t="shared" si="236"/>
        <v>0</v>
      </c>
      <c r="AQ129" s="160">
        <f>SUM(N129+U129+AE129+AL129+AO129+F129)</f>
        <v>199</v>
      </c>
      <c r="AR129" s="221">
        <f t="shared" si="226"/>
        <v>8848</v>
      </c>
      <c r="AS129" s="244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352"/>
    </row>
    <row r="130" spans="1:76" s="166" customFormat="1" ht="13.5" hidden="1" customHeight="1" x14ac:dyDescent="0.25">
      <c r="A130" s="681"/>
      <c r="B130" s="908" t="s">
        <v>222</v>
      </c>
      <c r="C130" s="708" t="s">
        <v>127</v>
      </c>
      <c r="D130" s="903"/>
      <c r="E130" s="905"/>
      <c r="F130" s="161">
        <f t="shared" si="227"/>
        <v>0</v>
      </c>
      <c r="G130" s="159">
        <f t="shared" si="215"/>
        <v>0</v>
      </c>
      <c r="H130" s="320"/>
      <c r="I130" s="163"/>
      <c r="J130" s="163"/>
      <c r="K130" s="163"/>
      <c r="L130" s="163"/>
      <c r="M130" s="214"/>
      <c r="N130" s="160">
        <f t="shared" ref="N130:N134" si="237">SUM(H130:M130)</f>
        <v>0</v>
      </c>
      <c r="O130" s="198">
        <f t="shared" si="229"/>
        <v>0</v>
      </c>
      <c r="P130" s="320"/>
      <c r="Q130" s="163"/>
      <c r="R130" s="163"/>
      <c r="S130" s="163"/>
      <c r="T130" s="214"/>
      <c r="U130" s="160">
        <f t="shared" si="230"/>
        <v>0</v>
      </c>
      <c r="V130" s="198">
        <f t="shared" ref="V130:V134" si="238">SUM(P130+Q130+R130+S130)*67+(T130)*48</f>
        <v>0</v>
      </c>
      <c r="W130" s="320"/>
      <c r="X130" s="163"/>
      <c r="Y130" s="163"/>
      <c r="Z130" s="163"/>
      <c r="AA130" s="163"/>
      <c r="AB130" s="163"/>
      <c r="AC130" s="163"/>
      <c r="AD130" s="214"/>
      <c r="AE130" s="160">
        <f t="shared" si="209"/>
        <v>0</v>
      </c>
      <c r="AF130" s="198">
        <f t="shared" ref="AF130:AF133" si="239">SUM(W130+X130+Y130+Z130+AA130+AB130)*46+(AC130)*52+(AD130)*36.5</f>
        <v>0</v>
      </c>
      <c r="AG130" s="175"/>
      <c r="AH130" s="163"/>
      <c r="AI130" s="163"/>
      <c r="AJ130" s="163"/>
      <c r="AK130" s="163"/>
      <c r="AL130" s="164">
        <f t="shared" si="233"/>
        <v>0</v>
      </c>
      <c r="AM130" s="236">
        <f t="shared" si="234"/>
        <v>0</v>
      </c>
      <c r="AN130" s="454"/>
      <c r="AO130" s="225">
        <f t="shared" si="235"/>
        <v>0</v>
      </c>
      <c r="AP130" s="160">
        <f t="shared" si="236"/>
        <v>0</v>
      </c>
      <c r="AQ130" s="160">
        <f t="shared" ref="AQ130:AQ133" si="240">SUM(N130+U130+AE130+AL130+AO130+F130)</f>
        <v>0</v>
      </c>
      <c r="AR130" s="221">
        <f t="shared" si="226"/>
        <v>0</v>
      </c>
      <c r="AS130" s="244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352"/>
    </row>
    <row r="131" spans="1:76" s="166" customFormat="1" ht="13.5" hidden="1" x14ac:dyDescent="0.25">
      <c r="A131" s="500"/>
      <c r="B131" s="908" t="s">
        <v>223</v>
      </c>
      <c r="C131" s="708"/>
      <c r="D131" s="903"/>
      <c r="E131" s="905"/>
      <c r="F131" s="161">
        <f t="shared" si="227"/>
        <v>0</v>
      </c>
      <c r="G131" s="159">
        <f t="shared" si="215"/>
        <v>0</v>
      </c>
      <c r="H131" s="320"/>
      <c r="I131" s="163"/>
      <c r="J131" s="163"/>
      <c r="K131" s="163"/>
      <c r="L131" s="163"/>
      <c r="M131" s="214"/>
      <c r="N131" s="160">
        <f t="shared" si="237"/>
        <v>0</v>
      </c>
      <c r="O131" s="198">
        <f t="shared" si="229"/>
        <v>0</v>
      </c>
      <c r="P131" s="320"/>
      <c r="Q131" s="163"/>
      <c r="R131" s="163"/>
      <c r="S131" s="163"/>
      <c r="T131" s="214"/>
      <c r="U131" s="160">
        <f t="shared" si="230"/>
        <v>0</v>
      </c>
      <c r="V131" s="198">
        <f t="shared" si="238"/>
        <v>0</v>
      </c>
      <c r="W131" s="320"/>
      <c r="X131" s="163"/>
      <c r="Y131" s="163"/>
      <c r="Z131" s="163"/>
      <c r="AA131" s="163"/>
      <c r="AB131" s="163"/>
      <c r="AC131" s="163"/>
      <c r="AD131" s="214"/>
      <c r="AE131" s="160">
        <f t="shared" si="209"/>
        <v>0</v>
      </c>
      <c r="AF131" s="198">
        <f t="shared" si="239"/>
        <v>0</v>
      </c>
      <c r="AG131" s="175"/>
      <c r="AH131" s="163"/>
      <c r="AI131" s="163"/>
      <c r="AJ131" s="163"/>
      <c r="AK131" s="163"/>
      <c r="AL131" s="164">
        <f t="shared" si="233"/>
        <v>0</v>
      </c>
      <c r="AM131" s="236">
        <f t="shared" si="234"/>
        <v>0</v>
      </c>
      <c r="AN131" s="454"/>
      <c r="AO131" s="225">
        <f t="shared" si="235"/>
        <v>0</v>
      </c>
      <c r="AP131" s="160">
        <f t="shared" si="236"/>
        <v>0</v>
      </c>
      <c r="AQ131" s="160">
        <f t="shared" si="240"/>
        <v>0</v>
      </c>
      <c r="AR131" s="221">
        <f t="shared" si="226"/>
        <v>0</v>
      </c>
      <c r="AS131" s="244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352"/>
    </row>
    <row r="132" spans="1:76" s="166" customFormat="1" ht="13.5" hidden="1" x14ac:dyDescent="0.25">
      <c r="A132" s="500"/>
      <c r="B132" s="908" t="s">
        <v>224</v>
      </c>
      <c r="C132" s="708" t="s">
        <v>127</v>
      </c>
      <c r="D132" s="903"/>
      <c r="E132" s="905"/>
      <c r="F132" s="161">
        <f t="shared" si="227"/>
        <v>0</v>
      </c>
      <c r="G132" s="159">
        <f t="shared" si="215"/>
        <v>0</v>
      </c>
      <c r="H132" s="320"/>
      <c r="I132" s="163"/>
      <c r="J132" s="163"/>
      <c r="K132" s="163"/>
      <c r="L132" s="163"/>
      <c r="M132" s="214"/>
      <c r="N132" s="160">
        <f t="shared" si="237"/>
        <v>0</v>
      </c>
      <c r="O132" s="198">
        <f t="shared" si="229"/>
        <v>0</v>
      </c>
      <c r="P132" s="320"/>
      <c r="Q132" s="163"/>
      <c r="R132" s="163"/>
      <c r="S132" s="163"/>
      <c r="T132" s="214"/>
      <c r="U132" s="160">
        <f t="shared" si="230"/>
        <v>0</v>
      </c>
      <c r="V132" s="198">
        <f t="shared" si="238"/>
        <v>0</v>
      </c>
      <c r="W132" s="320"/>
      <c r="X132" s="163"/>
      <c r="Y132" s="163"/>
      <c r="Z132" s="163"/>
      <c r="AA132" s="163"/>
      <c r="AB132" s="163"/>
      <c r="AC132" s="163"/>
      <c r="AD132" s="214"/>
      <c r="AE132" s="160">
        <f t="shared" si="209"/>
        <v>0</v>
      </c>
      <c r="AF132" s="198">
        <f t="shared" si="239"/>
        <v>0</v>
      </c>
      <c r="AG132" s="175"/>
      <c r="AH132" s="163"/>
      <c r="AI132" s="163"/>
      <c r="AJ132" s="163"/>
      <c r="AK132" s="163"/>
      <c r="AL132" s="164">
        <f t="shared" si="233"/>
        <v>0</v>
      </c>
      <c r="AM132" s="236">
        <f t="shared" si="234"/>
        <v>0</v>
      </c>
      <c r="AN132" s="454"/>
      <c r="AO132" s="225">
        <f t="shared" si="235"/>
        <v>0</v>
      </c>
      <c r="AP132" s="160">
        <f t="shared" si="236"/>
        <v>0</v>
      </c>
      <c r="AQ132" s="160">
        <f t="shared" si="240"/>
        <v>0</v>
      </c>
      <c r="AR132" s="221">
        <f t="shared" si="226"/>
        <v>0</v>
      </c>
      <c r="AS132" s="244"/>
      <c r="AT132" s="11"/>
      <c r="AU132" s="11">
        <v>10892</v>
      </c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352"/>
    </row>
    <row r="133" spans="1:76" s="249" customFormat="1" ht="14.25" hidden="1" thickBot="1" x14ac:dyDescent="0.3">
      <c r="A133" s="778"/>
      <c r="B133" s="908" t="s">
        <v>225</v>
      </c>
      <c r="C133" s="708" t="s">
        <v>127</v>
      </c>
      <c r="D133" s="903"/>
      <c r="E133" s="905"/>
      <c r="F133" s="161">
        <f t="shared" si="227"/>
        <v>0</v>
      </c>
      <c r="G133" s="159">
        <f t="shared" si="215"/>
        <v>0</v>
      </c>
      <c r="H133" s="320"/>
      <c r="I133" s="163"/>
      <c r="J133" s="163"/>
      <c r="K133" s="163"/>
      <c r="L133" s="163"/>
      <c r="M133" s="214"/>
      <c r="N133" s="160">
        <f t="shared" si="237"/>
        <v>0</v>
      </c>
      <c r="O133" s="198">
        <f t="shared" si="229"/>
        <v>0</v>
      </c>
      <c r="P133" s="320"/>
      <c r="Q133" s="163"/>
      <c r="R133" s="163"/>
      <c r="S133" s="163"/>
      <c r="T133" s="214"/>
      <c r="U133" s="160">
        <f t="shared" si="230"/>
        <v>0</v>
      </c>
      <c r="V133" s="198">
        <f t="shared" si="238"/>
        <v>0</v>
      </c>
      <c r="W133" s="320"/>
      <c r="X133" s="163"/>
      <c r="Y133" s="163"/>
      <c r="Z133" s="163"/>
      <c r="AA133" s="163"/>
      <c r="AB133" s="163"/>
      <c r="AC133" s="163"/>
      <c r="AD133" s="214"/>
      <c r="AE133" s="160">
        <f t="shared" si="209"/>
        <v>0</v>
      </c>
      <c r="AF133" s="198">
        <f t="shared" si="239"/>
        <v>0</v>
      </c>
      <c r="AG133" s="175"/>
      <c r="AH133" s="163"/>
      <c r="AI133" s="163"/>
      <c r="AJ133" s="163"/>
      <c r="AK133" s="163"/>
      <c r="AL133" s="164">
        <f t="shared" si="233"/>
        <v>0</v>
      </c>
      <c r="AM133" s="236">
        <f t="shared" si="234"/>
        <v>0</v>
      </c>
      <c r="AN133" s="336"/>
      <c r="AO133" s="225">
        <f t="shared" si="235"/>
        <v>0</v>
      </c>
      <c r="AP133" s="160">
        <f t="shared" si="236"/>
        <v>0</v>
      </c>
      <c r="AQ133" s="160">
        <f t="shared" si="240"/>
        <v>0</v>
      </c>
      <c r="AR133" s="221">
        <f t="shared" si="226"/>
        <v>0</v>
      </c>
      <c r="AS133" s="317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353"/>
    </row>
    <row r="134" spans="1:76" s="19" customFormat="1" ht="14.25" thickBot="1" x14ac:dyDescent="0.3">
      <c r="A134" s="910" t="s">
        <v>227</v>
      </c>
      <c r="B134" s="908" t="s">
        <v>226</v>
      </c>
      <c r="C134" s="723" t="s">
        <v>193</v>
      </c>
      <c r="D134" s="904">
        <v>5</v>
      </c>
      <c r="E134" s="241"/>
      <c r="F134" s="161">
        <f t="shared" si="227"/>
        <v>5</v>
      </c>
      <c r="G134" s="159">
        <f t="shared" si="215"/>
        <v>785</v>
      </c>
      <c r="H134" s="185"/>
      <c r="I134" s="186"/>
      <c r="J134" s="186"/>
      <c r="K134" s="186"/>
      <c r="L134" s="186"/>
      <c r="M134" s="215"/>
      <c r="N134" s="160">
        <f t="shared" si="237"/>
        <v>0</v>
      </c>
      <c r="O134" s="198">
        <f t="shared" si="229"/>
        <v>0</v>
      </c>
      <c r="P134" s="185"/>
      <c r="Q134" s="186"/>
      <c r="R134" s="186"/>
      <c r="S134" s="186"/>
      <c r="T134" s="215"/>
      <c r="U134" s="160">
        <f t="shared" si="230"/>
        <v>0</v>
      </c>
      <c r="V134" s="198">
        <f t="shared" si="238"/>
        <v>0</v>
      </c>
      <c r="W134" s="185">
        <v>5</v>
      </c>
      <c r="X134" s="186">
        <v>52</v>
      </c>
      <c r="Y134" s="186"/>
      <c r="Z134" s="186"/>
      <c r="AA134" s="186"/>
      <c r="AB134" s="186"/>
      <c r="AC134" s="186"/>
      <c r="AD134" s="215"/>
      <c r="AE134" s="160">
        <f t="shared" si="209"/>
        <v>57</v>
      </c>
      <c r="AF134" s="198">
        <f>SUM(W134+X134+Y134+Z134+AA134+AB134)*46+(AC134)*49+(AD134)*36.5</f>
        <v>2622</v>
      </c>
      <c r="AG134" s="13"/>
      <c r="AH134" s="13"/>
      <c r="AI134" s="13"/>
      <c r="AJ134" s="13"/>
      <c r="AK134" s="13"/>
      <c r="AL134" s="33"/>
      <c r="AM134" s="116"/>
      <c r="AN134" s="900"/>
      <c r="AO134" s="225">
        <f t="shared" si="235"/>
        <v>0</v>
      </c>
      <c r="AP134" s="160">
        <f t="shared" si="236"/>
        <v>0</v>
      </c>
      <c r="AQ134" s="160">
        <f>SUM(N134+U134+AE134+AL134+AO134+F134)</f>
        <v>62</v>
      </c>
      <c r="AR134" s="221">
        <f t="shared" si="226"/>
        <v>3407</v>
      </c>
      <c r="AS134" s="17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</row>
    <row r="135" spans="1:76" s="19" customFormat="1" ht="14.25" thickBot="1" x14ac:dyDescent="0.3">
      <c r="A135" s="169"/>
      <c r="B135" s="516"/>
      <c r="C135" s="36" t="s">
        <v>42</v>
      </c>
      <c r="D135" s="36"/>
      <c r="E135" s="36"/>
      <c r="F135" s="39">
        <f>SUM(F123:F134)</f>
        <v>5</v>
      </c>
      <c r="G135" s="131">
        <f>SUM(G123:G134)</f>
        <v>785</v>
      </c>
      <c r="H135" s="16"/>
      <c r="I135" s="16"/>
      <c r="J135" s="16"/>
      <c r="K135" s="16"/>
      <c r="L135" s="16"/>
      <c r="M135" s="901"/>
      <c r="N135" s="127">
        <f>SUM(N123:N133)</f>
        <v>0</v>
      </c>
      <c r="O135" s="246">
        <f>SUM(O123:O133)</f>
        <v>0</v>
      </c>
      <c r="P135" s="295"/>
      <c r="Q135" s="288"/>
      <c r="R135" s="288"/>
      <c r="S135" s="288"/>
      <c r="T135" s="270"/>
      <c r="U135" s="128">
        <f>SUM(U123:U133)</f>
        <v>42</v>
      </c>
      <c r="V135" s="34">
        <f>SUM(V123:V133)</f>
        <v>2814</v>
      </c>
      <c r="W135" s="295"/>
      <c r="X135" s="288"/>
      <c r="Y135" s="288"/>
      <c r="Z135" s="288"/>
      <c r="AA135" s="288"/>
      <c r="AB135" s="288"/>
      <c r="AC135" s="288"/>
      <c r="AD135" s="270"/>
      <c r="AE135" s="446">
        <f>SUM(AE124:AE134)</f>
        <v>462</v>
      </c>
      <c r="AF135" s="783">
        <f>SUM(AF123:AM134)</f>
        <v>20570</v>
      </c>
      <c r="AG135" s="272"/>
      <c r="AH135" s="272"/>
      <c r="AI135" s="272"/>
      <c r="AJ135" s="272"/>
      <c r="AK135" s="272"/>
      <c r="AL135" s="273">
        <f>SUM(AL123:AL133)</f>
        <v>0</v>
      </c>
      <c r="AM135" s="452">
        <f>SUM(AM123:AM133)</f>
        <v>0</v>
      </c>
      <c r="AN135" s="270"/>
      <c r="AO135" s="446">
        <f t="shared" si="235"/>
        <v>0</v>
      </c>
      <c r="AP135" s="446">
        <f>SUM(AP123:AP134)</f>
        <v>0</v>
      </c>
      <c r="AQ135" s="446">
        <f>SUM(AQ123:AQ134)</f>
        <v>509</v>
      </c>
      <c r="AR135" s="34">
        <f>SUM(AR123:AR134)</f>
        <v>24169</v>
      </c>
      <c r="AS135" s="17"/>
      <c r="AT135" s="11"/>
      <c r="AU135" s="450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</row>
    <row r="136" spans="1:76" s="830" customFormat="1" ht="14.25" thickBot="1" x14ac:dyDescent="0.3">
      <c r="A136" s="821"/>
      <c r="B136" s="822"/>
      <c r="C136" s="771"/>
      <c r="D136" s="771"/>
      <c r="E136" s="771"/>
      <c r="F136" s="823"/>
      <c r="G136" s="824"/>
      <c r="H136" s="825"/>
      <c r="I136" s="825"/>
      <c r="J136" s="825"/>
      <c r="K136" s="825"/>
      <c r="L136" s="825"/>
      <c r="M136" s="825"/>
      <c r="N136" s="826"/>
      <c r="O136" s="827"/>
      <c r="P136" s="827"/>
      <c r="Q136" s="827"/>
      <c r="R136" s="827"/>
      <c r="S136" s="827"/>
      <c r="T136" s="827"/>
      <c r="U136" s="827"/>
      <c r="V136" s="827"/>
      <c r="W136" s="827"/>
      <c r="X136" s="827"/>
      <c r="Y136" s="827"/>
      <c r="Z136" s="827"/>
      <c r="AA136" s="827"/>
      <c r="AB136" s="827"/>
      <c r="AC136" s="827"/>
      <c r="AD136" s="827"/>
      <c r="AE136" s="827"/>
      <c r="AF136" s="827"/>
      <c r="AG136" s="827"/>
      <c r="AH136" s="827"/>
      <c r="AI136" s="827"/>
      <c r="AJ136" s="827"/>
      <c r="AK136" s="827"/>
      <c r="AL136" s="827"/>
      <c r="AM136" s="827"/>
      <c r="AN136" s="827"/>
      <c r="AO136" s="827"/>
      <c r="AP136" s="826"/>
      <c r="AQ136" s="827"/>
      <c r="AR136" s="828"/>
      <c r="AS136" s="829"/>
    </row>
    <row r="137" spans="1:76" s="445" customFormat="1" ht="13.5" customHeight="1" thickBot="1" x14ac:dyDescent="0.3">
      <c r="A137" s="831"/>
      <c r="B137" s="521"/>
      <c r="C137" s="522" t="s">
        <v>9</v>
      </c>
      <c r="D137" s="432"/>
      <c r="E137" s="433"/>
      <c r="F137" s="434">
        <f>SUM(F135+F121+F104+F88+F72+F53+F30+F15)</f>
        <v>206</v>
      </c>
      <c r="G137" s="435">
        <f>SUM(G135,G121,G104,G88,G72,G53,G30,G15)</f>
        <v>32342</v>
      </c>
      <c r="H137" s="436"/>
      <c r="I137" s="436"/>
      <c r="J137" s="436"/>
      <c r="K137" s="436"/>
      <c r="L137" s="436"/>
      <c r="M137" s="437"/>
      <c r="N137" s="436">
        <f>SUM(N135:N136)+N121+N88+N72+N53+N30+N15+N104</f>
        <v>42</v>
      </c>
      <c r="O137" s="438">
        <f>SUM(O135+O121+O104+O88+O72+O53+O30+O15)</f>
        <v>5414</v>
      </c>
      <c r="P137" s="438"/>
      <c r="Q137" s="439"/>
      <c r="R137" s="439"/>
      <c r="S137" s="439"/>
      <c r="T137" s="439"/>
      <c r="U137" s="435">
        <f>SUM(U135+U121+U104+U88+U72+U53+U30+U15)</f>
        <v>1514</v>
      </c>
      <c r="V137" s="435">
        <f>SUM(V135+V121+V104+V88+V72+V53+V30+V15)</f>
        <v>93458</v>
      </c>
      <c r="W137" s="439"/>
      <c r="X137" s="439"/>
      <c r="Y137" s="439"/>
      <c r="Z137" s="439"/>
      <c r="AA137" s="439"/>
      <c r="AB137" s="439"/>
      <c r="AC137" s="439"/>
      <c r="AD137" s="439"/>
      <c r="AE137" s="449">
        <f>SUM(AE135,AE121,AE104,AE88,AE72,AE53,AE30,AE15)</f>
        <v>7198</v>
      </c>
      <c r="AF137" s="435">
        <f>SUM(AF135,AF121,AF104,AF88,AF72,AF53,AF30,AF15)</f>
        <v>319560.49599999998</v>
      </c>
      <c r="AG137" s="439">
        <f>SUM(AG135+AG121+AG104+AG88+AG72+AG53+AG30+AG15)</f>
        <v>0</v>
      </c>
      <c r="AH137" s="439"/>
      <c r="AI137" s="439"/>
      <c r="AJ137" s="439"/>
      <c r="AK137" s="439"/>
      <c r="AL137" s="439">
        <f>SUM(AL135+AL121+AL104+AL88+AL72+AL53+AL30+AL15)</f>
        <v>0</v>
      </c>
      <c r="AM137" s="439">
        <f>SUM(AM135+AM121+AM104+AM88+AM72+AM53+AM30+AM15)</f>
        <v>0</v>
      </c>
      <c r="AN137" s="439"/>
      <c r="AO137" s="434">
        <f>SUM(AO135+AO121+AO104+AO88+AO72+AO53+AO30+AO15)</f>
        <v>0</v>
      </c>
      <c r="AP137" s="440">
        <f>SUM(AP135+AP121+AP104+AP88+AP72+AP53+AP30+AP15)</f>
        <v>0</v>
      </c>
      <c r="AQ137" s="441">
        <f>SUM(AQ135,AQ121,AQ104,AQ88,AQ72,AQ30,AQ15)</f>
        <v>8172</v>
      </c>
      <c r="AR137" s="442">
        <f>SUM(AR135,AR121,AR104,AR88,AR72,AR53,AR30,AR15)</f>
        <v>450774.49599999998</v>
      </c>
      <c r="AS137" s="443">
        <f>SUM(AS135+AS121+AS104+AS88+AS72+AS53+AS30+AS15)</f>
        <v>0</v>
      </c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444"/>
      <c r="BP137" s="444"/>
      <c r="BQ137" s="444"/>
      <c r="BR137" s="444"/>
      <c r="BS137" s="444"/>
      <c r="BT137" s="444"/>
      <c r="BU137" s="444"/>
      <c r="BV137" s="444"/>
      <c r="BW137" s="444"/>
    </row>
    <row r="138" spans="1:76" s="19" customFormat="1" ht="14.25" thickTop="1" x14ac:dyDescent="0.25">
      <c r="C138" s="142"/>
      <c r="D138" s="142"/>
      <c r="E138" s="142"/>
      <c r="F138" s="145"/>
      <c r="G138" s="146"/>
      <c r="H138" s="13"/>
      <c r="I138" s="13"/>
      <c r="J138" s="13"/>
      <c r="K138" s="13"/>
      <c r="L138" s="13"/>
      <c r="M138" s="13"/>
      <c r="P138" s="13"/>
      <c r="Q138" s="13"/>
      <c r="R138" s="13"/>
      <c r="S138" s="13"/>
      <c r="T138" s="13"/>
      <c r="W138" s="13"/>
      <c r="X138" s="13"/>
      <c r="Y138" s="13"/>
      <c r="Z138" s="13"/>
      <c r="AA138" s="13"/>
      <c r="AB138" s="13"/>
      <c r="AC138" s="13"/>
      <c r="AD138" s="13"/>
      <c r="AG138" s="13"/>
      <c r="AH138" s="13"/>
      <c r="AI138" s="13"/>
      <c r="AJ138" s="13"/>
      <c r="AK138" s="13"/>
      <c r="AN138" s="13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</row>
    <row r="139" spans="1:76" s="19" customFormat="1" ht="13.5" x14ac:dyDescent="0.25">
      <c r="C139" s="142"/>
      <c r="D139" s="142"/>
      <c r="E139" s="142"/>
      <c r="F139" s="145"/>
      <c r="G139" s="146"/>
      <c r="H139" s="13"/>
      <c r="I139" s="13"/>
      <c r="J139" s="13"/>
      <c r="K139" s="13"/>
      <c r="L139" s="13"/>
      <c r="M139" s="13"/>
      <c r="P139" s="13"/>
      <c r="Q139" s="13"/>
      <c r="R139" s="13"/>
      <c r="S139" s="13"/>
      <c r="T139" s="13"/>
      <c r="W139" s="13"/>
      <c r="X139" s="13"/>
      <c r="Y139" s="13"/>
      <c r="Z139" s="13"/>
      <c r="AA139" s="13"/>
      <c r="AB139" s="13"/>
      <c r="AC139" s="13"/>
      <c r="AD139" s="13"/>
      <c r="AG139" s="13"/>
      <c r="AH139" s="13"/>
      <c r="AI139" s="13"/>
      <c r="AJ139" s="13"/>
      <c r="AK139" s="13"/>
      <c r="AN139" s="13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</row>
    <row r="140" spans="1:76" s="19" customFormat="1" ht="13.5" x14ac:dyDescent="0.25">
      <c r="C140" s="142"/>
      <c r="D140" s="142"/>
      <c r="E140" s="142"/>
      <c r="F140" s="145"/>
      <c r="G140" s="146"/>
      <c r="H140" s="13"/>
      <c r="I140" s="13"/>
      <c r="J140" s="13"/>
      <c r="K140" s="13"/>
      <c r="L140" s="13"/>
      <c r="M140" s="13"/>
      <c r="P140" s="13"/>
      <c r="Q140" s="13"/>
      <c r="R140" s="13"/>
      <c r="S140" s="13"/>
      <c r="T140" s="13"/>
      <c r="W140" s="13"/>
      <c r="X140" s="13"/>
      <c r="Y140" s="13"/>
      <c r="Z140" s="13"/>
      <c r="AA140" s="13"/>
      <c r="AB140" s="13"/>
      <c r="AC140" s="13"/>
      <c r="AD140" s="13"/>
      <c r="AG140" s="13"/>
      <c r="AH140" s="13"/>
      <c r="AI140" s="13"/>
      <c r="AJ140" s="13"/>
      <c r="AK140" s="13"/>
      <c r="AN140" s="13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</row>
    <row r="141" spans="1:76" s="19" customFormat="1" ht="13.5" x14ac:dyDescent="0.25">
      <c r="C141" s="142"/>
      <c r="D141" s="142"/>
      <c r="E141" s="142"/>
      <c r="F141" s="145"/>
      <c r="G141" s="146"/>
      <c r="H141" s="13"/>
      <c r="I141" s="13"/>
      <c r="J141" s="13"/>
      <c r="K141" s="13"/>
      <c r="L141" s="13"/>
      <c r="M141" s="13"/>
      <c r="P141" s="13"/>
      <c r="Q141" s="13"/>
      <c r="R141" s="13"/>
      <c r="S141" s="13"/>
      <c r="T141" s="13"/>
      <c r="W141" s="13"/>
      <c r="X141" s="13"/>
      <c r="Y141" s="13"/>
      <c r="Z141" s="13"/>
      <c r="AA141" s="13"/>
      <c r="AB141" s="13"/>
      <c r="AC141" s="13"/>
      <c r="AD141" s="13"/>
      <c r="AG141" s="13"/>
      <c r="AH141" s="13"/>
      <c r="AI141" s="13"/>
      <c r="AJ141" s="13"/>
      <c r="AK141" s="13"/>
      <c r="AN141" s="13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</row>
    <row r="142" spans="1:76" s="19" customFormat="1" ht="13.5" x14ac:dyDescent="0.25">
      <c r="C142" s="142"/>
      <c r="D142" s="142"/>
      <c r="E142" s="142"/>
      <c r="F142" s="145"/>
      <c r="G142" s="146"/>
      <c r="H142" s="13"/>
      <c r="I142" s="13"/>
      <c r="J142" s="13"/>
      <c r="K142" s="13"/>
      <c r="L142" s="13"/>
      <c r="M142" s="13"/>
      <c r="P142" s="13"/>
      <c r="Q142" s="13"/>
      <c r="R142" s="13"/>
      <c r="S142" s="13"/>
      <c r="T142" s="13"/>
      <c r="W142" s="13"/>
      <c r="X142" s="13"/>
      <c r="Y142" s="13"/>
      <c r="Z142" s="13"/>
      <c r="AA142" s="13"/>
      <c r="AB142" s="13"/>
      <c r="AC142" s="13"/>
      <c r="AD142" s="13"/>
      <c r="AG142" s="13"/>
      <c r="AH142" s="13"/>
      <c r="AI142" s="13"/>
      <c r="AJ142" s="13"/>
      <c r="AK142" s="13"/>
      <c r="AN142" s="13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</row>
    <row r="143" spans="1:76" s="19" customFormat="1" ht="13.5" x14ac:dyDescent="0.25">
      <c r="C143" s="142"/>
      <c r="D143" s="142"/>
      <c r="E143" s="142"/>
      <c r="F143" s="145"/>
      <c r="G143" s="146"/>
      <c r="H143" s="13"/>
      <c r="I143" s="13"/>
      <c r="J143" s="13"/>
      <c r="K143" s="13"/>
      <c r="L143" s="13"/>
      <c r="M143" s="13"/>
      <c r="P143" s="13"/>
      <c r="Q143" s="13"/>
      <c r="R143" s="13"/>
      <c r="S143" s="13"/>
      <c r="T143" s="13"/>
      <c r="W143" s="13"/>
      <c r="X143" s="13"/>
      <c r="Y143" s="13"/>
      <c r="Z143" s="13"/>
      <c r="AA143" s="13"/>
      <c r="AB143" s="13"/>
      <c r="AC143" s="13"/>
      <c r="AD143" s="13"/>
      <c r="AG143" s="13"/>
      <c r="AH143" s="13"/>
      <c r="AI143" s="13"/>
      <c r="AJ143" s="13"/>
      <c r="AK143" s="13"/>
      <c r="AN143" s="13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</row>
    <row r="144" spans="1:76" s="19" customFormat="1" ht="13.5" x14ac:dyDescent="0.25">
      <c r="C144" s="142"/>
      <c r="D144" s="142"/>
      <c r="E144" s="142"/>
      <c r="F144" s="145"/>
      <c r="G144" s="146"/>
      <c r="H144" s="13"/>
      <c r="I144" s="13"/>
      <c r="J144" s="13"/>
      <c r="K144" s="13"/>
      <c r="L144" s="13"/>
      <c r="M144" s="13"/>
      <c r="P144" s="13"/>
      <c r="Q144" s="13"/>
      <c r="R144" s="13"/>
      <c r="S144" s="13"/>
      <c r="T144" s="13"/>
      <c r="W144" s="13"/>
      <c r="X144" s="13"/>
      <c r="Y144" s="13"/>
      <c r="Z144" s="13"/>
      <c r="AA144" s="13"/>
      <c r="AB144" s="13"/>
      <c r="AC144" s="13"/>
      <c r="AD144" s="13"/>
      <c r="AG144" s="13"/>
      <c r="AH144" s="13"/>
      <c r="AI144" s="13"/>
      <c r="AJ144" s="13"/>
      <c r="AK144" s="13"/>
      <c r="AN144" s="13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</row>
    <row r="145" spans="1:75" s="19" customFormat="1" ht="13.5" x14ac:dyDescent="0.25">
      <c r="C145" s="142"/>
      <c r="D145" s="142"/>
      <c r="E145" s="142"/>
      <c r="F145" s="145"/>
      <c r="G145" s="146"/>
      <c r="H145" s="13"/>
      <c r="I145" s="13"/>
      <c r="J145" s="13"/>
      <c r="K145" s="13"/>
      <c r="L145" s="13"/>
      <c r="M145" s="13"/>
      <c r="P145" s="13"/>
      <c r="Q145" s="13"/>
      <c r="R145" s="13"/>
      <c r="S145" s="13"/>
      <c r="T145" s="13"/>
      <c r="W145" s="13"/>
      <c r="X145" s="13"/>
      <c r="Y145" s="13"/>
      <c r="Z145" s="13"/>
      <c r="AA145" s="13"/>
      <c r="AB145" s="13"/>
      <c r="AC145" s="13"/>
      <c r="AD145" s="13"/>
      <c r="AG145" s="13"/>
      <c r="AH145" s="13"/>
      <c r="AI145" s="13"/>
      <c r="AJ145" s="13"/>
      <c r="AK145" s="13"/>
      <c r="AN145" s="13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</row>
    <row r="146" spans="1:75" s="19" customFormat="1" ht="13.5" x14ac:dyDescent="0.25">
      <c r="C146" s="142"/>
      <c r="D146" s="142"/>
      <c r="E146" s="142"/>
      <c r="F146" s="145"/>
      <c r="G146" s="146"/>
      <c r="H146" s="13"/>
      <c r="I146" s="13"/>
      <c r="J146" s="13"/>
      <c r="K146" s="13"/>
      <c r="L146" s="13"/>
      <c r="M146" s="13"/>
      <c r="P146" s="13"/>
      <c r="Q146" s="13"/>
      <c r="R146" s="13"/>
      <c r="S146" s="13"/>
      <c r="T146" s="13"/>
      <c r="W146" s="13"/>
      <c r="X146" s="13"/>
      <c r="Y146" s="13"/>
      <c r="Z146" s="13"/>
      <c r="AA146" s="13"/>
      <c r="AB146" s="13"/>
      <c r="AC146" s="13"/>
      <c r="AD146" s="13"/>
      <c r="AG146" s="13"/>
      <c r="AH146" s="13"/>
      <c r="AI146" s="13"/>
      <c r="AJ146" s="13"/>
      <c r="AK146" s="13"/>
      <c r="AN146" s="13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</row>
    <row r="147" spans="1:75" s="19" customFormat="1" ht="13.5" x14ac:dyDescent="0.25">
      <c r="C147" s="142"/>
      <c r="D147" s="142"/>
      <c r="E147" s="142"/>
      <c r="F147" s="145"/>
      <c r="G147" s="146"/>
      <c r="H147" s="13"/>
      <c r="I147" s="13"/>
      <c r="J147" s="13"/>
      <c r="K147" s="13"/>
      <c r="L147" s="13"/>
      <c r="M147" s="13"/>
      <c r="P147" s="13"/>
      <c r="Q147" s="13"/>
      <c r="R147" s="13"/>
      <c r="S147" s="13"/>
      <c r="T147" s="13"/>
      <c r="W147" s="13"/>
      <c r="X147" s="13"/>
      <c r="Y147" s="13"/>
      <c r="Z147" s="13"/>
      <c r="AA147" s="13"/>
      <c r="AB147" s="13"/>
      <c r="AC147" s="13"/>
      <c r="AD147" s="13"/>
      <c r="AG147" s="13"/>
      <c r="AH147" s="13"/>
      <c r="AI147" s="13"/>
      <c r="AJ147" s="13"/>
      <c r="AK147" s="13"/>
      <c r="AN147" s="13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</row>
    <row r="148" spans="1:75" s="19" customFormat="1" x14ac:dyDescent="0.25">
      <c r="A148" s="143"/>
      <c r="C148" s="142"/>
      <c r="D148" s="142"/>
      <c r="E148" s="142"/>
      <c r="F148" s="145"/>
      <c r="G148" s="146"/>
      <c r="H148" s="13"/>
      <c r="I148" s="13"/>
      <c r="J148" s="13"/>
      <c r="K148" s="13"/>
      <c r="L148" s="13"/>
      <c r="M148" s="13"/>
      <c r="P148" s="13"/>
      <c r="Q148" s="13"/>
      <c r="R148" s="13"/>
      <c r="S148" s="13"/>
      <c r="T148" s="13"/>
      <c r="W148" s="13"/>
      <c r="X148" s="13"/>
      <c r="Y148" s="13"/>
      <c r="Z148" s="13"/>
      <c r="AA148" s="13"/>
      <c r="AB148" s="13"/>
      <c r="AC148" s="13"/>
      <c r="AD148" s="13"/>
      <c r="AG148" s="13"/>
      <c r="AH148" s="13"/>
      <c r="AI148" s="13"/>
      <c r="AJ148" s="13"/>
      <c r="AK148" s="13"/>
      <c r="AN148" s="13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</row>
  </sheetData>
  <sheetProtection formatCells="0" formatColumns="0" formatRows="0" insertColumns="0" insertRows="0" deleteColumns="0" deleteRows="0" autoFilter="0"/>
  <mergeCells count="51">
    <mergeCell ref="Q4:Q5"/>
    <mergeCell ref="R4:R5"/>
    <mergeCell ref="S4:S5"/>
    <mergeCell ref="Z4:Z5"/>
    <mergeCell ref="AA4:AA5"/>
    <mergeCell ref="J4:J5"/>
    <mergeCell ref="K4:K5"/>
    <mergeCell ref="L4:L5"/>
    <mergeCell ref="M4:M5"/>
    <mergeCell ref="AL3:AL5"/>
    <mergeCell ref="AE3:AE5"/>
    <mergeCell ref="AF3:AF5"/>
    <mergeCell ref="T4:T5"/>
    <mergeCell ref="W4:W5"/>
    <mergeCell ref="X4:X5"/>
    <mergeCell ref="Y4:Y5"/>
    <mergeCell ref="U3:U5"/>
    <mergeCell ref="V3:V5"/>
    <mergeCell ref="W3:AD3"/>
    <mergeCell ref="P3:T3"/>
    <mergeCell ref="P4:P5"/>
    <mergeCell ref="A4:A5"/>
    <mergeCell ref="B4:B5"/>
    <mergeCell ref="C4:C5"/>
    <mergeCell ref="H4:H5"/>
    <mergeCell ref="I4:I5"/>
    <mergeCell ref="AI4:AI5"/>
    <mergeCell ref="AJ4:AJ5"/>
    <mergeCell ref="AK4:AK5"/>
    <mergeCell ref="AR3:AR5"/>
    <mergeCell ref="AM3:AM5"/>
    <mergeCell ref="AN3:AN5"/>
    <mergeCell ref="AO3:AO5"/>
    <mergeCell ref="AP3:AP5"/>
    <mergeCell ref="AQ3:AQ5"/>
    <mergeCell ref="A3:C3"/>
    <mergeCell ref="H3:M3"/>
    <mergeCell ref="N3:N5"/>
    <mergeCell ref="A1:AR1"/>
    <mergeCell ref="O3:O5"/>
    <mergeCell ref="D3:E3"/>
    <mergeCell ref="F3:F5"/>
    <mergeCell ref="G3:G5"/>
    <mergeCell ref="D4:D5"/>
    <mergeCell ref="E4:E5"/>
    <mergeCell ref="AG3:AK3"/>
    <mergeCell ref="AB4:AB5"/>
    <mergeCell ref="AC4:AC5"/>
    <mergeCell ref="AD4:AD5"/>
    <mergeCell ref="AG4:AG5"/>
    <mergeCell ref="AH4:AH5"/>
  </mergeCells>
  <pageMargins left="0.94" right="0.2" top="0.2" bottom="0.22" header="0.2" footer="0.2"/>
  <pageSetup paperSize="5" scale="53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N100"/>
  <sheetViews>
    <sheetView zoomScaleNormal="100" workbookViewId="0">
      <selection activeCell="A3" sqref="A3:P89"/>
    </sheetView>
  </sheetViews>
  <sheetFormatPr defaultRowHeight="15" x14ac:dyDescent="0.25"/>
  <cols>
    <col min="1" max="1" width="17.85546875" style="71" customWidth="1"/>
    <col min="2" max="2" width="25" style="71" customWidth="1"/>
    <col min="3" max="3" width="8.140625" style="72" customWidth="1"/>
    <col min="4" max="4" width="7.85546875" style="71" bestFit="1" customWidth="1"/>
    <col min="5" max="5" width="14.28515625" style="71" bestFit="1" customWidth="1"/>
    <col min="6" max="6" width="5" style="71" customWidth="1"/>
    <col min="7" max="7" width="5.140625" style="71" customWidth="1"/>
    <col min="8" max="8" width="10.42578125" style="71" customWidth="1"/>
    <col min="9" max="9" width="5.85546875" style="82" customWidth="1"/>
    <col min="10" max="10" width="10.5703125" style="71" bestFit="1" customWidth="1"/>
    <col min="11" max="11" width="5.140625" style="92" hidden="1" customWidth="1"/>
    <col min="12" max="12" width="6" style="71" hidden="1" customWidth="1"/>
    <col min="13" max="13" width="13.140625" style="71" bestFit="1" customWidth="1"/>
    <col min="14" max="14" width="12" style="71" bestFit="1" customWidth="1"/>
    <col min="15" max="15" width="10.85546875" style="71" customWidth="1"/>
    <col min="16" max="16" width="14" style="71" customWidth="1"/>
    <col min="17" max="17" width="9.140625" style="71" hidden="1" customWidth="1"/>
    <col min="18" max="18" width="8.7109375" style="71" customWidth="1"/>
    <col min="19" max="19" width="14.5703125" style="71" customWidth="1"/>
    <col min="20" max="16384" width="9.140625" style="71"/>
  </cols>
  <sheetData>
    <row r="2" spans="1:92" ht="0.75" customHeight="1" x14ac:dyDescent="0.25"/>
    <row r="3" spans="1:92" s="105" customFormat="1" ht="21.75" thickBot="1" x14ac:dyDescent="0.3">
      <c r="A3" s="962" t="s">
        <v>206</v>
      </c>
      <c r="B3" s="962"/>
      <c r="C3" s="962"/>
      <c r="D3" s="962"/>
      <c r="E3" s="962"/>
      <c r="F3" s="962"/>
      <c r="G3" s="962"/>
      <c r="H3" s="962"/>
      <c r="I3" s="962"/>
      <c r="J3" s="962"/>
      <c r="K3" s="962"/>
      <c r="L3" s="962"/>
      <c r="M3" s="962"/>
      <c r="N3" s="962"/>
      <c r="O3" s="962"/>
      <c r="P3" s="962"/>
    </row>
    <row r="4" spans="1:92" s="41" customFormat="1" ht="36.75" customHeight="1" thickBot="1" x14ac:dyDescent="0.3">
      <c r="A4" s="493" t="s">
        <v>0</v>
      </c>
      <c r="B4" s="373" t="s">
        <v>1</v>
      </c>
      <c r="C4" s="488" t="s">
        <v>163</v>
      </c>
      <c r="D4" s="374" t="s">
        <v>48</v>
      </c>
      <c r="E4" s="374" t="s">
        <v>132</v>
      </c>
      <c r="F4" s="375">
        <v>0.02</v>
      </c>
      <c r="G4" s="375">
        <v>0.01</v>
      </c>
      <c r="H4" s="376" t="s">
        <v>49</v>
      </c>
      <c r="I4" s="377"/>
      <c r="J4" s="376" t="s">
        <v>166</v>
      </c>
      <c r="K4" s="378"/>
      <c r="L4" s="379" t="s">
        <v>164</v>
      </c>
      <c r="M4" s="376" t="s">
        <v>165</v>
      </c>
      <c r="N4" s="376" t="s">
        <v>194</v>
      </c>
      <c r="O4" s="376" t="s">
        <v>50</v>
      </c>
      <c r="P4" s="156" t="s">
        <v>40</v>
      </c>
    </row>
    <row r="5" spans="1:92" s="41" customFormat="1" ht="36.75" hidden="1" customHeight="1" thickBot="1" x14ac:dyDescent="0.3">
      <c r="A5" s="668"/>
      <c r="B5" s="669"/>
      <c r="C5" s="670"/>
      <c r="D5" s="671"/>
      <c r="E5" s="671"/>
      <c r="F5" s="672"/>
      <c r="G5" s="672"/>
      <c r="H5" s="673"/>
      <c r="I5" s="674"/>
      <c r="J5" s="673"/>
      <c r="K5" s="675"/>
      <c r="L5" s="676"/>
      <c r="M5" s="673"/>
      <c r="N5" s="673"/>
      <c r="O5" s="673"/>
      <c r="P5" s="677"/>
    </row>
    <row r="6" spans="1:92" s="41" customFormat="1" ht="13.5" x14ac:dyDescent="0.25">
      <c r="A6" s="313" t="str">
        <f>'mrn update '!C8</f>
        <v>PETTAH</v>
      </c>
      <c r="B6" s="359" t="s">
        <v>181</v>
      </c>
      <c r="C6" s="891">
        <v>1500</v>
      </c>
      <c r="D6" s="42">
        <v>2000</v>
      </c>
      <c r="E6" s="915">
        <v>1935127.47</v>
      </c>
      <c r="F6" s="95">
        <v>0.02</v>
      </c>
      <c r="G6" s="95">
        <v>0.01</v>
      </c>
      <c r="H6" s="21">
        <f>SUM(E6)*(F6+G6)</f>
        <v>58053.824099999998</v>
      </c>
      <c r="I6" s="74"/>
      <c r="J6" s="21"/>
      <c r="K6" s="83"/>
      <c r="L6" s="21"/>
      <c r="M6" s="51">
        <f t="shared" ref="M6:M15" si="0">H6+J6+L6</f>
        <v>58053.824099999998</v>
      </c>
      <c r="N6" s="786">
        <f>'mrn update '!AR8</f>
        <v>1801.5</v>
      </c>
      <c r="O6" s="22">
        <f>IF(M6&lt;=N6,M6,IF(N6&lt;=M6,N6))</f>
        <v>1801.5</v>
      </c>
      <c r="P6" s="360"/>
      <c r="Q6" s="73"/>
      <c r="R6" s="73">
        <f>SUM(N6-O6)</f>
        <v>0</v>
      </c>
    </row>
    <row r="7" spans="1:92" s="41" customFormat="1" ht="13.5" x14ac:dyDescent="0.25">
      <c r="A7" s="361" t="str">
        <f>'mrn update '!C12</f>
        <v>DEHIWALA</v>
      </c>
      <c r="B7" s="362" t="s">
        <v>95</v>
      </c>
      <c r="C7" s="892">
        <v>750</v>
      </c>
      <c r="D7" s="44">
        <v>1150</v>
      </c>
      <c r="E7" s="916">
        <v>1242385.8</v>
      </c>
      <c r="F7" s="97">
        <v>0.02</v>
      </c>
      <c r="G7" s="97">
        <v>0.01</v>
      </c>
      <c r="H7" s="23">
        <f t="shared" ref="H7:H14" si="1">SUM(E7)*(F7+G7)</f>
        <v>37271.574000000001</v>
      </c>
      <c r="I7" s="75"/>
      <c r="J7" s="23"/>
      <c r="K7" s="84"/>
      <c r="L7" s="96"/>
      <c r="M7" s="22">
        <f t="shared" si="0"/>
        <v>37271.574000000001</v>
      </c>
      <c r="N7" s="787">
        <f>'mrn update '!AR12</f>
        <v>0</v>
      </c>
      <c r="O7" s="22">
        <f t="shared" ref="O7:O9" si="2">IF(M7&lt;=N7,M7,IF(N7&lt;=M7,N7))</f>
        <v>0</v>
      </c>
      <c r="P7" s="25" t="s">
        <v>144</v>
      </c>
      <c r="Q7" s="73"/>
      <c r="R7" s="73">
        <f t="shared" ref="R7:R71" si="3">SUM(N7-O7)</f>
        <v>0</v>
      </c>
      <c r="S7" s="59"/>
      <c r="T7" s="73"/>
    </row>
    <row r="8" spans="1:92" s="41" customFormat="1" ht="13.5" x14ac:dyDescent="0.25">
      <c r="A8" s="361" t="s">
        <v>180</v>
      </c>
      <c r="B8" s="484" t="s">
        <v>182</v>
      </c>
      <c r="C8" s="892">
        <v>400</v>
      </c>
      <c r="D8" s="44">
        <v>400</v>
      </c>
      <c r="E8" s="916">
        <v>421139</v>
      </c>
      <c r="F8" s="97">
        <v>0.02</v>
      </c>
      <c r="G8" s="97">
        <v>0.01</v>
      </c>
      <c r="H8" s="23">
        <f t="shared" si="1"/>
        <v>12634.17</v>
      </c>
      <c r="I8" s="75"/>
      <c r="J8" s="23"/>
      <c r="K8" s="84"/>
      <c r="L8" s="96"/>
      <c r="M8" s="22">
        <f t="shared" si="0"/>
        <v>12634.17</v>
      </c>
      <c r="N8" s="22">
        <f>'mrn update '!AR11</f>
        <v>3055</v>
      </c>
      <c r="O8" s="22">
        <f t="shared" si="2"/>
        <v>3055</v>
      </c>
      <c r="P8" s="363"/>
      <c r="Q8" s="73"/>
      <c r="R8" s="73">
        <f t="shared" si="3"/>
        <v>0</v>
      </c>
      <c r="S8" s="59"/>
      <c r="T8" s="73"/>
    </row>
    <row r="9" spans="1:92" s="41" customFormat="1" ht="14.25" thickBot="1" x14ac:dyDescent="0.3">
      <c r="A9" s="361" t="str">
        <f>'mrn update '!C13</f>
        <v>KADUWELA</v>
      </c>
      <c r="B9" s="362" t="s">
        <v>174</v>
      </c>
      <c r="C9" s="892">
        <v>750</v>
      </c>
      <c r="D9" s="46">
        <v>852</v>
      </c>
      <c r="E9" s="916">
        <v>835923.06</v>
      </c>
      <c r="F9" s="97">
        <v>0.02</v>
      </c>
      <c r="G9" s="97">
        <v>0.01</v>
      </c>
      <c r="H9" s="23">
        <f t="shared" si="1"/>
        <v>25077.691800000001</v>
      </c>
      <c r="I9" s="75"/>
      <c r="J9" s="23"/>
      <c r="K9" s="84"/>
      <c r="L9" s="22"/>
      <c r="M9" s="22">
        <f t="shared" si="0"/>
        <v>25077.691800000001</v>
      </c>
      <c r="N9" s="854">
        <f>'mrn update '!AR10</f>
        <v>3922.5</v>
      </c>
      <c r="O9" s="22">
        <f t="shared" si="2"/>
        <v>3922.5</v>
      </c>
      <c r="P9" s="25"/>
      <c r="Q9" s="73"/>
      <c r="R9" s="73">
        <f t="shared" si="3"/>
        <v>0</v>
      </c>
    </row>
    <row r="10" spans="1:92" s="311" customFormat="1" ht="13.5" customHeight="1" thickBot="1" x14ac:dyDescent="0.3">
      <c r="A10" s="368" t="s">
        <v>139</v>
      </c>
      <c r="B10" s="394" t="s">
        <v>140</v>
      </c>
      <c r="C10" s="893">
        <f>SUM(C6:C9)</f>
        <v>3400</v>
      </c>
      <c r="D10" s="372">
        <f>SUM(D6:D9)</f>
        <v>4402</v>
      </c>
      <c r="E10" s="307"/>
      <c r="F10" s="312"/>
      <c r="G10" s="312"/>
      <c r="H10" s="308">
        <f>SUM(H6:H9)</f>
        <v>133037.2599</v>
      </c>
      <c r="I10" s="494"/>
      <c r="J10" s="496"/>
      <c r="K10" s="495"/>
      <c r="L10" s="310"/>
      <c r="M10" s="310"/>
      <c r="N10" s="310"/>
      <c r="O10" s="310"/>
      <c r="P10" s="371"/>
      <c r="Q10" s="41"/>
      <c r="R10" s="73">
        <f t="shared" si="3"/>
        <v>0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</row>
    <row r="11" spans="1:92" s="41" customFormat="1" ht="13.5" hidden="1" x14ac:dyDescent="0.25">
      <c r="A11" s="485"/>
      <c r="B11" s="486"/>
      <c r="C11" s="894"/>
      <c r="D11" s="52"/>
      <c r="E11" s="117"/>
      <c r="F11" s="101"/>
      <c r="G11" s="118"/>
      <c r="H11" s="24">
        <f t="shared" si="1"/>
        <v>0</v>
      </c>
      <c r="I11" s="492"/>
      <c r="J11" s="491"/>
      <c r="K11" s="86"/>
      <c r="L11" s="27"/>
      <c r="M11" s="27"/>
      <c r="N11" s="23"/>
      <c r="O11" s="51"/>
      <c r="P11" s="401"/>
      <c r="R11" s="73">
        <f t="shared" si="3"/>
        <v>0</v>
      </c>
    </row>
    <row r="12" spans="1:92" s="41" customFormat="1" ht="13.5" x14ac:dyDescent="0.25">
      <c r="A12" s="361" t="str">
        <f>'mrn update '!C22</f>
        <v>NEGOMBO</v>
      </c>
      <c r="B12" s="362" t="s">
        <v>96</v>
      </c>
      <c r="C12" s="892">
        <v>1000</v>
      </c>
      <c r="D12" s="44">
        <v>1275</v>
      </c>
      <c r="E12" s="914">
        <v>1338164.8899999999</v>
      </c>
      <c r="F12" s="97">
        <v>0.02</v>
      </c>
      <c r="G12" s="97">
        <v>0.01</v>
      </c>
      <c r="H12" s="24">
        <f t="shared" si="1"/>
        <v>40144.946699999993</v>
      </c>
      <c r="I12" s="75"/>
      <c r="J12" s="23"/>
      <c r="K12" s="84"/>
      <c r="L12" s="22"/>
      <c r="M12" s="22">
        <f t="shared" si="0"/>
        <v>40144.946699999993</v>
      </c>
      <c r="N12" s="788">
        <f>'mrn update '!AR22</f>
        <v>22255.5</v>
      </c>
      <c r="O12" s="22">
        <f t="shared" ref="O12:O15" si="4">IF(M12&lt;=N12,M12,IF(N12&lt;=M12,N12))</f>
        <v>22255.5</v>
      </c>
      <c r="P12" s="25"/>
      <c r="Q12" s="73"/>
      <c r="R12" s="73"/>
    </row>
    <row r="13" spans="1:92" s="41" customFormat="1" ht="13.5" x14ac:dyDescent="0.25">
      <c r="A13" s="361" t="s">
        <v>56</v>
      </c>
      <c r="B13" s="362" t="s">
        <v>203</v>
      </c>
      <c r="C13" s="892">
        <v>700</v>
      </c>
      <c r="D13" s="44">
        <v>594</v>
      </c>
      <c r="E13" s="914">
        <v>552109.93000000005</v>
      </c>
      <c r="F13" s="97">
        <v>0.02</v>
      </c>
      <c r="G13" s="97"/>
      <c r="H13" s="24">
        <f t="shared" si="1"/>
        <v>11042.198600000002</v>
      </c>
      <c r="I13" s="75"/>
      <c r="J13" s="23">
        <v>1198.3</v>
      </c>
      <c r="K13" s="84"/>
      <c r="L13" s="22"/>
      <c r="M13" s="22">
        <f t="shared" si="0"/>
        <v>12240.498600000001</v>
      </c>
      <c r="N13" s="788">
        <f>'mrn update '!AR21</f>
        <v>12240.5</v>
      </c>
      <c r="O13" s="22">
        <f t="shared" si="4"/>
        <v>12240.498600000001</v>
      </c>
      <c r="P13" s="25"/>
      <c r="Q13" s="73"/>
      <c r="R13" s="73">
        <f t="shared" si="3"/>
        <v>1.3999999991938239E-3</v>
      </c>
    </row>
    <row r="14" spans="1:92" s="41" customFormat="1" ht="13.5" x14ac:dyDescent="0.25">
      <c r="A14" s="361" t="str">
        <f>'mrn update '!C23</f>
        <v>GAMPAHA</v>
      </c>
      <c r="B14" s="362" t="s">
        <v>98</v>
      </c>
      <c r="C14" s="892">
        <v>700</v>
      </c>
      <c r="D14" s="44">
        <v>852</v>
      </c>
      <c r="E14" s="914">
        <v>787724.83</v>
      </c>
      <c r="F14" s="97">
        <v>0.02</v>
      </c>
      <c r="G14" s="97"/>
      <c r="H14" s="24">
        <f t="shared" si="1"/>
        <v>15754.4966</v>
      </c>
      <c r="I14" s="75"/>
      <c r="J14" s="23"/>
      <c r="K14" s="84"/>
      <c r="L14" s="22"/>
      <c r="M14" s="22">
        <f t="shared" si="0"/>
        <v>15754.4966</v>
      </c>
      <c r="N14" s="788">
        <f>'mrn update '!AR18</f>
        <v>4670.5</v>
      </c>
      <c r="O14" s="22">
        <f t="shared" si="4"/>
        <v>4670.5</v>
      </c>
      <c r="P14" s="25"/>
      <c r="Q14" s="73"/>
      <c r="R14" s="73">
        <f t="shared" si="3"/>
        <v>0</v>
      </c>
    </row>
    <row r="15" spans="1:92" s="41" customFormat="1" ht="14.25" thickBot="1" x14ac:dyDescent="0.3">
      <c r="A15" s="361" t="s">
        <v>58</v>
      </c>
      <c r="B15" s="362" t="s">
        <v>97</v>
      </c>
      <c r="C15" s="892">
        <v>700</v>
      </c>
      <c r="D15" s="44">
        <v>780</v>
      </c>
      <c r="E15" s="914">
        <v>732303.53</v>
      </c>
      <c r="F15" s="97">
        <v>0.02</v>
      </c>
      <c r="G15" s="97">
        <v>0.01</v>
      </c>
      <c r="H15" s="24">
        <f>SUM(E15)*(F15+G15)</f>
        <v>21969.105899999999</v>
      </c>
      <c r="I15" s="75"/>
      <c r="J15" s="23">
        <v>14760.89</v>
      </c>
      <c r="K15" s="84"/>
      <c r="L15" s="22"/>
      <c r="M15" s="22">
        <f t="shared" si="0"/>
        <v>36729.995899999994</v>
      </c>
      <c r="N15" s="787">
        <f>'mrn update '!AR19+'mrn update '!AR20</f>
        <v>36730</v>
      </c>
      <c r="O15" s="22">
        <f t="shared" si="4"/>
        <v>36729.995899999994</v>
      </c>
      <c r="P15" s="25"/>
      <c r="Q15" s="73"/>
      <c r="R15" s="73">
        <f t="shared" si="3"/>
        <v>4.1000000055646524E-3</v>
      </c>
      <c r="S15" s="59"/>
      <c r="T15" s="73"/>
    </row>
    <row r="16" spans="1:92" s="311" customFormat="1" ht="14.25" thickBot="1" x14ac:dyDescent="0.3">
      <c r="A16" s="368" t="s">
        <v>138</v>
      </c>
      <c r="B16" s="394" t="s">
        <v>141</v>
      </c>
      <c r="C16" s="893">
        <f>SUM(C12:C15)</f>
        <v>3100</v>
      </c>
      <c r="D16" s="369">
        <f>SUM(D12:D15)</f>
        <v>3501</v>
      </c>
      <c r="E16" s="370"/>
      <c r="F16" s="312"/>
      <c r="G16" s="312"/>
      <c r="H16" s="308">
        <f>SUM(H12:H15)</f>
        <v>88910.747799999997</v>
      </c>
      <c r="I16" s="309"/>
      <c r="J16" s="386">
        <f>E16*I16</f>
        <v>0</v>
      </c>
      <c r="K16" s="309"/>
      <c r="L16" s="310"/>
      <c r="M16" s="310"/>
      <c r="N16" s="310"/>
      <c r="O16" s="310"/>
      <c r="P16" s="371"/>
      <c r="Q16" s="47"/>
      <c r="R16" s="73">
        <f t="shared" si="3"/>
        <v>0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</row>
    <row r="17" spans="1:92" s="41" customFormat="1" ht="12.75" customHeight="1" thickBot="1" x14ac:dyDescent="0.3">
      <c r="A17" s="963" t="s">
        <v>2</v>
      </c>
      <c r="B17" s="964"/>
      <c r="C17" s="487">
        <f>C16+C10</f>
        <v>6500</v>
      </c>
      <c r="D17" s="366">
        <f>SUM(D16,D10)</f>
        <v>7903</v>
      </c>
      <c r="E17" s="367">
        <f>SUM(E6:E16)</f>
        <v>7844878.5099999998</v>
      </c>
      <c r="F17" s="48"/>
      <c r="G17" s="48"/>
      <c r="H17" s="26">
        <f>H16+H10</f>
        <v>221948.00770000002</v>
      </c>
      <c r="I17" s="26"/>
      <c r="J17" s="26">
        <f>SUM(J12:J15)</f>
        <v>15959.189999999999</v>
      </c>
      <c r="K17" s="26">
        <f>SUM(K6:K15)</f>
        <v>0</v>
      </c>
      <c r="L17" s="26">
        <f>SUM(L6:L15)</f>
        <v>0</v>
      </c>
      <c r="M17" s="26">
        <f>SUM(M6:M15)</f>
        <v>237907.19770000002</v>
      </c>
      <c r="N17" s="26">
        <f>SUM(N6:N15)</f>
        <v>84675.5</v>
      </c>
      <c r="O17" s="26">
        <f>SUM(O6:O15)</f>
        <v>84675.494500000001</v>
      </c>
      <c r="P17" s="29"/>
      <c r="Q17" s="47"/>
      <c r="R17" s="73"/>
    </row>
    <row r="18" spans="1:92" s="41" customFormat="1" ht="13.5" x14ac:dyDescent="0.25">
      <c r="A18" s="313" t="str">
        <f>'mrn update '!C34</f>
        <v>KURUNEGALA</v>
      </c>
      <c r="B18" s="489" t="s">
        <v>161</v>
      </c>
      <c r="C18" s="895">
        <v>600</v>
      </c>
      <c r="D18" s="46">
        <v>945</v>
      </c>
      <c r="E18" s="916">
        <v>952461.68</v>
      </c>
      <c r="F18" s="97">
        <v>0.02</v>
      </c>
      <c r="G18" s="97">
        <v>0.01</v>
      </c>
      <c r="H18" s="24">
        <f t="shared" ref="H18:H24" si="5">SUM(E18)*(F18+G18)</f>
        <v>28573.850399999999</v>
      </c>
      <c r="I18" s="75"/>
      <c r="J18" s="23"/>
      <c r="K18" s="84"/>
      <c r="L18" s="23"/>
      <c r="M18" s="22">
        <f t="shared" ref="M18:M47" si="6">H18+J18+L18</f>
        <v>28573.850399999999</v>
      </c>
      <c r="N18" s="51">
        <f>'mrn update '!AR33</f>
        <v>0</v>
      </c>
      <c r="O18" s="22">
        <f>IF(M18&lt;=N18,M18,IF(N18&lt;=M18,N18))</f>
        <v>0</v>
      </c>
      <c r="P18" s="25" t="s">
        <v>144</v>
      </c>
      <c r="R18" s="73">
        <f t="shared" si="3"/>
        <v>0</v>
      </c>
      <c r="S18" s="73"/>
    </row>
    <row r="19" spans="1:92" s="41" customFormat="1" ht="13.5" x14ac:dyDescent="0.25">
      <c r="A19" s="361" t="s">
        <v>160</v>
      </c>
      <c r="B19" s="470" t="s">
        <v>99</v>
      </c>
      <c r="C19" s="895">
        <v>500</v>
      </c>
      <c r="D19" s="46">
        <v>600</v>
      </c>
      <c r="E19" s="916">
        <v>568298.6</v>
      </c>
      <c r="F19" s="97">
        <v>0.02</v>
      </c>
      <c r="G19" s="97"/>
      <c r="H19" s="24">
        <f t="shared" si="5"/>
        <v>11365.972</v>
      </c>
      <c r="I19" s="75"/>
      <c r="J19" s="23">
        <v>4241.03</v>
      </c>
      <c r="K19" s="84"/>
      <c r="L19" s="23"/>
      <c r="M19" s="22">
        <f t="shared" si="6"/>
        <v>15607.002</v>
      </c>
      <c r="N19" s="520">
        <f>'mrn update '!AR41</f>
        <v>15607</v>
      </c>
      <c r="O19" s="22">
        <f>IF(M19&lt;=N19,M19,IF(N19&lt;=M19,N19))</f>
        <v>15607</v>
      </c>
      <c r="P19" s="25"/>
      <c r="R19" s="73">
        <f>SUM(N19-O19)</f>
        <v>0</v>
      </c>
      <c r="S19" s="94"/>
    </row>
    <row r="20" spans="1:92" s="41" customFormat="1" ht="13.5" x14ac:dyDescent="0.25">
      <c r="A20" s="392" t="str">
        <f>'mrn update '!C38</f>
        <v>DAMBULLA</v>
      </c>
      <c r="B20" s="470" t="s">
        <v>142</v>
      </c>
      <c r="C20" s="895">
        <v>400</v>
      </c>
      <c r="D20" s="46">
        <v>339</v>
      </c>
      <c r="E20" s="916">
        <v>314651.40999999997</v>
      </c>
      <c r="F20" s="97">
        <v>0.02</v>
      </c>
      <c r="G20" s="97"/>
      <c r="H20" s="24">
        <f t="shared" si="5"/>
        <v>6293.0281999999997</v>
      </c>
      <c r="I20" s="75"/>
      <c r="J20" s="23"/>
      <c r="K20" s="84"/>
      <c r="L20" s="23"/>
      <c r="M20" s="22">
        <f t="shared" si="6"/>
        <v>6293.0281999999997</v>
      </c>
      <c r="N20" s="520">
        <f>'mrn update '!AR45</f>
        <v>0</v>
      </c>
      <c r="O20" s="22">
        <f t="shared" ref="O20:O23" si="7">IF(M20&lt;=N20,M20,IF(N20&lt;=M20,N20))</f>
        <v>0</v>
      </c>
      <c r="P20" s="25" t="s">
        <v>144</v>
      </c>
      <c r="R20" s="73">
        <f t="shared" si="3"/>
        <v>0</v>
      </c>
    </row>
    <row r="21" spans="1:92" s="41" customFormat="1" ht="13.5" x14ac:dyDescent="0.25">
      <c r="A21" s="393" t="s">
        <v>64</v>
      </c>
      <c r="B21" s="519" t="s">
        <v>173</v>
      </c>
      <c r="C21" s="896">
        <v>650</v>
      </c>
      <c r="D21" s="46">
        <v>750</v>
      </c>
      <c r="E21" s="916">
        <v>785171.72</v>
      </c>
      <c r="F21" s="97">
        <v>0.02</v>
      </c>
      <c r="G21" s="97">
        <v>0.01</v>
      </c>
      <c r="H21" s="24">
        <f t="shared" si="5"/>
        <v>23555.151599999997</v>
      </c>
      <c r="I21" s="75"/>
      <c r="J21" s="23"/>
      <c r="K21" s="84"/>
      <c r="L21" s="23"/>
      <c r="M21" s="22">
        <f t="shared" si="6"/>
        <v>23555.151599999997</v>
      </c>
      <c r="N21" s="520">
        <f>'mrn update '!AR42</f>
        <v>12617.5</v>
      </c>
      <c r="O21" s="22">
        <f>IF(M21&lt;=N21,M21,IF(N21&lt;=M21,N21))</f>
        <v>12617.5</v>
      </c>
      <c r="P21" s="25"/>
      <c r="R21" s="73">
        <f>SUM(N21-O21)</f>
        <v>0</v>
      </c>
    </row>
    <row r="22" spans="1:92" s="41" customFormat="1" ht="13.5" x14ac:dyDescent="0.25">
      <c r="A22" s="393" t="s">
        <v>186</v>
      </c>
      <c r="B22" s="519" t="s">
        <v>187</v>
      </c>
      <c r="C22" s="896">
        <v>550</v>
      </c>
      <c r="D22" s="46">
        <v>820</v>
      </c>
      <c r="E22" s="916">
        <v>799103.72</v>
      </c>
      <c r="F22" s="97">
        <v>0.02</v>
      </c>
      <c r="G22" s="97">
        <v>0.01</v>
      </c>
      <c r="H22" s="24">
        <f t="shared" si="5"/>
        <v>23973.111599999997</v>
      </c>
      <c r="I22" s="429"/>
      <c r="J22" s="23"/>
      <c r="K22" s="85"/>
      <c r="L22" s="28"/>
      <c r="M22" s="22">
        <f t="shared" si="6"/>
        <v>23973.111599999997</v>
      </c>
      <c r="N22" s="520">
        <f>'mrn update '!AR44</f>
        <v>11307.5</v>
      </c>
      <c r="O22" s="22">
        <f>IF(M22&lt;=N22,M22,IF(N22&lt;=M22,N22))</f>
        <v>11307.5</v>
      </c>
      <c r="P22" s="25"/>
      <c r="R22" s="73"/>
    </row>
    <row r="23" spans="1:92" s="41" customFormat="1" ht="14.25" thickBot="1" x14ac:dyDescent="0.3">
      <c r="A23" s="393" t="s">
        <v>183</v>
      </c>
      <c r="B23" s="519" t="s">
        <v>187</v>
      </c>
      <c r="C23" s="895">
        <v>300</v>
      </c>
      <c r="D23" s="46"/>
      <c r="E23" s="916"/>
      <c r="F23" s="97"/>
      <c r="G23" s="97"/>
      <c r="H23" s="24">
        <f t="shared" si="5"/>
        <v>0</v>
      </c>
      <c r="I23" s="429"/>
      <c r="J23" s="23"/>
      <c r="K23" s="306"/>
      <c r="L23" s="98"/>
      <c r="M23" s="22">
        <f t="shared" si="6"/>
        <v>0</v>
      </c>
      <c r="N23" s="520">
        <f>'mrn update '!AR43</f>
        <v>0</v>
      </c>
      <c r="O23" s="22">
        <f t="shared" si="7"/>
        <v>0</v>
      </c>
      <c r="P23" s="25" t="s">
        <v>144</v>
      </c>
      <c r="R23" s="73">
        <f t="shared" si="3"/>
        <v>0</v>
      </c>
    </row>
    <row r="24" spans="1:92" s="41" customFormat="1" ht="14.25" thickBot="1" x14ac:dyDescent="0.3">
      <c r="A24" s="364" t="str">
        <f>'mrn update '!C47</f>
        <v>MAEDAWACHCHIYA</v>
      </c>
      <c r="B24" s="471" t="s">
        <v>143</v>
      </c>
      <c r="C24" s="895">
        <v>500</v>
      </c>
      <c r="D24" s="49">
        <v>550</v>
      </c>
      <c r="E24" s="917">
        <v>553201.22</v>
      </c>
      <c r="F24" s="97">
        <v>0.02</v>
      </c>
      <c r="G24" s="97">
        <v>0.01</v>
      </c>
      <c r="H24" s="24">
        <f t="shared" si="5"/>
        <v>16596.036599999999</v>
      </c>
      <c r="I24" s="76"/>
      <c r="J24" s="28"/>
      <c r="K24" s="85"/>
      <c r="L24" s="28"/>
      <c r="M24" s="27">
        <f t="shared" si="6"/>
        <v>16596.036599999999</v>
      </c>
      <c r="N24" s="520">
        <f>'mrn update '!AR40</f>
        <v>0</v>
      </c>
      <c r="O24" s="22">
        <f>IF(M24&lt;=N24,M24,IF(N24&lt;=M24,N24))</f>
        <v>0</v>
      </c>
      <c r="P24" s="25" t="s">
        <v>144</v>
      </c>
      <c r="R24" s="73">
        <f>SUM(N24-O24)</f>
        <v>0</v>
      </c>
    </row>
    <row r="25" spans="1:92" s="100" customFormat="1" ht="14.25" thickBot="1" x14ac:dyDescent="0.3">
      <c r="A25" s="406" t="s">
        <v>120</v>
      </c>
      <c r="B25" s="407"/>
      <c r="C25" s="887"/>
      <c r="D25" s="408"/>
      <c r="E25" s="409"/>
      <c r="F25" s="408"/>
      <c r="G25" s="409"/>
      <c r="H25" s="409"/>
      <c r="I25" s="410">
        <v>0.01</v>
      </c>
      <c r="J25" s="386"/>
      <c r="K25" s="380">
        <f>SUM(K18:K23)</f>
        <v>0</v>
      </c>
      <c r="L25" s="380">
        <f>SUM(L18:L23)</f>
        <v>0</v>
      </c>
      <c r="M25" s="409"/>
      <c r="N25" s="409"/>
      <c r="O25" s="409"/>
      <c r="P25" s="413"/>
      <c r="Q25" s="41"/>
      <c r="R25" s="73">
        <f t="shared" si="3"/>
        <v>0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</row>
    <row r="26" spans="1:92" s="41" customFormat="1" ht="12.75" customHeight="1" thickBot="1" x14ac:dyDescent="0.3">
      <c r="A26" s="963" t="s">
        <v>3</v>
      </c>
      <c r="B26" s="964"/>
      <c r="C26" s="455">
        <f>SUM(C18:C24)</f>
        <v>3500</v>
      </c>
      <c r="D26" s="402">
        <f>SUM(D18:D24)</f>
        <v>4004</v>
      </c>
      <c r="E26" s="403">
        <f>SUM(E18:E24)</f>
        <v>3972888.3499999996</v>
      </c>
      <c r="F26" s="404"/>
      <c r="G26" s="404"/>
      <c r="H26" s="405">
        <f>SUM(H18:H24)</f>
        <v>110357.15039999998</v>
      </c>
      <c r="I26" s="102"/>
      <c r="J26" s="405">
        <f>SUM(J19:J25)</f>
        <v>4241.03</v>
      </c>
      <c r="K26" s="382"/>
      <c r="L26" s="381">
        <f>SUM(L18:L24)</f>
        <v>0</v>
      </c>
      <c r="M26" s="405">
        <f>SUM(M18:M24)</f>
        <v>114598.18039999998</v>
      </c>
      <c r="N26" s="411">
        <f>SUM(N18:N24)</f>
        <v>39532</v>
      </c>
      <c r="O26" s="411">
        <f>SUM(O24,O23,O22,O21,O20,O19,O18)</f>
        <v>39532</v>
      </c>
      <c r="P26" s="412"/>
      <c r="R26" s="73">
        <f t="shared" si="3"/>
        <v>0</v>
      </c>
    </row>
    <row r="27" spans="1:92" s="41" customFormat="1" ht="13.5" x14ac:dyDescent="0.25">
      <c r="A27" s="392" t="str">
        <f>'mrn update '!C56</f>
        <v>BANDARAWELA</v>
      </c>
      <c r="B27" s="383" t="s">
        <v>188</v>
      </c>
      <c r="C27" s="892">
        <v>1200</v>
      </c>
      <c r="D27" s="44">
        <v>1500</v>
      </c>
      <c r="E27" s="916">
        <v>1423607.09</v>
      </c>
      <c r="F27" s="50">
        <v>0.02</v>
      </c>
      <c r="G27" s="50">
        <v>0.01</v>
      </c>
      <c r="H27" s="24">
        <f>SUM(E27)*(F27+G27)</f>
        <v>42708.212700000004</v>
      </c>
      <c r="I27" s="75"/>
      <c r="J27" s="22"/>
      <c r="K27" s="84"/>
      <c r="L27" s="23"/>
      <c r="M27" s="22">
        <f t="shared" ref="M27:M28" si="8">H27+J27+L27</f>
        <v>42708.212700000004</v>
      </c>
      <c r="N27" s="788">
        <f>'mrn update '!AR56</f>
        <v>6792.5</v>
      </c>
      <c r="O27" s="22">
        <f t="shared" ref="O27:O35" si="9">IF(M27&lt;=N27,M27,IF(N27&lt;=M27,N27))</f>
        <v>6792.5</v>
      </c>
      <c r="P27" s="25"/>
      <c r="R27" s="73">
        <f t="shared" si="3"/>
        <v>0</v>
      </c>
      <c r="S27" s="73"/>
    </row>
    <row r="28" spans="1:92" s="41" customFormat="1" ht="13.5" x14ac:dyDescent="0.25">
      <c r="A28" s="361" t="str">
        <f>'mrn update '!C57</f>
        <v>BADULLA</v>
      </c>
      <c r="B28" s="384" t="s">
        <v>129</v>
      </c>
      <c r="C28" s="892">
        <v>1800</v>
      </c>
      <c r="D28" s="44">
        <v>1410</v>
      </c>
      <c r="E28" s="916">
        <v>1347830.42</v>
      </c>
      <c r="F28" s="50">
        <v>0.02</v>
      </c>
      <c r="G28" s="50">
        <v>0.01</v>
      </c>
      <c r="H28" s="24">
        <f>SUM(E28)*(F28+G28)</f>
        <v>40434.912599999996</v>
      </c>
      <c r="I28" s="75"/>
      <c r="J28" s="22"/>
      <c r="K28" s="84"/>
      <c r="L28" s="23"/>
      <c r="M28" s="22">
        <f t="shared" si="8"/>
        <v>40434.912599999996</v>
      </c>
      <c r="N28" s="788">
        <f>'mrn update '!AR57</f>
        <v>0</v>
      </c>
      <c r="O28" s="22">
        <f t="shared" si="9"/>
        <v>0</v>
      </c>
      <c r="P28" s="25" t="s">
        <v>144</v>
      </c>
      <c r="R28" s="73">
        <f t="shared" si="3"/>
        <v>0</v>
      </c>
      <c r="S28" s="73"/>
    </row>
    <row r="29" spans="1:92" s="41" customFormat="1" ht="13.5" x14ac:dyDescent="0.25">
      <c r="A29" s="361" t="str">
        <f>'mrn update '!C61</f>
        <v>HATTON</v>
      </c>
      <c r="B29" s="384" t="s">
        <v>100</v>
      </c>
      <c r="C29" s="892">
        <v>1250</v>
      </c>
      <c r="D29" s="44">
        <v>1900</v>
      </c>
      <c r="E29" s="916">
        <v>1850413.8</v>
      </c>
      <c r="F29" s="50">
        <v>0.02</v>
      </c>
      <c r="G29" s="50">
        <v>0.01</v>
      </c>
      <c r="H29" s="24">
        <f>SUM(E29)*(F29+G29)</f>
        <v>55512.413999999997</v>
      </c>
      <c r="I29" s="75"/>
      <c r="J29" s="22"/>
      <c r="K29" s="84"/>
      <c r="L29" s="23"/>
      <c r="M29" s="22">
        <f>H29+J29+L29</f>
        <v>55512.413999999997</v>
      </c>
      <c r="N29" s="788">
        <f>'mrn update '!AR61</f>
        <v>28291.5</v>
      </c>
      <c r="O29" s="22">
        <f t="shared" si="9"/>
        <v>28291.5</v>
      </c>
      <c r="P29" s="25"/>
      <c r="R29" s="73">
        <f t="shared" si="3"/>
        <v>0</v>
      </c>
    </row>
    <row r="30" spans="1:92" s="41" customFormat="1" ht="13.5" x14ac:dyDescent="0.25">
      <c r="A30" s="361" t="str">
        <f>'mrn update '!C64</f>
        <v>PELMADULLA</v>
      </c>
      <c r="B30" s="384" t="str">
        <f>'flavuor wise'!B25</f>
        <v>P.W.N.DAMAYANTHI</v>
      </c>
      <c r="C30" s="892">
        <v>1450</v>
      </c>
      <c r="D30" s="44">
        <v>1161</v>
      </c>
      <c r="E30" s="916">
        <v>1154576.3999999999</v>
      </c>
      <c r="F30" s="50">
        <v>0.02</v>
      </c>
      <c r="G30" s="50">
        <v>0.01</v>
      </c>
      <c r="H30" s="24">
        <f t="shared" ref="H30:H35" si="10">SUM(E30)*(F30+G30)</f>
        <v>34637.291999999994</v>
      </c>
      <c r="I30" s="75"/>
      <c r="J30" s="22"/>
      <c r="K30" s="84"/>
      <c r="L30" s="23"/>
      <c r="M30" s="22">
        <f t="shared" ref="M30:M32" si="11">H30+J30+L30</f>
        <v>34637.291999999994</v>
      </c>
      <c r="N30" s="788">
        <f>'mrn update '!AR64</f>
        <v>10419</v>
      </c>
      <c r="O30" s="22">
        <f t="shared" si="9"/>
        <v>10419</v>
      </c>
      <c r="P30" s="25"/>
      <c r="R30" s="73">
        <f t="shared" si="3"/>
        <v>0</v>
      </c>
    </row>
    <row r="31" spans="1:92" s="41" customFormat="1" ht="13.5" x14ac:dyDescent="0.25">
      <c r="A31" s="361" t="str">
        <f>'mrn update '!C65</f>
        <v>RUWANWELLA</v>
      </c>
      <c r="B31" s="384" t="s">
        <v>102</v>
      </c>
      <c r="C31" s="892">
        <v>1250</v>
      </c>
      <c r="D31" s="44">
        <v>1800</v>
      </c>
      <c r="E31" s="916">
        <v>1742443.42</v>
      </c>
      <c r="F31" s="50">
        <v>0.02</v>
      </c>
      <c r="G31" s="50">
        <v>0.01</v>
      </c>
      <c r="H31" s="24">
        <f t="shared" si="10"/>
        <v>52273.302599999995</v>
      </c>
      <c r="I31" s="75"/>
      <c r="J31" s="22"/>
      <c r="K31" s="84"/>
      <c r="L31" s="23"/>
      <c r="M31" s="22">
        <f t="shared" si="11"/>
        <v>52273.302599999995</v>
      </c>
      <c r="N31" s="788">
        <f>'mrn update '!AR66</f>
        <v>0</v>
      </c>
      <c r="O31" s="22">
        <f t="shared" si="9"/>
        <v>0</v>
      </c>
      <c r="P31" s="25" t="s">
        <v>144</v>
      </c>
      <c r="R31" s="73">
        <f t="shared" si="3"/>
        <v>0</v>
      </c>
      <c r="S31" s="94"/>
    </row>
    <row r="32" spans="1:92" s="41" customFormat="1" ht="13.5" x14ac:dyDescent="0.25">
      <c r="A32" s="361" t="str">
        <f>'mrn update '!C67</f>
        <v>RATHNAPURA</v>
      </c>
      <c r="B32" s="384" t="s">
        <v>103</v>
      </c>
      <c r="C32" s="892">
        <v>1850</v>
      </c>
      <c r="D32" s="44">
        <v>2423</v>
      </c>
      <c r="E32" s="916">
        <v>2432474.86</v>
      </c>
      <c r="F32" s="50">
        <v>0.02</v>
      </c>
      <c r="G32" s="50">
        <v>0.01</v>
      </c>
      <c r="H32" s="24">
        <f t="shared" si="10"/>
        <v>72974.24579999999</v>
      </c>
      <c r="I32" s="75"/>
      <c r="J32" s="22"/>
      <c r="K32" s="84"/>
      <c r="L32" s="23"/>
      <c r="M32" s="22">
        <f t="shared" si="11"/>
        <v>72974.24579999999</v>
      </c>
      <c r="N32" s="788">
        <f>'mrn update '!AR67</f>
        <v>27271.5</v>
      </c>
      <c r="O32" s="22">
        <f t="shared" si="9"/>
        <v>27271.5</v>
      </c>
      <c r="P32" s="30"/>
      <c r="R32" s="73">
        <f t="shared" si="3"/>
        <v>0</v>
      </c>
    </row>
    <row r="33" spans="1:92" s="41" customFormat="1" ht="13.5" x14ac:dyDescent="0.25">
      <c r="A33" s="395" t="str">
        <f>'mrn update '!C69</f>
        <v>AWISSAWELLA</v>
      </c>
      <c r="B33" s="384" t="s">
        <v>101</v>
      </c>
      <c r="C33" s="892">
        <v>1050</v>
      </c>
      <c r="D33" s="44">
        <v>1285</v>
      </c>
      <c r="E33" s="916">
        <v>1237289.03</v>
      </c>
      <c r="F33" s="50">
        <v>0.02</v>
      </c>
      <c r="G33" s="50">
        <v>0.01</v>
      </c>
      <c r="H33" s="24">
        <f t="shared" si="10"/>
        <v>37118.670899999997</v>
      </c>
      <c r="I33" s="75"/>
      <c r="J33" s="22"/>
      <c r="K33" s="84"/>
      <c r="L33" s="23"/>
      <c r="M33" s="22">
        <f t="shared" si="6"/>
        <v>37118.670899999997</v>
      </c>
      <c r="N33" s="788">
        <f>'mrn update '!AR68</f>
        <v>17871</v>
      </c>
      <c r="O33" s="22">
        <f t="shared" si="9"/>
        <v>17871</v>
      </c>
      <c r="P33" s="25"/>
      <c r="R33" s="73">
        <f t="shared" si="3"/>
        <v>0</v>
      </c>
      <c r="S33" s="94"/>
    </row>
    <row r="34" spans="1:92" s="41" customFormat="1" ht="13.5" x14ac:dyDescent="0.25">
      <c r="A34" s="392" t="str">
        <f>'mrn update '!C70</f>
        <v xml:space="preserve">NUWARAELIYA </v>
      </c>
      <c r="B34" s="872" t="s">
        <v>135</v>
      </c>
      <c r="C34" s="897">
        <v>1350</v>
      </c>
      <c r="D34" s="806">
        <v>1500</v>
      </c>
      <c r="E34" s="917">
        <v>1442497.43</v>
      </c>
      <c r="F34" s="807">
        <v>0.02</v>
      </c>
      <c r="G34" s="807">
        <v>0.01</v>
      </c>
      <c r="H34" s="31">
        <f t="shared" si="10"/>
        <v>43274.922899999998</v>
      </c>
      <c r="I34" s="76"/>
      <c r="J34" s="32"/>
      <c r="K34" s="85"/>
      <c r="L34" s="28"/>
      <c r="M34" s="32">
        <f t="shared" si="6"/>
        <v>43274.922899999998</v>
      </c>
      <c r="N34" s="788">
        <f>'mrn update '!AR59</f>
        <v>0</v>
      </c>
      <c r="O34" s="22">
        <f t="shared" si="9"/>
        <v>0</v>
      </c>
      <c r="P34" s="25" t="s">
        <v>144</v>
      </c>
      <c r="R34" s="73">
        <f t="shared" si="3"/>
        <v>0</v>
      </c>
      <c r="S34" s="47"/>
      <c r="T34" s="47"/>
      <c r="U34" s="47"/>
      <c r="V34" s="47"/>
      <c r="W34" s="47"/>
      <c r="X34" s="47"/>
      <c r="Y34" s="47"/>
    </row>
    <row r="35" spans="1:92" s="873" customFormat="1" ht="14.25" thickBot="1" x14ac:dyDescent="0.3">
      <c r="A35" s="393" t="s">
        <v>189</v>
      </c>
      <c r="B35" s="385" t="s">
        <v>190</v>
      </c>
      <c r="C35" s="898">
        <v>800</v>
      </c>
      <c r="D35" s="304">
        <v>1150</v>
      </c>
      <c r="E35" s="918">
        <v>1089376.75</v>
      </c>
      <c r="F35" s="807">
        <v>0.02</v>
      </c>
      <c r="G35" s="807">
        <v>0.01</v>
      </c>
      <c r="H35" s="31">
        <f t="shared" si="10"/>
        <v>32681.302499999998</v>
      </c>
      <c r="I35" s="305"/>
      <c r="J35" s="104"/>
      <c r="K35" s="306"/>
      <c r="L35" s="98"/>
      <c r="M35" s="32">
        <f t="shared" si="6"/>
        <v>32681.302499999998</v>
      </c>
      <c r="N35" s="788">
        <f>'mrn update '!AR60</f>
        <v>27528</v>
      </c>
      <c r="O35" s="22">
        <f t="shared" si="9"/>
        <v>27528</v>
      </c>
      <c r="P35" s="30"/>
      <c r="R35" s="73">
        <f t="shared" si="3"/>
        <v>0</v>
      </c>
      <c r="S35" s="47"/>
      <c r="T35" s="47"/>
      <c r="U35" s="47"/>
      <c r="V35" s="47"/>
      <c r="W35" s="47"/>
      <c r="X35" s="47"/>
      <c r="Y35" s="47"/>
    </row>
    <row r="36" spans="1:92" s="100" customFormat="1" ht="14.25" thickBot="1" x14ac:dyDescent="0.3">
      <c r="A36" s="406" t="s">
        <v>120</v>
      </c>
      <c r="B36" s="407"/>
      <c r="C36" s="887"/>
      <c r="D36" s="408"/>
      <c r="E36" s="468"/>
      <c r="F36" s="464"/>
      <c r="G36" s="464"/>
      <c r="H36" s="460"/>
      <c r="I36" s="461">
        <v>0.01</v>
      </c>
      <c r="J36" s="460"/>
      <c r="K36" s="461"/>
      <c r="L36" s="460"/>
      <c r="M36" s="459"/>
      <c r="N36" s="459"/>
      <c r="O36" s="459"/>
      <c r="P36" s="413"/>
      <c r="Q36" s="41"/>
      <c r="R36" s="73">
        <f t="shared" si="3"/>
        <v>0</v>
      </c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</row>
    <row r="37" spans="1:92" s="41" customFormat="1" ht="13.5" customHeight="1" thickBot="1" x14ac:dyDescent="0.3">
      <c r="A37" s="963" t="s">
        <v>4</v>
      </c>
      <c r="B37" s="964"/>
      <c r="C37" s="455">
        <f>SUM(C27:C35)</f>
        <v>12000</v>
      </c>
      <c r="D37" s="402">
        <f>SUM(D27:D35)</f>
        <v>14129</v>
      </c>
      <c r="E37" s="456">
        <f>SUM(E27:E35)</f>
        <v>13720509.199999997</v>
      </c>
      <c r="F37" s="466"/>
      <c r="G37" s="466"/>
      <c r="H37" s="405">
        <f>SUM(H27:H35)</f>
        <v>411615.27599999995</v>
      </c>
      <c r="I37" s="457"/>
      <c r="J37" s="405">
        <f>SUM(J29:J35)</f>
        <v>0</v>
      </c>
      <c r="K37" s="458"/>
      <c r="L37" s="405"/>
      <c r="M37" s="405">
        <f>SUM(M27:M36)</f>
        <v>411615.27599999995</v>
      </c>
      <c r="N37" s="411">
        <f>SUM(N27:N35)</f>
        <v>118173.5</v>
      </c>
      <c r="O37" s="411">
        <f>SUM(O27:O35)</f>
        <v>118173.5</v>
      </c>
      <c r="P37" s="467"/>
      <c r="R37" s="73">
        <f t="shared" si="3"/>
        <v>0</v>
      </c>
    </row>
    <row r="38" spans="1:92" s="41" customFormat="1" ht="13.5" x14ac:dyDescent="0.25">
      <c r="A38" s="391" t="str">
        <f>'mrn update '!C74</f>
        <v>ALUTHGAMA</v>
      </c>
      <c r="B38" s="383" t="s">
        <v>104</v>
      </c>
      <c r="C38" s="891">
        <v>1600</v>
      </c>
      <c r="D38" s="42">
        <v>1613</v>
      </c>
      <c r="E38" s="915">
        <v>1501030.13</v>
      </c>
      <c r="F38" s="50">
        <v>0.02</v>
      </c>
      <c r="G38" s="50">
        <v>0.01</v>
      </c>
      <c r="H38" s="24">
        <f t="shared" ref="H38:H47" si="12">SUM(E38)*(F38+G38)</f>
        <v>45030.903899999998</v>
      </c>
      <c r="I38" s="74"/>
      <c r="J38" s="51"/>
      <c r="K38" s="83"/>
      <c r="L38" s="21"/>
      <c r="M38" s="51">
        <f>H38+J38+L38</f>
        <v>45030.903899999998</v>
      </c>
      <c r="N38" s="788">
        <f>'mrn update '!AR76</f>
        <v>1649.5</v>
      </c>
      <c r="O38" s="22">
        <f t="shared" ref="O38:O46" si="13">IF(M38&lt;=N38,M38,IF(N38&lt;=M38,N38))</f>
        <v>1649.5</v>
      </c>
      <c r="R38" s="73">
        <f>SUM(N38-O38)</f>
        <v>0</v>
      </c>
    </row>
    <row r="39" spans="1:92" s="41" customFormat="1" ht="13.5" x14ac:dyDescent="0.25">
      <c r="A39" s="361" t="str">
        <f>'mrn update '!C75</f>
        <v>GALLE</v>
      </c>
      <c r="B39" s="384" t="s">
        <v>125</v>
      </c>
      <c r="C39" s="892">
        <v>1050</v>
      </c>
      <c r="D39" s="44">
        <v>1238</v>
      </c>
      <c r="E39" s="916">
        <v>1275916.28</v>
      </c>
      <c r="F39" s="50">
        <v>0.02</v>
      </c>
      <c r="G39" s="50">
        <v>0.01</v>
      </c>
      <c r="H39" s="24">
        <f t="shared" si="12"/>
        <v>38277.488400000002</v>
      </c>
      <c r="I39" s="75"/>
      <c r="J39" s="22"/>
      <c r="K39" s="84"/>
      <c r="L39" s="23"/>
      <c r="M39" s="22">
        <f t="shared" si="6"/>
        <v>38277.488400000002</v>
      </c>
      <c r="N39" s="788">
        <f>'mrn update '!AR75</f>
        <v>4451</v>
      </c>
      <c r="O39" s="22">
        <f t="shared" si="13"/>
        <v>4451</v>
      </c>
      <c r="P39" s="25"/>
      <c r="R39" s="73">
        <f t="shared" si="3"/>
        <v>0</v>
      </c>
      <c r="S39" s="94"/>
    </row>
    <row r="40" spans="1:92" s="41" customFormat="1" ht="13.5" x14ac:dyDescent="0.25">
      <c r="A40" s="361" t="str">
        <f>'mrn update '!C77</f>
        <v>MATHUGAMA</v>
      </c>
      <c r="B40" s="384" t="s">
        <v>105</v>
      </c>
      <c r="C40" s="892">
        <v>1100</v>
      </c>
      <c r="D40" s="44">
        <v>1150</v>
      </c>
      <c r="E40" s="916">
        <v>1073345.81</v>
      </c>
      <c r="F40" s="50">
        <v>0.02</v>
      </c>
      <c r="G40" s="50">
        <v>0.01</v>
      </c>
      <c r="H40" s="24">
        <f t="shared" si="12"/>
        <v>32200.374299999999</v>
      </c>
      <c r="I40" s="75"/>
      <c r="J40" s="22"/>
      <c r="K40" s="84"/>
      <c r="L40" s="23"/>
      <c r="M40" s="22">
        <f t="shared" si="6"/>
        <v>32200.374299999999</v>
      </c>
      <c r="N40" s="788">
        <f>'mrn update '!AR77</f>
        <v>8868</v>
      </c>
      <c r="O40" s="22">
        <f t="shared" si="13"/>
        <v>8868</v>
      </c>
      <c r="P40" s="25"/>
      <c r="R40" s="73">
        <f t="shared" si="3"/>
        <v>0</v>
      </c>
    </row>
    <row r="41" spans="1:92" s="41" customFormat="1" ht="13.5" x14ac:dyDescent="0.25">
      <c r="A41" s="361" t="str">
        <f>'mrn update '!C78</f>
        <v>AMBALANGODA</v>
      </c>
      <c r="B41" s="384" t="s">
        <v>106</v>
      </c>
      <c r="C41" s="892">
        <v>1000</v>
      </c>
      <c r="D41" s="44">
        <v>1005</v>
      </c>
      <c r="E41" s="916">
        <v>961201.55</v>
      </c>
      <c r="F41" s="50">
        <v>0.02</v>
      </c>
      <c r="G41" s="50">
        <v>0.01</v>
      </c>
      <c r="H41" s="24">
        <f t="shared" si="12"/>
        <v>28836.0465</v>
      </c>
      <c r="I41" s="75"/>
      <c r="J41" s="22"/>
      <c r="K41" s="84"/>
      <c r="L41" s="23"/>
      <c r="M41" s="22">
        <f t="shared" si="6"/>
        <v>28836.0465</v>
      </c>
      <c r="N41" s="788">
        <f>'mrn update '!AR78</f>
        <v>6457.5</v>
      </c>
      <c r="O41" s="22">
        <f t="shared" si="13"/>
        <v>6457.5</v>
      </c>
      <c r="R41" s="73">
        <f t="shared" si="3"/>
        <v>0</v>
      </c>
    </row>
    <row r="42" spans="1:92" s="41" customFormat="1" ht="13.5" x14ac:dyDescent="0.25">
      <c r="A42" s="361" t="str">
        <f>'mrn update '!C79</f>
        <v>MATHARA</v>
      </c>
      <c r="B42" s="384" t="s">
        <v>107</v>
      </c>
      <c r="C42" s="892">
        <v>1100</v>
      </c>
      <c r="D42" s="44">
        <v>1564</v>
      </c>
      <c r="E42" s="916">
        <v>1561892.4</v>
      </c>
      <c r="F42" s="50">
        <v>0.02</v>
      </c>
      <c r="G42" s="50">
        <v>0.01</v>
      </c>
      <c r="H42" s="24">
        <f t="shared" si="12"/>
        <v>46856.771999999997</v>
      </c>
      <c r="I42" s="75"/>
      <c r="J42" s="22"/>
      <c r="K42" s="84"/>
      <c r="L42" s="23"/>
      <c r="M42" s="22">
        <f t="shared" si="6"/>
        <v>46856.771999999997</v>
      </c>
      <c r="N42" s="788">
        <f>'mrn update '!AR79</f>
        <v>3438</v>
      </c>
      <c r="O42" s="22">
        <f t="shared" si="13"/>
        <v>3438</v>
      </c>
      <c r="P42" s="25"/>
      <c r="R42" s="73">
        <f t="shared" si="3"/>
        <v>0</v>
      </c>
      <c r="S42" s="47"/>
      <c r="T42" s="47"/>
      <c r="U42" s="47"/>
    </row>
    <row r="43" spans="1:92" s="41" customFormat="1" ht="13.5" x14ac:dyDescent="0.25">
      <c r="A43" s="361" t="str">
        <f>'mrn update '!C80</f>
        <v>EMBILIPITIYA</v>
      </c>
      <c r="B43" s="384" t="s">
        <v>108</v>
      </c>
      <c r="C43" s="892">
        <v>1000</v>
      </c>
      <c r="D43" s="44">
        <v>1100</v>
      </c>
      <c r="E43" s="916">
        <v>1084947.72</v>
      </c>
      <c r="F43" s="50">
        <v>0.02</v>
      </c>
      <c r="G43" s="50">
        <v>0.01</v>
      </c>
      <c r="H43" s="24">
        <f t="shared" si="12"/>
        <v>32548.431599999996</v>
      </c>
      <c r="I43" s="75"/>
      <c r="J43" s="22"/>
      <c r="K43" s="84"/>
      <c r="L43" s="23"/>
      <c r="M43" s="22">
        <f t="shared" si="6"/>
        <v>32548.431599999996</v>
      </c>
      <c r="N43" s="788">
        <f>'mrn update '!AR84</f>
        <v>0</v>
      </c>
      <c r="O43" s="22">
        <f t="shared" si="13"/>
        <v>0</v>
      </c>
      <c r="P43" s="25" t="s">
        <v>144</v>
      </c>
      <c r="R43" s="73">
        <f t="shared" si="3"/>
        <v>0</v>
      </c>
      <c r="S43" s="47"/>
      <c r="T43" s="47"/>
      <c r="U43" s="47"/>
    </row>
    <row r="44" spans="1:92" s="41" customFormat="1" ht="13.5" x14ac:dyDescent="0.25">
      <c r="A44" s="393" t="str">
        <f>'mrn update '!C81</f>
        <v>MONARAGALA 01</v>
      </c>
      <c r="B44" s="384" t="s">
        <v>109</v>
      </c>
      <c r="C44" s="892">
        <v>1000</v>
      </c>
      <c r="D44" s="44">
        <v>850</v>
      </c>
      <c r="E44" s="916">
        <v>808573.77</v>
      </c>
      <c r="F44" s="50">
        <v>0.02</v>
      </c>
      <c r="G44" s="50"/>
      <c r="H44" s="24">
        <f t="shared" si="12"/>
        <v>16171.475400000001</v>
      </c>
      <c r="I44" s="75"/>
      <c r="J44" s="22">
        <v>4604.5200000000004</v>
      </c>
      <c r="K44" s="84"/>
      <c r="L44" s="23"/>
      <c r="M44" s="22">
        <f t="shared" si="6"/>
        <v>20775.9954</v>
      </c>
      <c r="N44" s="788">
        <f>'mrn update '!AR81</f>
        <v>20776</v>
      </c>
      <c r="O44" s="22">
        <f t="shared" si="13"/>
        <v>20775.9954</v>
      </c>
      <c r="P44" s="25"/>
      <c r="R44" s="73">
        <f t="shared" si="3"/>
        <v>4.6000000002095476E-3</v>
      </c>
      <c r="S44" s="396"/>
      <c r="T44" s="47"/>
      <c r="U44" s="47"/>
    </row>
    <row r="45" spans="1:92" s="41" customFormat="1" ht="13.5" customHeight="1" x14ac:dyDescent="0.25">
      <c r="A45" s="361" t="str">
        <f>'mrn update '!C82</f>
        <v>MONARAGALA 02</v>
      </c>
      <c r="B45" s="431" t="s">
        <v>137</v>
      </c>
      <c r="C45" s="892">
        <v>1050</v>
      </c>
      <c r="D45" s="44">
        <v>1152</v>
      </c>
      <c r="E45" s="916">
        <v>1079055.18</v>
      </c>
      <c r="F45" s="50">
        <v>0.02</v>
      </c>
      <c r="G45" s="50">
        <v>0.01</v>
      </c>
      <c r="H45" s="24">
        <f t="shared" si="12"/>
        <v>32371.655399999996</v>
      </c>
      <c r="I45" s="75"/>
      <c r="J45" s="22"/>
      <c r="K45" s="84"/>
      <c r="L45" s="23"/>
      <c r="M45" s="22">
        <f>H45+J45+L45</f>
        <v>32371.655399999996</v>
      </c>
      <c r="N45" s="788">
        <f>'mrn update '!AR82</f>
        <v>7321</v>
      </c>
      <c r="O45" s="22">
        <f t="shared" si="13"/>
        <v>7321</v>
      </c>
      <c r="R45" s="73">
        <f t="shared" si="3"/>
        <v>0</v>
      </c>
      <c r="S45" s="47"/>
      <c r="T45" s="47"/>
      <c r="U45" s="47"/>
    </row>
    <row r="46" spans="1:92" s="41" customFormat="1" ht="13.5" x14ac:dyDescent="0.25">
      <c r="A46" s="392" t="str">
        <f>'mrn update '!C83</f>
        <v>TISSA</v>
      </c>
      <c r="B46" s="430" t="s">
        <v>110</v>
      </c>
      <c r="C46" s="892">
        <v>1000</v>
      </c>
      <c r="D46" s="44">
        <v>1073</v>
      </c>
      <c r="E46" s="916">
        <v>1070698.32</v>
      </c>
      <c r="F46" s="50">
        <v>0.02</v>
      </c>
      <c r="G46" s="50">
        <v>0.01</v>
      </c>
      <c r="H46" s="24">
        <f t="shared" si="12"/>
        <v>32120.9496</v>
      </c>
      <c r="I46" s="75"/>
      <c r="J46" s="22"/>
      <c r="K46" s="84"/>
      <c r="L46" s="23"/>
      <c r="M46" s="22">
        <f>H46+J46+L46</f>
        <v>32120.9496</v>
      </c>
      <c r="N46" s="788">
        <f>'mrn update '!AR85</f>
        <v>9887.5</v>
      </c>
      <c r="O46" s="22">
        <f t="shared" si="13"/>
        <v>9887.5</v>
      </c>
      <c r="P46" s="25"/>
      <c r="R46" s="73">
        <f t="shared" si="3"/>
        <v>0</v>
      </c>
      <c r="S46" s="47"/>
      <c r="T46" s="47"/>
      <c r="U46" s="47"/>
    </row>
    <row r="47" spans="1:92" s="41" customFormat="1" ht="14.25" thickBot="1" x14ac:dyDescent="0.3">
      <c r="A47" s="804" t="str">
        <f>'mrn update '!C86</f>
        <v>AKURESSA</v>
      </c>
      <c r="B47" s="805" t="s">
        <v>147</v>
      </c>
      <c r="C47" s="897">
        <v>1100</v>
      </c>
      <c r="D47" s="806">
        <v>1570</v>
      </c>
      <c r="E47" s="917">
        <v>1611608.73</v>
      </c>
      <c r="F47" s="807">
        <v>0.02</v>
      </c>
      <c r="G47" s="807">
        <v>0.01</v>
      </c>
      <c r="H47" s="31">
        <f t="shared" si="12"/>
        <v>48348.261899999998</v>
      </c>
      <c r="I47" s="76"/>
      <c r="J47" s="32"/>
      <c r="K47" s="85"/>
      <c r="L47" s="28"/>
      <c r="M47" s="32">
        <f t="shared" si="6"/>
        <v>48348.261899999998</v>
      </c>
      <c r="N47" s="788">
        <f>'mrn update '!AR86</f>
        <v>27565.5</v>
      </c>
      <c r="O47" s="22">
        <f t="shared" ref="O47" si="14">IF(M47&lt;=N47,M47,IF(N47&lt;=M47,N47))</f>
        <v>27565.5</v>
      </c>
      <c r="P47" s="30"/>
      <c r="R47" s="73">
        <f t="shared" si="3"/>
        <v>0</v>
      </c>
      <c r="S47" s="47"/>
      <c r="T47" s="47"/>
      <c r="U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</row>
    <row r="48" spans="1:92" s="809" customFormat="1" ht="14.25" thickBot="1" x14ac:dyDescent="0.3">
      <c r="A48" s="808" t="s">
        <v>120</v>
      </c>
      <c r="C48" s="888"/>
      <c r="D48" s="810"/>
      <c r="E48" s="811"/>
      <c r="F48" s="812"/>
      <c r="G48" s="812"/>
      <c r="H48" s="813"/>
      <c r="I48" s="814">
        <v>0.01</v>
      </c>
      <c r="J48" s="813"/>
      <c r="K48" s="813">
        <f t="shared" ref="K48:O48" si="15">SUM(F48*J48)</f>
        <v>0</v>
      </c>
      <c r="L48" s="813">
        <f t="shared" si="15"/>
        <v>0</v>
      </c>
      <c r="M48" s="813"/>
      <c r="N48" s="924"/>
      <c r="O48" s="813">
        <f t="shared" si="15"/>
        <v>0</v>
      </c>
      <c r="P48" s="885"/>
      <c r="Q48" s="815"/>
      <c r="R48" s="886">
        <f t="shared" si="3"/>
        <v>0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815"/>
      <c r="AW48" s="815"/>
      <c r="AX48" s="815"/>
      <c r="AY48" s="815"/>
      <c r="AZ48" s="815"/>
      <c r="BA48" s="815"/>
      <c r="BB48" s="815"/>
      <c r="BC48" s="815"/>
      <c r="BD48" s="815"/>
      <c r="BE48" s="815"/>
      <c r="BF48" s="815"/>
      <c r="BG48" s="815"/>
      <c r="BH48" s="815"/>
      <c r="BI48" s="815"/>
      <c r="BJ48" s="815"/>
      <c r="BK48" s="815"/>
      <c r="BL48" s="815"/>
      <c r="BM48" s="815"/>
      <c r="BN48" s="815"/>
      <c r="BO48" s="815"/>
      <c r="BP48" s="815"/>
      <c r="BQ48" s="815"/>
      <c r="BR48" s="815"/>
      <c r="BS48" s="815"/>
      <c r="BT48" s="815"/>
      <c r="BU48" s="815"/>
      <c r="BV48" s="815"/>
      <c r="BW48" s="815"/>
      <c r="BX48" s="815"/>
      <c r="BY48" s="815"/>
      <c r="BZ48" s="815"/>
      <c r="CA48" s="815"/>
      <c r="CB48" s="815"/>
      <c r="CC48" s="815"/>
      <c r="CD48" s="815"/>
      <c r="CE48" s="815"/>
      <c r="CF48" s="815"/>
      <c r="CG48" s="815"/>
      <c r="CH48" s="815"/>
      <c r="CI48" s="815"/>
      <c r="CJ48" s="815"/>
      <c r="CK48" s="815"/>
      <c r="CL48" s="815"/>
      <c r="CM48" s="815"/>
      <c r="CN48" s="815"/>
    </row>
    <row r="49" spans="1:92" s="815" customFormat="1" ht="13.5" customHeight="1" thickBot="1" x14ac:dyDescent="0.3">
      <c r="A49" s="963" t="s">
        <v>5</v>
      </c>
      <c r="B49" s="964"/>
      <c r="C49" s="487">
        <f>SUM(C38:C47)</f>
        <v>11000</v>
      </c>
      <c r="D49" s="366">
        <f>SUM(D38:D47)</f>
        <v>12315</v>
      </c>
      <c r="E49" s="367">
        <f>SUM(E38:E47)</f>
        <v>12028269.890000001</v>
      </c>
      <c r="F49" s="48"/>
      <c r="G49" s="48"/>
      <c r="H49" s="26">
        <f>SUM(H38:H48)</f>
        <v>352762.35899999994</v>
      </c>
      <c r="I49" s="397"/>
      <c r="J49" s="26">
        <f>SUM(J38:J47)</f>
        <v>4604.5200000000004</v>
      </c>
      <c r="K49" s="398"/>
      <c r="L49" s="26">
        <f>SUM(L38:L48)</f>
        <v>0</v>
      </c>
      <c r="M49" s="26">
        <f>SUM(M38:M47)</f>
        <v>357366.87899999996</v>
      </c>
      <c r="N49" s="399">
        <f>SUM(N38:N47)</f>
        <v>90414</v>
      </c>
      <c r="O49" s="399">
        <f>SUM(O38:O47)</f>
        <v>90413.9954</v>
      </c>
      <c r="P49" s="29"/>
      <c r="R49" s="886">
        <f t="shared" si="3"/>
        <v>4.6000000002095476E-3</v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</row>
    <row r="50" spans="1:92" s="41" customFormat="1" ht="13.5" x14ac:dyDescent="0.25">
      <c r="A50" s="395" t="str">
        <f>'mrn update '!C90</f>
        <v>GAMPOLA</v>
      </c>
      <c r="B50" s="816" t="s">
        <v>111</v>
      </c>
      <c r="C50" s="894">
        <v>1375</v>
      </c>
      <c r="D50" s="52">
        <v>1400</v>
      </c>
      <c r="E50" s="919">
        <v>1351934.1</v>
      </c>
      <c r="F50" s="817">
        <v>0.02</v>
      </c>
      <c r="G50" s="817">
        <v>0.01</v>
      </c>
      <c r="H50" s="24">
        <f t="shared" ref="H50:H66" si="16">SUM(E50)*(F50+G50)</f>
        <v>40558.023000000001</v>
      </c>
      <c r="I50" s="77"/>
      <c r="J50" s="24"/>
      <c r="K50" s="86"/>
      <c r="L50" s="24"/>
      <c r="M50" s="27">
        <f>H50+J50+L50</f>
        <v>40558.023000000001</v>
      </c>
      <c r="N50" s="788">
        <f>'mrn update '!AR90</f>
        <v>22292</v>
      </c>
      <c r="O50" s="27">
        <f t="shared" ref="O50:O56" si="17">IF(M50&lt;=N50,M50,IF(N50&lt;=M50,N50))</f>
        <v>22292</v>
      </c>
      <c r="P50" s="818"/>
      <c r="R50" s="886">
        <f t="shared" si="3"/>
        <v>0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</row>
    <row r="51" spans="1:92" s="41" customFormat="1" ht="13.5" x14ac:dyDescent="0.25">
      <c r="A51" s="361" t="str">
        <f>'mrn update '!C91</f>
        <v>KATUGASTOTA</v>
      </c>
      <c r="B51" s="384" t="s">
        <v>201</v>
      </c>
      <c r="C51" s="892">
        <v>1500</v>
      </c>
      <c r="D51" s="44">
        <v>1700</v>
      </c>
      <c r="E51" s="916">
        <v>1605623.68</v>
      </c>
      <c r="F51" s="50">
        <v>0.02</v>
      </c>
      <c r="G51" s="50">
        <v>0.01</v>
      </c>
      <c r="H51" s="24">
        <f t="shared" si="16"/>
        <v>48168.710399999996</v>
      </c>
      <c r="I51" s="75"/>
      <c r="J51" s="23"/>
      <c r="K51" s="84"/>
      <c r="L51" s="23"/>
      <c r="M51" s="22">
        <f t="shared" ref="M51:M56" si="18">H51+J51+L51</f>
        <v>48168.710399999996</v>
      </c>
      <c r="N51" s="788">
        <f>'mrn update '!AR91</f>
        <v>22289</v>
      </c>
      <c r="O51" s="27">
        <f t="shared" si="17"/>
        <v>22289</v>
      </c>
      <c r="P51" s="30"/>
      <c r="R51" s="73">
        <f t="shared" si="3"/>
        <v>0</v>
      </c>
      <c r="S51" s="47"/>
      <c r="T51" s="47"/>
      <c r="U51" s="47"/>
    </row>
    <row r="52" spans="1:92" s="41" customFormat="1" ht="13.5" x14ac:dyDescent="0.25">
      <c r="A52" s="361" t="str">
        <f>'mrn update '!C92</f>
        <v>MEDHAMAHA NUWARA</v>
      </c>
      <c r="B52" s="384" t="s">
        <v>112</v>
      </c>
      <c r="C52" s="892">
        <v>875</v>
      </c>
      <c r="D52" s="44">
        <v>925</v>
      </c>
      <c r="E52" s="916">
        <v>894890.19</v>
      </c>
      <c r="F52" s="50">
        <v>0.02</v>
      </c>
      <c r="G52" s="50">
        <v>0.01</v>
      </c>
      <c r="H52" s="24">
        <f>SUM(E52)*(F52+G53)</f>
        <v>26846.705699999999</v>
      </c>
      <c r="I52" s="75"/>
      <c r="J52" s="23"/>
      <c r="K52" s="84"/>
      <c r="L52" s="23"/>
      <c r="M52" s="23">
        <f>H52+J52+L52</f>
        <v>26846.705699999999</v>
      </c>
      <c r="N52" s="788">
        <f>'mrn update '!AR92</f>
        <v>10314.5</v>
      </c>
      <c r="O52" s="27">
        <f t="shared" si="17"/>
        <v>10314.5</v>
      </c>
      <c r="P52" s="103"/>
      <c r="R52" s="73">
        <f>SUM(N52-O52)</f>
        <v>0</v>
      </c>
      <c r="S52" s="47"/>
      <c r="T52" s="47"/>
      <c r="U52" s="47"/>
    </row>
    <row r="53" spans="1:92" s="41" customFormat="1" ht="13.5" x14ac:dyDescent="0.25">
      <c r="A53" s="361" t="s">
        <v>81</v>
      </c>
      <c r="B53" s="384" t="s">
        <v>184</v>
      </c>
      <c r="C53" s="892">
        <v>1525</v>
      </c>
      <c r="D53" s="44">
        <v>1550</v>
      </c>
      <c r="E53" s="916">
        <v>1501488.58</v>
      </c>
      <c r="F53" s="50">
        <v>0.02</v>
      </c>
      <c r="G53" s="50">
        <v>0.01</v>
      </c>
      <c r="H53" s="788">
        <f>SUM(E53)*(F53+G53)</f>
        <v>45044.657400000004</v>
      </c>
      <c r="I53" s="75"/>
      <c r="J53" s="23"/>
      <c r="K53" s="84"/>
      <c r="L53" s="23"/>
      <c r="M53" s="23">
        <f>H53+J53+L53</f>
        <v>45044.657400000004</v>
      </c>
      <c r="N53" s="788">
        <f>'mrn update '!AR94</f>
        <v>11229.5</v>
      </c>
      <c r="O53" s="27">
        <f t="shared" si="17"/>
        <v>11229.5</v>
      </c>
      <c r="P53" s="103"/>
      <c r="R53" s="73">
        <f>SUM(N53-O53)</f>
        <v>0</v>
      </c>
      <c r="S53" s="47"/>
      <c r="T53" s="47"/>
      <c r="U53" s="47"/>
    </row>
    <row r="54" spans="1:92" s="41" customFormat="1" ht="13.5" x14ac:dyDescent="0.25">
      <c r="A54" s="361" t="str">
        <f>'mrn update '!C95</f>
        <v>MATALE</v>
      </c>
      <c r="B54" s="384" t="s">
        <v>113</v>
      </c>
      <c r="C54" s="892">
        <v>1325</v>
      </c>
      <c r="D54" s="44">
        <v>1650</v>
      </c>
      <c r="E54" s="916">
        <v>1551114.06</v>
      </c>
      <c r="F54" s="50">
        <v>0.02</v>
      </c>
      <c r="G54" s="50">
        <v>0.01</v>
      </c>
      <c r="H54" s="24">
        <f t="shared" si="16"/>
        <v>46533.421799999996</v>
      </c>
      <c r="I54" s="75"/>
      <c r="J54" s="23"/>
      <c r="K54" s="84"/>
      <c r="L54" s="23"/>
      <c r="M54" s="22">
        <f t="shared" si="18"/>
        <v>46533.421799999996</v>
      </c>
      <c r="N54" s="788">
        <f>'mrn update '!AR95</f>
        <v>0</v>
      </c>
      <c r="O54" s="27">
        <f t="shared" si="17"/>
        <v>0</v>
      </c>
      <c r="P54" s="25" t="s">
        <v>144</v>
      </c>
      <c r="R54" s="73">
        <f t="shared" si="3"/>
        <v>0</v>
      </c>
    </row>
    <row r="55" spans="1:92" s="41" customFormat="1" ht="13.5" hidden="1" x14ac:dyDescent="0.25">
      <c r="A55" s="361" t="str">
        <f>'mrn update '!C96</f>
        <v>MATALE</v>
      </c>
      <c r="B55" s="384" t="s">
        <v>114</v>
      </c>
      <c r="C55" s="892"/>
      <c r="D55" s="44"/>
      <c r="E55" s="916"/>
      <c r="F55" s="50">
        <v>0.02</v>
      </c>
      <c r="G55" s="50">
        <v>0.01</v>
      </c>
      <c r="H55" s="24">
        <f t="shared" si="16"/>
        <v>0</v>
      </c>
      <c r="I55" s="75"/>
      <c r="J55" s="23"/>
      <c r="K55" s="84"/>
      <c r="L55" s="23"/>
      <c r="M55" s="22">
        <f t="shared" si="18"/>
        <v>0</v>
      </c>
      <c r="N55" s="788">
        <f>'mrn update '!AR61</f>
        <v>28291.5</v>
      </c>
      <c r="O55" s="27">
        <f t="shared" si="17"/>
        <v>0</v>
      </c>
      <c r="P55" s="25" t="s">
        <v>144</v>
      </c>
      <c r="R55" s="73">
        <f t="shared" si="3"/>
        <v>28291.5</v>
      </c>
    </row>
    <row r="56" spans="1:92" s="41" customFormat="1" ht="12.75" customHeight="1" thickBot="1" x14ac:dyDescent="0.3">
      <c r="A56" s="361" t="s">
        <v>82</v>
      </c>
      <c r="B56" s="384" t="s">
        <v>115</v>
      </c>
      <c r="C56" s="892">
        <v>900</v>
      </c>
      <c r="D56" s="44">
        <v>1175</v>
      </c>
      <c r="E56" s="916">
        <v>1132706.3999999999</v>
      </c>
      <c r="F56" s="50">
        <v>0.02</v>
      </c>
      <c r="G56" s="50">
        <v>0.01</v>
      </c>
      <c r="H56" s="24">
        <f t="shared" si="16"/>
        <v>33981.191999999995</v>
      </c>
      <c r="I56" s="75"/>
      <c r="J56" s="23"/>
      <c r="K56" s="84"/>
      <c r="L56" s="23"/>
      <c r="M56" s="22">
        <f t="shared" si="18"/>
        <v>33981.191999999995</v>
      </c>
      <c r="N56" s="788"/>
      <c r="O56" s="27">
        <f t="shared" si="17"/>
        <v>0</v>
      </c>
      <c r="P56" s="25" t="s">
        <v>144</v>
      </c>
      <c r="R56" s="73">
        <f t="shared" si="3"/>
        <v>0</v>
      </c>
    </row>
    <row r="57" spans="1:92" s="796" customFormat="1" ht="14.25" thickBot="1" x14ac:dyDescent="0.3">
      <c r="A57" s="789" t="s">
        <v>120</v>
      </c>
      <c r="B57" s="790"/>
      <c r="C57" s="889"/>
      <c r="D57" s="791"/>
      <c r="E57" s="792"/>
      <c r="F57" s="791"/>
      <c r="G57" s="791"/>
      <c r="H57" s="792"/>
      <c r="I57" s="792"/>
      <c r="J57" s="792"/>
      <c r="K57" s="792"/>
      <c r="L57" s="792"/>
      <c r="M57" s="792"/>
      <c r="N57" s="792"/>
      <c r="O57" s="792"/>
      <c r="P57" s="793"/>
      <c r="Q57" s="794"/>
      <c r="R57" s="795">
        <f t="shared" si="3"/>
        <v>0</v>
      </c>
      <c r="S57" s="794"/>
      <c r="T57" s="794"/>
      <c r="U57" s="794"/>
      <c r="V57" s="794"/>
      <c r="W57" s="794"/>
      <c r="X57" s="794"/>
      <c r="Y57" s="794"/>
      <c r="Z57" s="794"/>
      <c r="AA57" s="794"/>
      <c r="AB57" s="794"/>
      <c r="AC57" s="794"/>
      <c r="AD57" s="794"/>
      <c r="AE57" s="794"/>
      <c r="AF57" s="794"/>
      <c r="AG57" s="794"/>
      <c r="AH57" s="794"/>
      <c r="AI57" s="794"/>
      <c r="AJ57" s="794"/>
      <c r="AK57" s="794"/>
      <c r="AL57" s="794"/>
      <c r="AM57" s="794"/>
      <c r="AN57" s="794"/>
      <c r="AO57" s="794"/>
      <c r="AP57" s="794"/>
      <c r="AQ57" s="794"/>
      <c r="AR57" s="794"/>
      <c r="AS57" s="794"/>
      <c r="AT57" s="794"/>
      <c r="AU57" s="794"/>
      <c r="AV57" s="794"/>
      <c r="AW57" s="794"/>
      <c r="AX57" s="794"/>
      <c r="AY57" s="794"/>
      <c r="AZ57" s="794"/>
      <c r="BA57" s="794"/>
      <c r="BB57" s="794"/>
      <c r="BC57" s="794"/>
      <c r="BD57" s="794"/>
      <c r="BE57" s="794"/>
      <c r="BF57" s="794"/>
      <c r="BG57" s="794"/>
      <c r="BH57" s="794"/>
      <c r="BI57" s="794"/>
      <c r="BJ57" s="794"/>
      <c r="BK57" s="794"/>
      <c r="BL57" s="794"/>
      <c r="BM57" s="794"/>
      <c r="BN57" s="794"/>
      <c r="BO57" s="794"/>
      <c r="BP57" s="794"/>
      <c r="BQ57" s="794"/>
      <c r="BR57" s="794"/>
      <c r="BS57" s="794"/>
      <c r="BT57" s="794"/>
      <c r="BU57" s="794"/>
      <c r="BV57" s="794"/>
      <c r="BW57" s="794"/>
      <c r="BX57" s="794"/>
      <c r="BY57" s="794"/>
      <c r="BZ57" s="794"/>
      <c r="CA57" s="794"/>
      <c r="CB57" s="794"/>
      <c r="CC57" s="794"/>
      <c r="CD57" s="794"/>
      <c r="CE57" s="794"/>
      <c r="CF57" s="794"/>
      <c r="CG57" s="794"/>
      <c r="CH57" s="794"/>
      <c r="CI57" s="794"/>
      <c r="CJ57" s="794"/>
      <c r="CK57" s="794"/>
      <c r="CL57" s="794"/>
      <c r="CM57" s="794"/>
      <c r="CN57" s="794"/>
    </row>
    <row r="58" spans="1:92" s="41" customFormat="1" ht="14.25" thickBot="1" x14ac:dyDescent="0.3">
      <c r="A58" s="963" t="s">
        <v>6</v>
      </c>
      <c r="B58" s="964"/>
      <c r="C58" s="487">
        <f>SUM(C50:C57)</f>
        <v>7500</v>
      </c>
      <c r="D58" s="487">
        <f>SUM(D50:D57)</f>
        <v>8400</v>
      </c>
      <c r="E58" s="800">
        <f>SUM(E50:E56)</f>
        <v>8037757.0100000016</v>
      </c>
      <c r="F58" s="487"/>
      <c r="G58" s="487"/>
      <c r="H58" s="800">
        <f>SUM(H50:H57)</f>
        <v>241132.71029999998</v>
      </c>
      <c r="I58" s="800"/>
      <c r="J58" s="800"/>
      <c r="K58" s="800">
        <f t="shared" ref="K58:L58" si="19">SUM(K50:K57)</f>
        <v>0</v>
      </c>
      <c r="L58" s="800">
        <f t="shared" si="19"/>
        <v>0</v>
      </c>
      <c r="M58" s="800">
        <f>SUM(M50:M57)</f>
        <v>241132.71029999998</v>
      </c>
      <c r="N58" s="800">
        <f>SUM(N54,N53,N52,N51,N50)</f>
        <v>66125</v>
      </c>
      <c r="O58" s="800">
        <f>SUM(O56,O54,O53,O52,O51,O50)</f>
        <v>66125</v>
      </c>
      <c r="P58" s="29"/>
      <c r="R58" s="73">
        <f t="shared" si="3"/>
        <v>0</v>
      </c>
    </row>
    <row r="59" spans="1:92" s="41" customFormat="1" ht="13.5" x14ac:dyDescent="0.25">
      <c r="A59" s="395" t="s">
        <v>191</v>
      </c>
      <c r="B59" s="383" t="s">
        <v>116</v>
      </c>
      <c r="C59" s="894">
        <v>600</v>
      </c>
      <c r="D59" s="52">
        <v>675</v>
      </c>
      <c r="E59" s="919">
        <v>663226.13</v>
      </c>
      <c r="F59" s="50">
        <v>0.02</v>
      </c>
      <c r="G59" s="50">
        <v>0.01</v>
      </c>
      <c r="H59" s="24">
        <f t="shared" si="16"/>
        <v>19896.783899999999</v>
      </c>
      <c r="I59" s="77"/>
      <c r="J59" s="24"/>
      <c r="K59" s="86"/>
      <c r="L59" s="24"/>
      <c r="M59" s="22">
        <f t="shared" ref="M59:M66" si="20">H59+J59+L59</f>
        <v>19896.783899999999</v>
      </c>
      <c r="N59" s="788">
        <f>'mrn update '!AR115</f>
        <v>0</v>
      </c>
      <c r="O59" s="22">
        <f t="shared" ref="O59:O66" si="21">IF(M59&lt;=N59,M59,IF(N59&lt;=M59,N59))</f>
        <v>0</v>
      </c>
      <c r="P59" s="25" t="s">
        <v>144</v>
      </c>
      <c r="R59" s="73">
        <f t="shared" si="3"/>
        <v>0</v>
      </c>
    </row>
    <row r="60" spans="1:92" s="41" customFormat="1" ht="13.5" x14ac:dyDescent="0.25">
      <c r="A60" s="361" t="str">
        <f>'mrn update '!C108</f>
        <v>POLONNARUWA</v>
      </c>
      <c r="B60" s="384" t="s">
        <v>148</v>
      </c>
      <c r="C60" s="892">
        <v>750</v>
      </c>
      <c r="D60" s="44">
        <v>500</v>
      </c>
      <c r="E60" s="45">
        <v>507167.2</v>
      </c>
      <c r="F60" s="50">
        <v>0.02</v>
      </c>
      <c r="G60" s="50"/>
      <c r="H60" s="24">
        <f t="shared" si="16"/>
        <v>10143.344000000001</v>
      </c>
      <c r="I60" s="75"/>
      <c r="J60" s="23"/>
      <c r="K60" s="84"/>
      <c r="L60" s="23"/>
      <c r="M60" s="22">
        <f t="shared" si="20"/>
        <v>10143.344000000001</v>
      </c>
      <c r="N60" s="788">
        <f>'mrn update '!AR108</f>
        <v>9728.9959999999992</v>
      </c>
      <c r="O60" s="22">
        <f t="shared" si="21"/>
        <v>9728.9959999999992</v>
      </c>
      <c r="P60" s="25"/>
      <c r="R60" s="73">
        <f t="shared" si="3"/>
        <v>0</v>
      </c>
    </row>
    <row r="61" spans="1:92" s="41" customFormat="1" ht="13.5" x14ac:dyDescent="0.25">
      <c r="A61" s="361" t="str">
        <f>'mrn update '!C109</f>
        <v>TRINCO</v>
      </c>
      <c r="B61" s="384" t="s">
        <v>149</v>
      </c>
      <c r="C61" s="892">
        <v>600</v>
      </c>
      <c r="D61" s="46">
        <v>615</v>
      </c>
      <c r="E61" s="23">
        <v>584614.05000000005</v>
      </c>
      <c r="F61" s="50">
        <v>0.02</v>
      </c>
      <c r="G61" s="50">
        <v>0.01</v>
      </c>
      <c r="H61" s="24">
        <f t="shared" si="16"/>
        <v>17538.4215</v>
      </c>
      <c r="I61" s="75"/>
      <c r="J61" s="99"/>
      <c r="K61" s="387"/>
      <c r="L61" s="23"/>
      <c r="M61" s="22">
        <f t="shared" si="20"/>
        <v>17538.4215</v>
      </c>
      <c r="N61" s="788">
        <f>'mrn update '!AR109</f>
        <v>0</v>
      </c>
      <c r="O61" s="22">
        <f t="shared" si="21"/>
        <v>0</v>
      </c>
      <c r="P61" s="25" t="s">
        <v>144</v>
      </c>
      <c r="R61" s="73">
        <f t="shared" si="3"/>
        <v>0</v>
      </c>
      <c r="S61" s="94"/>
    </row>
    <row r="62" spans="1:92" s="41" customFormat="1" ht="13.5" x14ac:dyDescent="0.25">
      <c r="A62" s="361" t="str">
        <f>'mrn update '!C111</f>
        <v>BATTICALOA</v>
      </c>
      <c r="B62" s="384" t="s">
        <v>150</v>
      </c>
      <c r="C62" s="892">
        <v>1175</v>
      </c>
      <c r="D62" s="46">
        <v>1250</v>
      </c>
      <c r="E62" s="23">
        <v>1197302.79</v>
      </c>
      <c r="F62" s="50">
        <v>0.02</v>
      </c>
      <c r="G62" s="50">
        <v>0.01</v>
      </c>
      <c r="H62" s="24">
        <f t="shared" si="16"/>
        <v>35919.083700000003</v>
      </c>
      <c r="I62" s="75"/>
      <c r="J62" s="23"/>
      <c r="K62" s="84"/>
      <c r="L62" s="23"/>
      <c r="M62" s="22">
        <f t="shared" si="20"/>
        <v>35919.083700000003</v>
      </c>
      <c r="N62" s="788">
        <f>'mrn update '!AR111</f>
        <v>10832.5</v>
      </c>
      <c r="O62" s="22">
        <f t="shared" si="21"/>
        <v>10832.5</v>
      </c>
      <c r="P62" s="25"/>
      <c r="R62" s="73">
        <f t="shared" si="3"/>
        <v>0</v>
      </c>
    </row>
    <row r="63" spans="1:92" s="41" customFormat="1" ht="13.5" x14ac:dyDescent="0.25">
      <c r="A63" s="361" t="str">
        <f>'mrn update '!C112</f>
        <v>CHENKALADY</v>
      </c>
      <c r="B63" s="384" t="s">
        <v>117</v>
      </c>
      <c r="C63" s="892">
        <v>1100</v>
      </c>
      <c r="D63" s="46">
        <v>1105</v>
      </c>
      <c r="E63" s="23">
        <v>1060949.56</v>
      </c>
      <c r="F63" s="50">
        <v>0.02</v>
      </c>
      <c r="G63" s="50">
        <v>0.01</v>
      </c>
      <c r="H63" s="24">
        <f t="shared" si="16"/>
        <v>31828.486799999999</v>
      </c>
      <c r="I63" s="75"/>
      <c r="J63" s="23"/>
      <c r="K63" s="84"/>
      <c r="L63" s="23"/>
      <c r="M63" s="22">
        <f t="shared" si="20"/>
        <v>31828.486799999999</v>
      </c>
      <c r="N63" s="788"/>
      <c r="O63" s="22">
        <f t="shared" si="21"/>
        <v>0</v>
      </c>
      <c r="P63" s="25" t="s">
        <v>144</v>
      </c>
      <c r="R63" s="73">
        <f t="shared" si="3"/>
        <v>0</v>
      </c>
    </row>
    <row r="64" spans="1:92" s="41" customFormat="1" ht="13.5" x14ac:dyDescent="0.25">
      <c r="A64" s="361" t="str">
        <f>'mrn update '!C113</f>
        <v>ODDAMAVADY</v>
      </c>
      <c r="B64" s="384" t="s">
        <v>200</v>
      </c>
      <c r="C64" s="892">
        <v>1175</v>
      </c>
      <c r="D64" s="46">
        <v>1275</v>
      </c>
      <c r="E64" s="23">
        <v>1203514.8</v>
      </c>
      <c r="F64" s="50">
        <v>0.02</v>
      </c>
      <c r="G64" s="50">
        <v>0.01</v>
      </c>
      <c r="H64" s="24">
        <f t="shared" si="16"/>
        <v>36105.444000000003</v>
      </c>
      <c r="I64" s="75"/>
      <c r="J64" s="23"/>
      <c r="K64" s="84"/>
      <c r="L64" s="23"/>
      <c r="M64" s="22">
        <f t="shared" si="20"/>
        <v>36105.444000000003</v>
      </c>
      <c r="N64" s="788">
        <f>'mrn update '!AR112</f>
        <v>0</v>
      </c>
      <c r="O64" s="22">
        <f t="shared" si="21"/>
        <v>0</v>
      </c>
      <c r="P64" s="25" t="s">
        <v>144</v>
      </c>
      <c r="R64" s="73">
        <f t="shared" si="3"/>
        <v>0</v>
      </c>
    </row>
    <row r="65" spans="1:92" s="41" customFormat="1" ht="13.5" x14ac:dyDescent="0.25">
      <c r="A65" s="361" t="str">
        <f>'mrn update '!C114</f>
        <v>AMPARA</v>
      </c>
      <c r="B65" s="384" t="s">
        <v>118</v>
      </c>
      <c r="C65" s="892">
        <v>600</v>
      </c>
      <c r="D65" s="46">
        <v>652</v>
      </c>
      <c r="E65" s="23">
        <v>659232.36</v>
      </c>
      <c r="F65" s="50">
        <v>0.02</v>
      </c>
      <c r="G65" s="50">
        <v>0.01</v>
      </c>
      <c r="H65" s="24">
        <f t="shared" si="16"/>
        <v>19776.970799999999</v>
      </c>
      <c r="I65" s="75"/>
      <c r="J65" s="23"/>
      <c r="K65" s="84"/>
      <c r="L65" s="23"/>
      <c r="M65" s="22">
        <f t="shared" si="20"/>
        <v>19776.970799999999</v>
      </c>
      <c r="N65" s="788">
        <f>'mrn update '!AR113</f>
        <v>0</v>
      </c>
      <c r="O65" s="22">
        <f t="shared" si="21"/>
        <v>0</v>
      </c>
      <c r="P65" s="25" t="s">
        <v>144</v>
      </c>
      <c r="R65" s="73">
        <f t="shared" si="3"/>
        <v>0</v>
      </c>
    </row>
    <row r="66" spans="1:92" s="41" customFormat="1" ht="12.75" customHeight="1" thickBot="1" x14ac:dyDescent="0.3">
      <c r="A66" s="361" t="str">
        <f>'mrn update '!C118</f>
        <v>AKKAREPATHTHU</v>
      </c>
      <c r="B66" s="472" t="s">
        <v>119</v>
      </c>
      <c r="C66" s="892">
        <v>1000</v>
      </c>
      <c r="D66" s="46">
        <v>1015</v>
      </c>
      <c r="E66" s="23">
        <v>998696.48</v>
      </c>
      <c r="F66" s="50">
        <v>0.02</v>
      </c>
      <c r="G66" s="50">
        <v>0.01</v>
      </c>
      <c r="H66" s="24">
        <f t="shared" si="16"/>
        <v>29960.894399999997</v>
      </c>
      <c r="I66" s="75"/>
      <c r="J66" s="23"/>
      <c r="K66" s="84"/>
      <c r="L66" s="23"/>
      <c r="M66" s="22">
        <f t="shared" si="20"/>
        <v>29960.894399999997</v>
      </c>
      <c r="N66" s="788">
        <f>'mrn update '!AR118</f>
        <v>7124</v>
      </c>
      <c r="O66" s="22">
        <f t="shared" si="21"/>
        <v>7124</v>
      </c>
      <c r="P66" s="25"/>
      <c r="R66" s="73">
        <f t="shared" si="3"/>
        <v>0</v>
      </c>
    </row>
    <row r="67" spans="1:92" s="796" customFormat="1" ht="14.25" thickBot="1" x14ac:dyDescent="0.3">
      <c r="A67" s="789" t="s">
        <v>120</v>
      </c>
      <c r="B67" s="790"/>
      <c r="C67" s="890"/>
      <c r="D67" s="797"/>
      <c r="E67" s="798"/>
      <c r="F67" s="797"/>
      <c r="G67" s="797"/>
      <c r="H67" s="798"/>
      <c r="I67" s="797"/>
      <c r="J67" s="797"/>
      <c r="K67" s="797"/>
      <c r="L67" s="797"/>
      <c r="M67" s="798"/>
      <c r="N67" s="798"/>
      <c r="O67" s="798"/>
      <c r="P67" s="799"/>
      <c r="Q67" s="794"/>
      <c r="R67" s="795">
        <f t="shared" si="3"/>
        <v>0</v>
      </c>
      <c r="S67" s="794"/>
      <c r="T67" s="794"/>
      <c r="U67" s="794"/>
      <c r="V67" s="794"/>
      <c r="W67" s="794"/>
      <c r="X67" s="794"/>
      <c r="Y67" s="794"/>
      <c r="Z67" s="794"/>
      <c r="AA67" s="794"/>
      <c r="AB67" s="794"/>
      <c r="AC67" s="794"/>
      <c r="AD67" s="794"/>
      <c r="AE67" s="794"/>
      <c r="AF67" s="794"/>
      <c r="AG67" s="794"/>
      <c r="AH67" s="794"/>
      <c r="AI67" s="794"/>
      <c r="AJ67" s="794"/>
      <c r="AK67" s="794"/>
      <c r="AL67" s="794"/>
      <c r="AM67" s="794"/>
      <c r="AN67" s="794"/>
      <c r="AO67" s="794"/>
      <c r="AP67" s="794"/>
      <c r="AQ67" s="794"/>
      <c r="AR67" s="794"/>
      <c r="AS67" s="794"/>
      <c r="AT67" s="794"/>
      <c r="AU67" s="794"/>
      <c r="AV67" s="794"/>
      <c r="AW67" s="794"/>
      <c r="AX67" s="794"/>
      <c r="AY67" s="794"/>
      <c r="AZ67" s="794"/>
      <c r="BA67" s="794"/>
      <c r="BB67" s="794"/>
      <c r="BC67" s="794"/>
      <c r="BD67" s="794"/>
      <c r="BE67" s="794"/>
      <c r="BF67" s="794"/>
      <c r="BG67" s="794"/>
      <c r="BH67" s="794"/>
      <c r="BI67" s="794"/>
      <c r="BJ67" s="794"/>
      <c r="BK67" s="794"/>
      <c r="BL67" s="794"/>
      <c r="BM67" s="794"/>
      <c r="BN67" s="794"/>
      <c r="BO67" s="794"/>
      <c r="BP67" s="794"/>
      <c r="BQ67" s="794"/>
      <c r="BR67" s="794"/>
      <c r="BS67" s="794"/>
      <c r="BT67" s="794"/>
      <c r="BU67" s="794"/>
      <c r="BV67" s="794"/>
      <c r="BW67" s="794"/>
      <c r="BX67" s="794"/>
      <c r="BY67" s="794"/>
      <c r="BZ67" s="794"/>
      <c r="CA67" s="794"/>
      <c r="CB67" s="794"/>
      <c r="CC67" s="794"/>
      <c r="CD67" s="794"/>
      <c r="CE67" s="794"/>
      <c r="CF67" s="794"/>
      <c r="CG67" s="794"/>
      <c r="CH67" s="794"/>
      <c r="CI67" s="794"/>
      <c r="CJ67" s="794"/>
      <c r="CK67" s="794"/>
      <c r="CL67" s="794"/>
      <c r="CM67" s="794"/>
      <c r="CN67" s="794"/>
    </row>
    <row r="68" spans="1:92" s="41" customFormat="1" ht="15.75" customHeight="1" thickBot="1" x14ac:dyDescent="0.3">
      <c r="A68" s="963" t="s">
        <v>7</v>
      </c>
      <c r="B68" s="964"/>
      <c r="C68" s="455">
        <f>SUM(C59:C66)</f>
        <v>7000</v>
      </c>
      <c r="D68" s="455">
        <f>SUM(D59:D66)</f>
        <v>7087</v>
      </c>
      <c r="E68" s="801">
        <f>SUM(E59:E66)</f>
        <v>6874703.370000001</v>
      </c>
      <c r="F68" s="801"/>
      <c r="G68" s="801"/>
      <c r="H68" s="801">
        <f>SUM(H59:H66)</f>
        <v>201169.42910000001</v>
      </c>
      <c r="I68" s="455"/>
      <c r="J68" s="455"/>
      <c r="K68" s="455">
        <f>SUM(K59:K66)</f>
        <v>0</v>
      </c>
      <c r="L68" s="455">
        <f>SUM(L59:L66)</f>
        <v>0</v>
      </c>
      <c r="M68" s="801">
        <f>SUM(M59:M66)</f>
        <v>201169.42910000001</v>
      </c>
      <c r="N68" s="801">
        <f>SUM(N59:N66)</f>
        <v>27685.495999999999</v>
      </c>
      <c r="O68" s="801">
        <f>SUM(O59:O66)</f>
        <v>27685.495999999999</v>
      </c>
      <c r="P68" s="412"/>
      <c r="R68" s="73">
        <f t="shared" si="3"/>
        <v>0</v>
      </c>
    </row>
    <row r="69" spans="1:92" s="41" customFormat="1" ht="13.5" x14ac:dyDescent="0.25">
      <c r="A69" s="313" t="str">
        <f>'mrn update '!C124</f>
        <v>JAFFNA</v>
      </c>
      <c r="B69" s="465" t="s">
        <v>185</v>
      </c>
      <c r="C69" s="891">
        <v>1250</v>
      </c>
      <c r="D69" s="365">
        <v>649</v>
      </c>
      <c r="E69" s="43">
        <v>642906.37</v>
      </c>
      <c r="F69" s="101">
        <v>0.02</v>
      </c>
      <c r="G69" s="95"/>
      <c r="H69" s="24">
        <f t="shared" ref="H69:H71" si="22">SUM(E69)*(F69+G69)</f>
        <v>12858.127399999999</v>
      </c>
      <c r="I69" s="74"/>
      <c r="J69" s="21"/>
      <c r="K69" s="83"/>
      <c r="L69" s="21"/>
      <c r="M69" s="22">
        <f t="shared" ref="M69:M71" si="23">H69+J69+L69</f>
        <v>12858.127399999999</v>
      </c>
      <c r="N69" s="788">
        <f>'mrn update '!AR124</f>
        <v>11914</v>
      </c>
      <c r="O69" s="22">
        <f t="shared" ref="O69:O71" si="24">IF(M69&lt;=N69,M69,IF(N69&lt;=M69,N69))</f>
        <v>11914</v>
      </c>
      <c r="P69" s="25"/>
      <c r="R69" s="73">
        <f>SUM(N69-O69)</f>
        <v>0</v>
      </c>
    </row>
    <row r="70" spans="1:92" s="41" customFormat="1" ht="13.5" x14ac:dyDescent="0.25">
      <c r="A70" s="392" t="s">
        <v>145</v>
      </c>
      <c r="B70" s="920" t="s">
        <v>198</v>
      </c>
      <c r="C70" s="921">
        <v>500</v>
      </c>
      <c r="D70" s="46">
        <v>212</v>
      </c>
      <c r="E70" s="45">
        <v>214001.92000000001</v>
      </c>
      <c r="F70" s="101">
        <v>0.02</v>
      </c>
      <c r="G70" s="97"/>
      <c r="H70" s="24">
        <f t="shared" si="22"/>
        <v>4280.0384000000004</v>
      </c>
      <c r="I70" s="75"/>
      <c r="J70" s="23"/>
      <c r="K70" s="121"/>
      <c r="L70" s="31"/>
      <c r="M70" s="22">
        <f t="shared" si="23"/>
        <v>4280.0384000000004</v>
      </c>
      <c r="N70" s="788">
        <f>'mrn update '!AR129</f>
        <v>8848</v>
      </c>
      <c r="O70" s="22">
        <f t="shared" si="24"/>
        <v>4280.0384000000004</v>
      </c>
      <c r="P70" s="25"/>
      <c r="R70" s="73"/>
    </row>
    <row r="71" spans="1:92" s="41" customFormat="1" ht="14.25" thickBot="1" x14ac:dyDescent="0.3">
      <c r="A71" s="364" t="s">
        <v>195</v>
      </c>
      <c r="B71" s="484" t="s">
        <v>196</v>
      </c>
      <c r="C71" s="899">
        <v>750</v>
      </c>
      <c r="D71" s="119">
        <v>472</v>
      </c>
      <c r="E71" s="120">
        <v>467214.79</v>
      </c>
      <c r="F71" s="101">
        <v>0.02</v>
      </c>
      <c r="G71" s="925"/>
      <c r="H71" s="24">
        <f t="shared" si="22"/>
        <v>9344.2957999999999</v>
      </c>
      <c r="I71" s="93"/>
      <c r="J71" s="31"/>
      <c r="K71" s="121"/>
      <c r="L71" s="31"/>
      <c r="M71" s="22">
        <f t="shared" si="23"/>
        <v>9344.2957999999999</v>
      </c>
      <c r="N71" s="788">
        <f>'mrn update '!AR134</f>
        <v>3407</v>
      </c>
      <c r="O71" s="22">
        <f t="shared" si="24"/>
        <v>3407</v>
      </c>
      <c r="P71" s="400"/>
      <c r="R71" s="73">
        <f t="shared" si="3"/>
        <v>0</v>
      </c>
    </row>
    <row r="72" spans="1:92" s="41" customFormat="1" ht="15.75" customHeight="1" thickBot="1" x14ac:dyDescent="0.3">
      <c r="A72" s="967" t="s">
        <v>8</v>
      </c>
      <c r="B72" s="968"/>
      <c r="C72" s="490">
        <f>SUM(C69:C71)</f>
        <v>2500</v>
      </c>
      <c r="D72" s="490">
        <f>SUM(D69:D71)</f>
        <v>1333</v>
      </c>
      <c r="E72" s="802">
        <f>SUM(E69:E71)</f>
        <v>1324123.08</v>
      </c>
      <c r="F72" s="802"/>
      <c r="G72" s="802"/>
      <c r="H72" s="802">
        <f>SUM(H69:H71)</f>
        <v>26482.461599999999</v>
      </c>
      <c r="I72" s="802"/>
      <c r="J72" s="802"/>
      <c r="K72" s="802">
        <f t="shared" ref="K72:L72" si="25">SUM(K69:K71)</f>
        <v>0</v>
      </c>
      <c r="L72" s="802">
        <f t="shared" si="25"/>
        <v>0</v>
      </c>
      <c r="M72" s="802">
        <f>SUM(M69:M71)</f>
        <v>26482.461599999999</v>
      </c>
      <c r="N72" s="802">
        <f>SUM(N69:N71)</f>
        <v>24169</v>
      </c>
      <c r="O72" s="802">
        <f>SUM(O69:O71)</f>
        <v>19601.038400000001</v>
      </c>
      <c r="P72" s="29"/>
      <c r="R72" s="73"/>
    </row>
    <row r="73" spans="1:92" s="41" customFormat="1" ht="15.75" customHeight="1" thickBot="1" x14ac:dyDescent="0.3">
      <c r="A73" s="965" t="s">
        <v>9</v>
      </c>
      <c r="B73" s="966"/>
      <c r="C73" s="462">
        <f>C72+C68+C58+C49+C37+C26+C17</f>
        <v>50000</v>
      </c>
      <c r="D73" s="462">
        <f>D72+D68+D58+D49+D37+D26+D17</f>
        <v>55171</v>
      </c>
      <c r="E73" s="803">
        <f>E72+E68+E58+E49+E37+E26+E17</f>
        <v>53803129.409999996</v>
      </c>
      <c r="F73" s="462"/>
      <c r="G73" s="462"/>
      <c r="H73" s="803">
        <f>H72+H68+H58+H49+H37+H26+H17</f>
        <v>1565467.3940999999</v>
      </c>
      <c r="I73" s="462"/>
      <c r="J73" s="803">
        <f>SUM(J49,J37,J17)</f>
        <v>20563.71</v>
      </c>
      <c r="K73" s="462">
        <f>K72+K68+K58+K49+K37+K26+K17</f>
        <v>0</v>
      </c>
      <c r="L73" s="462">
        <f>L72+L68+L58+L49+L37+L26+L17</f>
        <v>0</v>
      </c>
      <c r="M73" s="803">
        <f>M72+M68+M58+M49+M37+M26+M17</f>
        <v>1590272.1340999999</v>
      </c>
      <c r="N73" s="803">
        <f>SUM(N72,N68,N58,N49,N37,N26,N17)</f>
        <v>450774.49599999998</v>
      </c>
      <c r="O73" s="803">
        <f>SUM(O72,O68,O58,O49,O37,O26,O17)</f>
        <v>446206.52430000005</v>
      </c>
      <c r="P73" s="463"/>
      <c r="R73" s="73">
        <f t="shared" ref="R73:R74" si="26">SUM(N73-O73)</f>
        <v>4567.9716999999364</v>
      </c>
    </row>
    <row r="74" spans="1:92" s="41" customFormat="1" ht="14.25" thickTop="1" x14ac:dyDescent="0.25">
      <c r="A74" s="53"/>
      <c r="B74" s="53"/>
      <c r="C74" s="54"/>
      <c r="D74" s="55"/>
      <c r="E74" s="56"/>
      <c r="F74" s="57"/>
      <c r="G74" s="57"/>
      <c r="H74" s="58"/>
      <c r="I74" s="79"/>
      <c r="J74" s="58"/>
      <c r="K74" s="88"/>
      <c r="L74" s="58"/>
      <c r="M74" s="58"/>
      <c r="N74" s="58"/>
      <c r="O74" s="58"/>
      <c r="P74" s="58"/>
      <c r="R74" s="73">
        <f t="shared" si="26"/>
        <v>0</v>
      </c>
    </row>
    <row r="75" spans="1:92" s="41" customFormat="1" ht="15.75" x14ac:dyDescent="0.25">
      <c r="A75" s="106"/>
      <c r="B75" s="122" t="s">
        <v>136</v>
      </c>
      <c r="C75" s="123"/>
      <c r="D75" s="122"/>
      <c r="E75" s="122"/>
      <c r="F75" s="124"/>
      <c r="G75" s="107"/>
      <c r="H75" s="106"/>
      <c r="I75" s="108"/>
      <c r="J75" s="106"/>
      <c r="K75" s="109"/>
      <c r="L75" s="106"/>
      <c r="M75" s="106"/>
      <c r="N75" s="59"/>
      <c r="O75" s="61"/>
      <c r="P75" s="61"/>
      <c r="R75" s="73"/>
    </row>
    <row r="76" spans="1:92" s="41" customFormat="1" ht="15.75" x14ac:dyDescent="0.25">
      <c r="A76" s="110"/>
      <c r="B76" s="125" t="s">
        <v>51</v>
      </c>
      <c r="C76" s="126"/>
      <c r="D76" s="125"/>
      <c r="E76" s="125"/>
      <c r="F76" s="125"/>
      <c r="G76" s="110"/>
      <c r="H76" s="110"/>
      <c r="I76" s="111"/>
      <c r="J76" s="110"/>
      <c r="K76" s="112"/>
      <c r="L76" s="110"/>
      <c r="M76" s="110"/>
    </row>
    <row r="77" spans="1:92" s="41" customFormat="1" ht="15.75" x14ac:dyDescent="0.25">
      <c r="A77" s="113"/>
      <c r="B77" s="110"/>
      <c r="C77" s="114"/>
      <c r="D77" s="110"/>
      <c r="E77" s="110"/>
      <c r="F77" s="110"/>
      <c r="G77" s="110"/>
      <c r="H77" s="110"/>
      <c r="I77" s="111"/>
      <c r="J77" s="110"/>
      <c r="K77" s="112"/>
      <c r="L77" s="110"/>
      <c r="M77" s="110"/>
      <c r="N77" s="664"/>
    </row>
    <row r="78" spans="1:92" s="41" customFormat="1" ht="13.5" hidden="1" x14ac:dyDescent="0.25">
      <c r="A78" s="63"/>
      <c r="C78" s="64"/>
      <c r="I78" s="78"/>
      <c r="K78" s="87"/>
    </row>
    <row r="79" spans="1:92" s="41" customFormat="1" ht="13.5" hidden="1" x14ac:dyDescent="0.25">
      <c r="A79" s="63"/>
      <c r="C79" s="64"/>
      <c r="I79" s="78"/>
      <c r="K79" s="87"/>
    </row>
    <row r="80" spans="1:92" s="41" customFormat="1" ht="13.5" hidden="1" x14ac:dyDescent="0.25">
      <c r="A80" s="63"/>
      <c r="C80" s="64"/>
      <c r="I80" s="78"/>
      <c r="K80" s="87"/>
    </row>
    <row r="81" spans="1:19" s="41" customFormat="1" ht="13.5" hidden="1" x14ac:dyDescent="0.25">
      <c r="A81" s="63"/>
      <c r="C81" s="64"/>
      <c r="I81" s="78"/>
      <c r="K81" s="87"/>
    </row>
    <row r="82" spans="1:19" s="41" customFormat="1" ht="13.5" hidden="1" x14ac:dyDescent="0.25">
      <c r="C82" s="62"/>
      <c r="I82" s="78"/>
      <c r="K82" s="87"/>
    </row>
    <row r="83" spans="1:19" s="41" customFormat="1" ht="13.5" x14ac:dyDescent="0.25">
      <c r="C83" s="62"/>
      <c r="I83" s="78"/>
      <c r="K83" s="87"/>
    </row>
    <row r="84" spans="1:19" s="664" customFormat="1" ht="13.5" x14ac:dyDescent="0.25">
      <c r="C84" s="665"/>
      <c r="I84" s="666"/>
      <c r="K84" s="667"/>
    </row>
    <row r="85" spans="1:19" s="41" customFormat="1" ht="13.5" x14ac:dyDescent="0.25">
      <c r="C85" s="62"/>
      <c r="K85" s="78"/>
      <c r="M85" s="87"/>
    </row>
    <row r="86" spans="1:19" s="41" customFormat="1" ht="13.5" x14ac:dyDescent="0.25">
      <c r="A86" s="150" t="s">
        <v>121</v>
      </c>
      <c r="B86" s="151" t="s">
        <v>130</v>
      </c>
      <c r="C86" s="151"/>
      <c r="D86" s="152"/>
      <c r="E86" s="151" t="s">
        <v>123</v>
      </c>
      <c r="F86" s="151"/>
      <c r="G86" s="151"/>
      <c r="H86" s="151"/>
      <c r="I86" s="153" t="s">
        <v>122</v>
      </c>
      <c r="J86" s="154"/>
      <c r="K86" s="155"/>
      <c r="L86" s="154"/>
      <c r="M86" s="89"/>
      <c r="N86" s="60"/>
      <c r="O86" s="60"/>
    </row>
    <row r="87" spans="1:19" s="41" customFormat="1" ht="13.5" x14ac:dyDescent="0.25">
      <c r="A87" s="150"/>
      <c r="B87" s="151"/>
      <c r="C87" s="151"/>
      <c r="D87" s="152"/>
      <c r="E87" s="151"/>
      <c r="F87" s="151"/>
      <c r="G87" s="151"/>
      <c r="H87" s="151"/>
      <c r="I87" s="153"/>
      <c r="J87" s="154"/>
      <c r="K87" s="155"/>
      <c r="L87" s="154"/>
      <c r="M87" s="89"/>
      <c r="N87" s="60"/>
      <c r="O87" s="60"/>
    </row>
    <row r="88" spans="1:19" s="41" customFormat="1" ht="13.5" x14ac:dyDescent="0.25">
      <c r="A88" s="150" t="s">
        <v>52</v>
      </c>
      <c r="B88" s="151" t="s">
        <v>131</v>
      </c>
      <c r="C88" s="151"/>
      <c r="D88" s="152"/>
      <c r="E88" s="151" t="s">
        <v>162</v>
      </c>
      <c r="F88" s="151"/>
      <c r="G88" s="151"/>
      <c r="H88" s="151"/>
      <c r="I88" s="153" t="s">
        <v>53</v>
      </c>
      <c r="J88" s="154"/>
      <c r="K88" s="155"/>
      <c r="L88" s="154"/>
      <c r="M88" s="89"/>
      <c r="N88" s="60"/>
      <c r="O88" s="60"/>
    </row>
    <row r="89" spans="1:19" s="40" customFormat="1" ht="15.75" x14ac:dyDescent="0.25">
      <c r="A89" s="65"/>
      <c r="B89" s="65"/>
      <c r="C89" s="65"/>
      <c r="D89" s="66"/>
      <c r="E89" s="67"/>
      <c r="F89" s="67"/>
      <c r="G89" s="67"/>
      <c r="H89" s="65"/>
      <c r="I89" s="68"/>
      <c r="J89" s="68"/>
      <c r="K89" s="69"/>
      <c r="L89" s="80"/>
      <c r="M89" s="69"/>
      <c r="N89" s="90"/>
      <c r="O89" s="69"/>
      <c r="P89" s="69"/>
      <c r="Q89" s="65"/>
      <c r="R89" s="65"/>
      <c r="S89" s="65"/>
    </row>
    <row r="90" spans="1:19" s="40" customFormat="1" ht="15.75" x14ac:dyDescent="0.25">
      <c r="A90" s="65"/>
      <c r="C90" s="66"/>
      <c r="D90" s="67"/>
      <c r="E90" s="65"/>
      <c r="F90" s="68"/>
      <c r="G90" s="68"/>
      <c r="H90" s="69"/>
      <c r="I90" s="80"/>
      <c r="J90" s="69"/>
      <c r="K90" s="90"/>
      <c r="L90" s="69"/>
      <c r="M90" s="69"/>
      <c r="N90" s="65"/>
      <c r="O90" s="65"/>
      <c r="P90" s="65"/>
    </row>
    <row r="91" spans="1:19" s="40" customFormat="1" ht="15.75" x14ac:dyDescent="0.25">
      <c r="C91" s="70"/>
      <c r="I91" s="81"/>
      <c r="K91" s="91"/>
    </row>
    <row r="92" spans="1:19" s="40" customFormat="1" ht="15.75" x14ac:dyDescent="0.25">
      <c r="C92" s="70"/>
      <c r="I92" s="81"/>
      <c r="K92" s="91"/>
    </row>
    <row r="93" spans="1:19" s="40" customFormat="1" ht="15.75" x14ac:dyDescent="0.25">
      <c r="C93" s="70"/>
      <c r="I93" s="81"/>
      <c r="K93" s="91"/>
    </row>
    <row r="94" spans="1:19" s="40" customFormat="1" ht="15.75" x14ac:dyDescent="0.25">
      <c r="C94" s="70"/>
      <c r="I94" s="81"/>
      <c r="K94" s="91"/>
    </row>
    <row r="95" spans="1:19" s="40" customFormat="1" ht="15.75" x14ac:dyDescent="0.25">
      <c r="C95" s="70"/>
      <c r="I95" s="81"/>
      <c r="K95" s="91"/>
    </row>
    <row r="96" spans="1:19" s="40" customFormat="1" ht="15.75" x14ac:dyDescent="0.25">
      <c r="C96" s="70"/>
      <c r="I96" s="81"/>
      <c r="K96" s="91"/>
    </row>
    <row r="97" spans="3:11" s="40" customFormat="1" ht="15.75" x14ac:dyDescent="0.25">
      <c r="C97" s="70"/>
      <c r="I97" s="81"/>
      <c r="K97" s="91"/>
    </row>
    <row r="98" spans="3:11" s="40" customFormat="1" ht="15.75" x14ac:dyDescent="0.25">
      <c r="C98" s="70"/>
      <c r="I98" s="81"/>
      <c r="K98" s="91"/>
    </row>
    <row r="99" spans="3:11" s="40" customFormat="1" ht="15.75" x14ac:dyDescent="0.25">
      <c r="C99" s="70"/>
      <c r="I99" s="81"/>
      <c r="K99" s="91"/>
    </row>
    <row r="100" spans="3:11" s="40" customFormat="1" ht="15.75" x14ac:dyDescent="0.25">
      <c r="C100" s="70"/>
      <c r="I100" s="81"/>
      <c r="K100" s="91"/>
    </row>
  </sheetData>
  <sheetProtection formatCells="0" formatColumns="0" formatRows="0" deleteColumns="0" deleteRows="0" sort="0"/>
  <mergeCells count="9">
    <mergeCell ref="A3:P3"/>
    <mergeCell ref="A17:B17"/>
    <mergeCell ref="A73:B73"/>
    <mergeCell ref="A68:B68"/>
    <mergeCell ref="A58:B58"/>
    <mergeCell ref="A49:B49"/>
    <mergeCell ref="A37:B37"/>
    <mergeCell ref="A26:B26"/>
    <mergeCell ref="A72:B72"/>
  </mergeCells>
  <conditionalFormatting sqref="F69:G71 F51:G56 F59:G66 F38:G48 F27:G35 F18:G24 F6:G16">
    <cfRule type="cellIs" dxfId="2" priority="3" operator="greaterThan">
      <formula>0.34</formula>
    </cfRule>
  </conditionalFormatting>
  <conditionalFormatting sqref="F36:G36">
    <cfRule type="cellIs" dxfId="1" priority="2" operator="greaterThan">
      <formula>0.34</formula>
    </cfRule>
  </conditionalFormatting>
  <pageMargins left="0.85" right="0.2" top="0.48" bottom="0.2" header="0.2" footer="0.27"/>
  <pageSetup paperSize="5" fitToHeight="2" orientation="landscape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493"/>
  <sheetViews>
    <sheetView tabSelected="1" zoomScale="80" zoomScaleNormal="80" workbookViewId="0">
      <pane xSplit="2" ySplit="3" topLeftCell="AA49" activePane="bottomRight" state="frozen"/>
      <selection pane="topRight" activeCell="C1" sqref="C1"/>
      <selection pane="bottomLeft" activeCell="A4" sqref="A4"/>
      <selection pane="bottomRight" activeCell="AB71" sqref="AB71"/>
    </sheetView>
  </sheetViews>
  <sheetFormatPr defaultRowHeight="15" x14ac:dyDescent="0.25"/>
  <cols>
    <col min="1" max="1" width="27" style="633" customWidth="1"/>
    <col min="2" max="2" width="35.85546875" style="633" customWidth="1"/>
    <col min="3" max="3" width="6" style="658" customWidth="1"/>
    <col min="4" max="4" width="9.85546875" style="659" customWidth="1"/>
    <col min="5" max="5" width="6.7109375" style="658" customWidth="1"/>
    <col min="6" max="6" width="10.85546875" style="633" bestFit="1" customWidth="1"/>
    <col min="7" max="7" width="4.5703125" style="658" customWidth="1"/>
    <col min="8" max="8" width="10.7109375" style="633" bestFit="1" customWidth="1"/>
    <col min="9" max="9" width="7" style="658" customWidth="1"/>
    <col min="10" max="10" width="10" style="633" bestFit="1" customWidth="1"/>
    <col min="11" max="11" width="6.85546875" style="658" customWidth="1"/>
    <col min="12" max="12" width="10" style="633" customWidth="1"/>
    <col min="13" max="13" width="8.42578125" style="658" customWidth="1"/>
    <col min="14" max="14" width="8" style="633" customWidth="1"/>
    <col min="15" max="15" width="12.140625" style="658" customWidth="1"/>
    <col min="16" max="16" width="11.5703125" style="660" bestFit="1" customWidth="1"/>
    <col min="17" max="17" width="6.42578125" style="658" customWidth="1"/>
    <col min="18" max="18" width="10" style="633" bestFit="1" customWidth="1"/>
    <col min="19" max="19" width="8.140625" style="658" bestFit="1" customWidth="1"/>
    <col min="20" max="20" width="11.140625" style="660" bestFit="1" customWidth="1"/>
    <col min="21" max="21" width="6.85546875" style="658" bestFit="1" customWidth="1"/>
    <col min="22" max="22" width="8.85546875" style="633" bestFit="1" customWidth="1"/>
    <col min="23" max="23" width="6.85546875" style="658" bestFit="1" customWidth="1"/>
    <col min="24" max="24" width="9.42578125" style="633" bestFit="1" customWidth="1"/>
    <col min="25" max="25" width="6.85546875" style="658" bestFit="1" customWidth="1"/>
    <col min="26" max="26" width="10.85546875" style="633" bestFit="1" customWidth="1"/>
    <col min="27" max="27" width="6.85546875" style="661" bestFit="1" customWidth="1"/>
    <col min="28" max="28" width="9.7109375" style="633" bestFit="1" customWidth="1"/>
    <col min="29" max="29" width="17.28515625" style="633" bestFit="1" customWidth="1"/>
    <col min="30" max="30" width="25.140625" style="633" bestFit="1" customWidth="1"/>
    <col min="31" max="31" width="16.140625" style="633" bestFit="1" customWidth="1"/>
    <col min="32" max="32" width="19.7109375" style="633" bestFit="1" customWidth="1"/>
    <col min="33" max="33" width="8.42578125" style="633" customWidth="1"/>
    <col min="34" max="34" width="6.7109375" style="633" customWidth="1"/>
    <col min="35" max="35" width="4.42578125" style="633" customWidth="1"/>
    <col min="36" max="16384" width="9.140625" style="633"/>
  </cols>
  <sheetData>
    <row r="1" spans="1:34" ht="27.75" thickBot="1" x14ac:dyDescent="0.35">
      <c r="A1" s="820" t="s">
        <v>207</v>
      </c>
      <c r="B1" s="473"/>
      <c r="C1" s="474"/>
      <c r="D1" s="819"/>
      <c r="E1" s="474"/>
      <c r="F1" s="473"/>
      <c r="G1" s="474"/>
      <c r="H1" s="473"/>
      <c r="I1" s="474"/>
      <c r="J1" s="473"/>
      <c r="K1" s="4"/>
      <c r="L1" s="1"/>
      <c r="M1" s="5"/>
      <c r="N1" s="2"/>
      <c r="O1" s="6"/>
      <c r="P1" s="115"/>
      <c r="Q1" s="6"/>
      <c r="R1" s="2"/>
      <c r="S1" s="6"/>
      <c r="T1" s="115"/>
      <c r="U1" s="6"/>
      <c r="V1" s="2"/>
      <c r="W1" s="6"/>
      <c r="X1" s="2"/>
      <c r="Y1" s="6"/>
      <c r="Z1" s="2"/>
      <c r="AA1" s="6"/>
      <c r="AB1" s="2"/>
      <c r="AC1" s="2"/>
      <c r="AD1" s="2"/>
      <c r="AE1" s="2"/>
    </row>
    <row r="2" spans="1:34" ht="20.25" thickBot="1" x14ac:dyDescent="0.3">
      <c r="A2" s="969" t="s">
        <v>177</v>
      </c>
      <c r="B2" s="969" t="s">
        <v>1</v>
      </c>
      <c r="C2" s="526"/>
      <c r="D2" s="973" t="s">
        <v>10</v>
      </c>
      <c r="E2" s="974"/>
      <c r="F2" s="974"/>
      <c r="G2" s="974"/>
      <c r="H2" s="974"/>
      <c r="I2" s="974"/>
      <c r="J2" s="974"/>
      <c r="K2" s="974"/>
      <c r="L2" s="974"/>
      <c r="M2" s="527"/>
      <c r="N2" s="975" t="s">
        <v>11</v>
      </c>
      <c r="O2" s="976"/>
      <c r="P2" s="976"/>
      <c r="Q2" s="976"/>
      <c r="R2" s="976"/>
      <c r="S2" s="976"/>
      <c r="T2" s="976"/>
      <c r="U2" s="976"/>
      <c r="V2" s="976"/>
      <c r="W2" s="976"/>
      <c r="X2" s="976"/>
      <c r="Y2" s="976"/>
      <c r="Z2" s="976"/>
      <c r="AA2" s="976"/>
      <c r="AB2" s="977"/>
      <c r="AC2" s="971" t="s">
        <v>13</v>
      </c>
      <c r="AD2" s="971" t="s">
        <v>50</v>
      </c>
      <c r="AE2" s="971" t="s">
        <v>176</v>
      </c>
      <c r="AF2" s="971" t="s">
        <v>175</v>
      </c>
    </row>
    <row r="3" spans="1:34" ht="39.75" thickBot="1" x14ac:dyDescent="0.3">
      <c r="A3" s="970"/>
      <c r="B3" s="970"/>
      <c r="C3" s="528" t="s">
        <v>152</v>
      </c>
      <c r="D3" s="529" t="s">
        <v>153</v>
      </c>
      <c r="E3" s="530" t="s">
        <v>152</v>
      </c>
      <c r="F3" s="531" t="s">
        <v>154</v>
      </c>
      <c r="G3" s="532" t="s">
        <v>152</v>
      </c>
      <c r="H3" s="533" t="s">
        <v>155</v>
      </c>
      <c r="I3" s="532" t="s">
        <v>152</v>
      </c>
      <c r="J3" s="534" t="s">
        <v>14</v>
      </c>
      <c r="K3" s="535" t="s">
        <v>152</v>
      </c>
      <c r="L3" s="536" t="s">
        <v>12</v>
      </c>
      <c r="M3" s="535" t="s">
        <v>152</v>
      </c>
      <c r="N3" s="537" t="s">
        <v>153</v>
      </c>
      <c r="O3" s="535" t="s">
        <v>152</v>
      </c>
      <c r="P3" s="533" t="s">
        <v>154</v>
      </c>
      <c r="Q3" s="535" t="s">
        <v>152</v>
      </c>
      <c r="R3" s="538" t="s">
        <v>155</v>
      </c>
      <c r="S3" s="535" t="s">
        <v>152</v>
      </c>
      <c r="T3" s="539" t="s">
        <v>14</v>
      </c>
      <c r="U3" s="535" t="s">
        <v>152</v>
      </c>
      <c r="V3" s="540" t="s">
        <v>156</v>
      </c>
      <c r="W3" s="535" t="s">
        <v>152</v>
      </c>
      <c r="X3" s="541" t="s">
        <v>15</v>
      </c>
      <c r="Y3" s="535" t="s">
        <v>152</v>
      </c>
      <c r="Z3" s="542" t="s">
        <v>157</v>
      </c>
      <c r="AA3" s="535" t="s">
        <v>152</v>
      </c>
      <c r="AB3" s="543" t="s">
        <v>12</v>
      </c>
      <c r="AC3" s="972"/>
      <c r="AD3" s="972"/>
      <c r="AE3" s="972"/>
      <c r="AF3" s="972"/>
    </row>
    <row r="4" spans="1:34" ht="15.75" x14ac:dyDescent="0.25">
      <c r="A4" s="475"/>
      <c r="B4" s="476"/>
      <c r="C4" s="3"/>
      <c r="D4" s="132"/>
      <c r="E4" s="133"/>
      <c r="F4" s="134"/>
      <c r="G4" s="135"/>
      <c r="H4" s="134"/>
      <c r="I4" s="135"/>
      <c r="J4" s="136"/>
      <c r="K4" s="137"/>
      <c r="L4" s="136"/>
      <c r="M4" s="137"/>
      <c r="N4" s="138"/>
      <c r="O4" s="135"/>
      <c r="P4" s="134"/>
      <c r="Q4" s="135"/>
      <c r="R4" s="138"/>
      <c r="S4" s="135"/>
      <c r="T4" s="134"/>
      <c r="U4" s="135"/>
      <c r="V4" s="138"/>
      <c r="W4" s="135"/>
      <c r="X4" s="138"/>
      <c r="Y4" s="135"/>
      <c r="Z4" s="138"/>
      <c r="AA4" s="135"/>
      <c r="AB4" s="138"/>
      <c r="AC4" s="477"/>
      <c r="AD4" s="477"/>
      <c r="AE4" s="138"/>
      <c r="AF4" s="634"/>
    </row>
    <row r="5" spans="1:34" s="636" customFormat="1" ht="16.5" x14ac:dyDescent="0.25">
      <c r="A5" s="547" t="str">
        <f>'mrn summery'!A6</f>
        <v>PETTAH</v>
      </c>
      <c r="B5" s="547" t="str">
        <f>'mrn summery'!B6</f>
        <v>MR.I.P.SIRIYANANDA</v>
      </c>
      <c r="C5" s="548"/>
      <c r="D5" s="549">
        <f t="shared" ref="D5:D12" si="0">SUM(C5)/67*AD5</f>
        <v>0</v>
      </c>
      <c r="E5" s="550"/>
      <c r="F5" s="549">
        <f t="shared" ref="F5:F12" si="1">SUM(E5)/67*AD5</f>
        <v>0</v>
      </c>
      <c r="G5" s="550"/>
      <c r="H5" s="549">
        <f t="shared" ref="H5:H12" si="2">SUM(AD5)*G5/67</f>
        <v>0</v>
      </c>
      <c r="I5" s="550"/>
      <c r="J5" s="549">
        <f t="shared" ref="J5:J12" si="3">SUM(AD5)*I5/67</f>
        <v>0</v>
      </c>
      <c r="K5" s="550"/>
      <c r="L5" s="549">
        <f t="shared" ref="L5:L12" si="4">SUM(AD5)*K5/48</f>
        <v>0</v>
      </c>
      <c r="M5" s="550"/>
      <c r="N5" s="549">
        <f t="shared" ref="N5:N6" si="5">SUM(AD5)*M5/46</f>
        <v>0</v>
      </c>
      <c r="O5" s="550"/>
      <c r="P5" s="551"/>
      <c r="Q5" s="550"/>
      <c r="R5" s="549">
        <f t="shared" ref="R5:R12" si="6">SUM(AD5*Q5/46)</f>
        <v>0</v>
      </c>
      <c r="S5" s="552">
        <v>1</v>
      </c>
      <c r="T5" s="553">
        <v>39</v>
      </c>
      <c r="U5" s="548"/>
      <c r="V5" s="549">
        <v>0</v>
      </c>
      <c r="W5" s="550"/>
      <c r="X5" s="663">
        <f t="shared" ref="X5:X12" si="7">SUM(AD5*W5/46)</f>
        <v>0</v>
      </c>
      <c r="Y5" s="550"/>
      <c r="Z5" s="549">
        <f t="shared" ref="Z5:Z12" si="8">SUM(AD5)*Y5/49</f>
        <v>0</v>
      </c>
      <c r="AA5" s="554"/>
      <c r="AB5" s="553"/>
      <c r="AC5" s="555">
        <f>SUM(AB5+Z5+X5+V5+T5+R5+P5+N5+L5+J5+H5+F5+D5)</f>
        <v>39</v>
      </c>
      <c r="AD5" s="556">
        <f>SUM('mrn summery'!O6)</f>
        <v>1801.5</v>
      </c>
      <c r="AE5" s="556">
        <f t="shared" ref="AE5:AE12" si="9">SUM(D5+F5+H5+J5)*67+L5*48+(N5+P5+R5+T5+V5+X5)*46+Z5*49+AB5*36.5</f>
        <v>1794</v>
      </c>
      <c r="AF5" s="549">
        <f>SUM(AD5)-AE5</f>
        <v>7.5</v>
      </c>
      <c r="AG5" s="635"/>
      <c r="AH5" s="635"/>
    </row>
    <row r="6" spans="1:34" s="636" customFormat="1" ht="16.5" x14ac:dyDescent="0.25">
      <c r="A6" s="547" t="str">
        <f>'mrn summery'!A7</f>
        <v>DEHIWALA</v>
      </c>
      <c r="B6" s="547" t="str">
        <f>'mrn summery'!B7</f>
        <v>W.M.P.K. DE COSTA</v>
      </c>
      <c r="C6" s="548"/>
      <c r="D6" s="549">
        <f t="shared" si="0"/>
        <v>0</v>
      </c>
      <c r="E6" s="550"/>
      <c r="F6" s="549">
        <f t="shared" si="1"/>
        <v>0</v>
      </c>
      <c r="G6" s="554"/>
      <c r="H6" s="549">
        <f t="shared" si="2"/>
        <v>0</v>
      </c>
      <c r="I6" s="554"/>
      <c r="J6" s="549">
        <f t="shared" si="3"/>
        <v>0</v>
      </c>
      <c r="K6" s="557"/>
      <c r="L6" s="549">
        <f t="shared" si="4"/>
        <v>0</v>
      </c>
      <c r="M6" s="557"/>
      <c r="N6" s="549">
        <f t="shared" si="5"/>
        <v>0</v>
      </c>
      <c r="O6" s="558"/>
      <c r="P6" s="551"/>
      <c r="Q6" s="559"/>
      <c r="R6" s="549">
        <f t="shared" si="6"/>
        <v>0</v>
      </c>
      <c r="S6" s="552">
        <v>1</v>
      </c>
      <c r="T6" s="553"/>
      <c r="U6" s="558"/>
      <c r="V6" s="549">
        <v>0</v>
      </c>
      <c r="W6" s="559"/>
      <c r="X6" s="663">
        <f t="shared" si="7"/>
        <v>0</v>
      </c>
      <c r="Y6" s="560"/>
      <c r="Z6" s="549">
        <f t="shared" si="8"/>
        <v>0</v>
      </c>
      <c r="AA6" s="554"/>
      <c r="AB6" s="553"/>
      <c r="AC6" s="555">
        <f t="shared" ref="AC6:AC58" si="10">SUM(AB6+Z6+X6+V6+T6+R6+P6+N6+L6+J6+H6+F6+D6)</f>
        <v>0</v>
      </c>
      <c r="AD6" s="556">
        <f>SUM('mrn summery'!O7)</f>
        <v>0</v>
      </c>
      <c r="AE6" s="556">
        <f t="shared" si="9"/>
        <v>0</v>
      </c>
      <c r="AF6" s="549">
        <f t="shared" ref="AF6:AF62" si="11">SUM(AD6)-AE6</f>
        <v>0</v>
      </c>
    </row>
    <row r="7" spans="1:34" s="636" customFormat="1" ht="16.5" x14ac:dyDescent="0.25">
      <c r="A7" s="547" t="str">
        <f>'mrn summery'!A9</f>
        <v>KADUWELA</v>
      </c>
      <c r="B7" s="547" t="str">
        <f>'mrn summery'!B9</f>
        <v>ANURA STORES</v>
      </c>
      <c r="C7" s="548"/>
      <c r="D7" s="549">
        <f t="shared" si="0"/>
        <v>0</v>
      </c>
      <c r="E7" s="550"/>
      <c r="F7" s="549">
        <f t="shared" si="1"/>
        <v>0</v>
      </c>
      <c r="G7" s="554"/>
      <c r="H7" s="549">
        <f t="shared" si="2"/>
        <v>0</v>
      </c>
      <c r="I7" s="561"/>
      <c r="J7" s="549">
        <f t="shared" si="3"/>
        <v>0</v>
      </c>
      <c r="K7" s="562"/>
      <c r="L7" s="549">
        <f t="shared" si="4"/>
        <v>0</v>
      </c>
      <c r="M7" s="562"/>
      <c r="N7" s="549">
        <f t="shared" ref="N7:N12" si="12">SUM(AD7)*M7/46</f>
        <v>0</v>
      </c>
      <c r="O7" s="558"/>
      <c r="P7" s="551"/>
      <c r="Q7" s="559"/>
      <c r="R7" s="549">
        <f t="shared" si="6"/>
        <v>0</v>
      </c>
      <c r="S7" s="552">
        <v>1</v>
      </c>
      <c r="T7" s="553">
        <v>85</v>
      </c>
      <c r="U7" s="558"/>
      <c r="V7" s="549">
        <f t="shared" ref="V7:V12" si="13">SUM(AD7*U7)/46</f>
        <v>0</v>
      </c>
      <c r="W7" s="559"/>
      <c r="X7" s="549">
        <f t="shared" si="7"/>
        <v>0</v>
      </c>
      <c r="Y7" s="560"/>
      <c r="Z7" s="549">
        <f t="shared" si="8"/>
        <v>0</v>
      </c>
      <c r="AA7" s="554"/>
      <c r="AB7" s="553"/>
      <c r="AC7" s="555">
        <f t="shared" si="10"/>
        <v>85</v>
      </c>
      <c r="AD7" s="563">
        <f>SUM('mrn summery'!O9)</f>
        <v>3922.5</v>
      </c>
      <c r="AE7" s="556">
        <f t="shared" si="9"/>
        <v>3910</v>
      </c>
      <c r="AF7" s="549">
        <f t="shared" si="11"/>
        <v>12.5</v>
      </c>
    </row>
    <row r="8" spans="1:34" s="636" customFormat="1" ht="16.5" x14ac:dyDescent="0.25">
      <c r="A8" s="547" t="str">
        <f>'mrn summery'!A8</f>
        <v>HOMAGAMA</v>
      </c>
      <c r="B8" s="547" t="str">
        <f>'mrn summery'!B8</f>
        <v>Mr.SUDHEER</v>
      </c>
      <c r="C8" s="548"/>
      <c r="D8" s="549">
        <f>SUM(C8)/67*AD8</f>
        <v>0</v>
      </c>
      <c r="E8" s="550"/>
      <c r="F8" s="549">
        <f t="shared" si="1"/>
        <v>0</v>
      </c>
      <c r="G8" s="554"/>
      <c r="H8" s="549">
        <f t="shared" si="2"/>
        <v>0</v>
      </c>
      <c r="I8" s="554"/>
      <c r="J8" s="549">
        <f t="shared" si="3"/>
        <v>0</v>
      </c>
      <c r="K8" s="562"/>
      <c r="L8" s="549">
        <f t="shared" si="4"/>
        <v>0</v>
      </c>
      <c r="M8" s="562"/>
      <c r="N8" s="549">
        <f t="shared" si="12"/>
        <v>0</v>
      </c>
      <c r="O8" s="558"/>
      <c r="P8" s="551"/>
      <c r="Q8" s="559"/>
      <c r="R8" s="549">
        <f t="shared" si="6"/>
        <v>0</v>
      </c>
      <c r="S8" s="552">
        <v>1</v>
      </c>
      <c r="T8" s="553">
        <v>64</v>
      </c>
      <c r="U8" s="558"/>
      <c r="V8" s="549">
        <f t="shared" si="13"/>
        <v>0</v>
      </c>
      <c r="W8" s="559"/>
      <c r="X8" s="549">
        <f t="shared" si="7"/>
        <v>0</v>
      </c>
      <c r="Y8" s="560"/>
      <c r="Z8" s="549">
        <f t="shared" si="8"/>
        <v>0</v>
      </c>
      <c r="AA8" s="554"/>
      <c r="AB8" s="553">
        <v>3</v>
      </c>
      <c r="AC8" s="555">
        <f t="shared" si="10"/>
        <v>67</v>
      </c>
      <c r="AD8" s="563">
        <f>'mrn summery'!O8</f>
        <v>3055</v>
      </c>
      <c r="AE8" s="556">
        <f t="shared" si="9"/>
        <v>3053.5</v>
      </c>
      <c r="AF8" s="549">
        <f t="shared" si="11"/>
        <v>1.5</v>
      </c>
    </row>
    <row r="9" spans="1:34" s="636" customFormat="1" ht="16.5" x14ac:dyDescent="0.25">
      <c r="A9" s="547" t="str">
        <f>'mrn summery'!A12</f>
        <v>NEGOMBO</v>
      </c>
      <c r="B9" s="547" t="str">
        <f>'mrn summery'!B12</f>
        <v>OSHADA DISTRIBUTORS</v>
      </c>
      <c r="C9" s="548"/>
      <c r="D9" s="549">
        <f t="shared" si="0"/>
        <v>0</v>
      </c>
      <c r="E9" s="550"/>
      <c r="F9" s="549">
        <f t="shared" si="1"/>
        <v>0</v>
      </c>
      <c r="G9" s="559"/>
      <c r="H9" s="549">
        <f t="shared" si="2"/>
        <v>0</v>
      </c>
      <c r="I9" s="554"/>
      <c r="J9" s="549">
        <f t="shared" si="3"/>
        <v>0</v>
      </c>
      <c r="K9" s="562"/>
      <c r="L9" s="549">
        <f t="shared" si="4"/>
        <v>0</v>
      </c>
      <c r="M9" s="562"/>
      <c r="N9" s="549">
        <f t="shared" si="12"/>
        <v>0</v>
      </c>
      <c r="O9" s="567">
        <v>0.5</v>
      </c>
      <c r="P9" s="553">
        <v>241</v>
      </c>
      <c r="Q9" s="559"/>
      <c r="R9" s="549">
        <f t="shared" si="6"/>
        <v>0</v>
      </c>
      <c r="S9" s="570">
        <v>0.5</v>
      </c>
      <c r="T9" s="553">
        <v>242</v>
      </c>
      <c r="U9" s="558"/>
      <c r="V9" s="549">
        <v>0</v>
      </c>
      <c r="W9" s="559"/>
      <c r="X9" s="549">
        <f t="shared" si="7"/>
        <v>0</v>
      </c>
      <c r="Y9" s="560"/>
      <c r="Z9" s="549">
        <f t="shared" si="8"/>
        <v>0</v>
      </c>
      <c r="AA9" s="554"/>
      <c r="AB9" s="553">
        <v>1</v>
      </c>
      <c r="AC9" s="555">
        <f t="shared" si="10"/>
        <v>484</v>
      </c>
      <c r="AD9" s="563">
        <f>SUM('mrn summery'!O12)</f>
        <v>22255.5</v>
      </c>
      <c r="AE9" s="556">
        <f t="shared" si="9"/>
        <v>22254.5</v>
      </c>
      <c r="AF9" s="549">
        <f t="shared" si="11"/>
        <v>1</v>
      </c>
    </row>
    <row r="10" spans="1:34" s="636" customFormat="1" ht="16.5" x14ac:dyDescent="0.25">
      <c r="A10" s="547" t="str">
        <f>'mrn summery'!A13</f>
        <v>WATTALA</v>
      </c>
      <c r="B10" s="547" t="str">
        <f>'mrn summery'!B13</f>
        <v>D.G.JAYASINHA</v>
      </c>
      <c r="C10" s="565"/>
      <c r="D10" s="549">
        <f t="shared" si="0"/>
        <v>0</v>
      </c>
      <c r="E10" s="566"/>
      <c r="F10" s="549">
        <f t="shared" si="1"/>
        <v>0</v>
      </c>
      <c r="G10" s="567"/>
      <c r="H10" s="549">
        <f t="shared" si="2"/>
        <v>0</v>
      </c>
      <c r="I10" s="568"/>
      <c r="J10" s="549">
        <f t="shared" si="3"/>
        <v>0</v>
      </c>
      <c r="K10" s="569"/>
      <c r="L10" s="549">
        <f t="shared" si="4"/>
        <v>0</v>
      </c>
      <c r="M10" s="569"/>
      <c r="N10" s="549">
        <f t="shared" si="12"/>
        <v>0</v>
      </c>
      <c r="O10" s="567">
        <v>0.5</v>
      </c>
      <c r="P10" s="553">
        <v>133</v>
      </c>
      <c r="Q10" s="567"/>
      <c r="R10" s="549">
        <f t="shared" si="6"/>
        <v>0</v>
      </c>
      <c r="S10" s="570">
        <v>0.5</v>
      </c>
      <c r="T10" s="553">
        <v>133</v>
      </c>
      <c r="U10" s="571"/>
      <c r="V10" s="549">
        <v>0</v>
      </c>
      <c r="W10" s="567"/>
      <c r="X10" s="549">
        <f t="shared" si="7"/>
        <v>0</v>
      </c>
      <c r="Y10" s="572"/>
      <c r="Z10" s="549">
        <f t="shared" si="8"/>
        <v>0</v>
      </c>
      <c r="AA10" s="568"/>
      <c r="AB10" s="553"/>
      <c r="AC10" s="555">
        <f t="shared" si="10"/>
        <v>266</v>
      </c>
      <c r="AD10" s="563">
        <f>SUM('mrn summery'!O13)</f>
        <v>12240.498600000001</v>
      </c>
      <c r="AE10" s="556">
        <f t="shared" si="9"/>
        <v>12236</v>
      </c>
      <c r="AF10" s="549">
        <f t="shared" si="11"/>
        <v>4.4986000000008062</v>
      </c>
    </row>
    <row r="11" spans="1:34" s="636" customFormat="1" ht="16.5" x14ac:dyDescent="0.25">
      <c r="A11" s="547" t="str">
        <f>'mrn summery'!A14</f>
        <v>GAMPAHA</v>
      </c>
      <c r="B11" s="547" t="str">
        <f>'mrn summery'!B14</f>
        <v>K.A. RASIKA</v>
      </c>
      <c r="C11" s="565"/>
      <c r="D11" s="549">
        <f t="shared" si="0"/>
        <v>0</v>
      </c>
      <c r="E11" s="566"/>
      <c r="F11" s="549">
        <f t="shared" si="1"/>
        <v>0</v>
      </c>
      <c r="G11" s="567"/>
      <c r="H11" s="549">
        <f t="shared" si="2"/>
        <v>0</v>
      </c>
      <c r="I11" s="568"/>
      <c r="J11" s="549">
        <f t="shared" si="3"/>
        <v>0</v>
      </c>
      <c r="K11" s="569"/>
      <c r="L11" s="549">
        <f t="shared" si="4"/>
        <v>0</v>
      </c>
      <c r="M11" s="569"/>
      <c r="N11" s="549">
        <f t="shared" si="12"/>
        <v>0</v>
      </c>
      <c r="O11" s="567">
        <v>0.5</v>
      </c>
      <c r="P11" s="551">
        <v>50</v>
      </c>
      <c r="Q11" s="567"/>
      <c r="R11" s="549"/>
      <c r="S11" s="570">
        <v>0.5</v>
      </c>
      <c r="T11" s="553">
        <v>49</v>
      </c>
      <c r="U11" s="571"/>
      <c r="V11" s="549">
        <f t="shared" si="13"/>
        <v>0</v>
      </c>
      <c r="W11" s="567"/>
      <c r="X11" s="549">
        <f t="shared" si="7"/>
        <v>0</v>
      </c>
      <c r="Y11" s="572"/>
      <c r="Z11" s="549">
        <f t="shared" si="8"/>
        <v>0</v>
      </c>
      <c r="AA11" s="568"/>
      <c r="AB11" s="553">
        <v>3</v>
      </c>
      <c r="AC11" s="555">
        <f t="shared" si="10"/>
        <v>102</v>
      </c>
      <c r="AD11" s="563">
        <f>SUM('mrn summery'!O14)</f>
        <v>4670.5</v>
      </c>
      <c r="AE11" s="556">
        <f t="shared" si="9"/>
        <v>4663.5</v>
      </c>
      <c r="AF11" s="549">
        <f t="shared" si="11"/>
        <v>7</v>
      </c>
    </row>
    <row r="12" spans="1:34" s="636" customFormat="1" ht="17.25" thickBot="1" x14ac:dyDescent="0.3">
      <c r="A12" s="547" t="str">
        <f>'mrn summery'!A15</f>
        <v>WARAKAPOLA</v>
      </c>
      <c r="B12" s="573" t="str">
        <f>'mrn summery'!B15</f>
        <v>U.L. WIJERATHNA</v>
      </c>
      <c r="C12" s="550"/>
      <c r="D12" s="549">
        <f t="shared" si="0"/>
        <v>0</v>
      </c>
      <c r="E12" s="550"/>
      <c r="F12" s="549">
        <f t="shared" si="1"/>
        <v>0</v>
      </c>
      <c r="G12" s="559"/>
      <c r="H12" s="549">
        <f t="shared" si="2"/>
        <v>0</v>
      </c>
      <c r="I12" s="554"/>
      <c r="J12" s="549">
        <f t="shared" si="3"/>
        <v>0</v>
      </c>
      <c r="K12" s="562"/>
      <c r="L12" s="549">
        <f t="shared" si="4"/>
        <v>0</v>
      </c>
      <c r="M12" s="562"/>
      <c r="N12" s="549">
        <f t="shared" si="12"/>
        <v>0</v>
      </c>
      <c r="O12" s="559">
        <v>0.5</v>
      </c>
      <c r="P12" s="551">
        <v>398</v>
      </c>
      <c r="Q12" s="559"/>
      <c r="R12" s="549">
        <f t="shared" si="6"/>
        <v>0</v>
      </c>
      <c r="S12" s="564">
        <v>0.5</v>
      </c>
      <c r="T12" s="553">
        <v>398</v>
      </c>
      <c r="U12" s="558"/>
      <c r="V12" s="549">
        <f t="shared" si="13"/>
        <v>0</v>
      </c>
      <c r="W12" s="559"/>
      <c r="X12" s="549">
        <f t="shared" si="7"/>
        <v>0</v>
      </c>
      <c r="Y12" s="560"/>
      <c r="Z12" s="549">
        <f t="shared" si="8"/>
        <v>0</v>
      </c>
      <c r="AA12" s="554"/>
      <c r="AB12" s="553">
        <v>3</v>
      </c>
      <c r="AC12" s="555">
        <f>SUM(AB12+Z12+X12+V12+T12+R12+P12+N12+L12+J12+H12+F12+D12)</f>
        <v>799</v>
      </c>
      <c r="AD12" s="574">
        <f>SUM('mrn summery'!O15)</f>
        <v>36729.995899999994</v>
      </c>
      <c r="AE12" s="556">
        <f t="shared" si="9"/>
        <v>36725.5</v>
      </c>
      <c r="AF12" s="549">
        <f t="shared" si="11"/>
        <v>4.4958999999944353</v>
      </c>
    </row>
    <row r="13" spans="1:34" s="637" customFormat="1" ht="19.5" thickBot="1" x14ac:dyDescent="0.35">
      <c r="A13" s="523" t="s">
        <v>2</v>
      </c>
      <c r="B13" s="524"/>
      <c r="C13" s="614"/>
      <c r="D13" s="662">
        <f>SUM(D5:D12)</f>
        <v>0</v>
      </c>
      <c r="E13" s="662"/>
      <c r="F13" s="662">
        <f t="shared" ref="F13:Z13" si="14">SUM(F5:F12)</f>
        <v>0</v>
      </c>
      <c r="G13" s="662"/>
      <c r="H13" s="662">
        <f t="shared" si="14"/>
        <v>0</v>
      </c>
      <c r="I13" s="662"/>
      <c r="J13" s="662">
        <f t="shared" si="14"/>
        <v>0</v>
      </c>
      <c r="K13" s="662"/>
      <c r="L13" s="662">
        <f t="shared" si="14"/>
        <v>0</v>
      </c>
      <c r="M13" s="662"/>
      <c r="N13" s="662">
        <f t="shared" si="14"/>
        <v>0</v>
      </c>
      <c r="O13" s="662"/>
      <c r="P13" s="627">
        <f>SUM(P5:P12)</f>
        <v>822</v>
      </c>
      <c r="Q13" s="662"/>
      <c r="R13" s="662">
        <f t="shared" si="14"/>
        <v>0</v>
      </c>
      <c r="S13" s="662"/>
      <c r="T13" s="627">
        <f>SUM(T5:T12)</f>
        <v>1010</v>
      </c>
      <c r="U13" s="662"/>
      <c r="V13" s="662">
        <f t="shared" si="14"/>
        <v>0</v>
      </c>
      <c r="W13" s="662"/>
      <c r="X13" s="662">
        <f t="shared" si="14"/>
        <v>0</v>
      </c>
      <c r="Y13" s="662"/>
      <c r="Z13" s="662">
        <f t="shared" si="14"/>
        <v>0</v>
      </c>
      <c r="AA13" s="662"/>
      <c r="AB13" s="627">
        <f>SUM(AB5:AB12)</f>
        <v>10</v>
      </c>
      <c r="AC13" s="627">
        <f>SUM(AC5:AC12)</f>
        <v>1842</v>
      </c>
      <c r="AD13" s="662">
        <f>SUM(AD5:AD12)</f>
        <v>84675.494500000001</v>
      </c>
      <c r="AE13" s="662">
        <f>SUM(AE5:AE12)</f>
        <v>84637</v>
      </c>
      <c r="AF13" s="662">
        <f>SUM(AF5,AF6,AF7,AF8,AF9,AF10,AF11,AF12)</f>
        <v>38.494499999995242</v>
      </c>
    </row>
    <row r="14" spans="1:34" s="636" customFormat="1" ht="16.5" x14ac:dyDescent="0.25">
      <c r="A14" s="575" t="str">
        <f>'mrn summery'!A18</f>
        <v>KURUNEGALA</v>
      </c>
      <c r="B14" s="576" t="str">
        <f>'mrn summery'!B18</f>
        <v>A.N.K.DISTRIBUTORS</v>
      </c>
      <c r="C14" s="577"/>
      <c r="D14" s="549">
        <f t="shared" ref="D14:D20" si="15">SUM(C14)/67*AD14</f>
        <v>0</v>
      </c>
      <c r="E14" s="577"/>
      <c r="F14" s="549">
        <f t="shared" ref="F14:F19" si="16">SUM(E14)/67*AD14</f>
        <v>0</v>
      </c>
      <c r="G14" s="578"/>
      <c r="H14" s="549">
        <f t="shared" ref="H14:H20" si="17">SUM(AD14)*G14/67</f>
        <v>0</v>
      </c>
      <c r="I14" s="579"/>
      <c r="J14" s="549">
        <f t="shared" ref="J14:J20" si="18">SUM(AD14)*I14/67</f>
        <v>0</v>
      </c>
      <c r="K14" s="580"/>
      <c r="L14" s="549">
        <f t="shared" ref="L14:L20" si="19">SUM(AD14)*K14/48</f>
        <v>0</v>
      </c>
      <c r="M14" s="580"/>
      <c r="N14" s="549">
        <f t="shared" ref="N14:N20" si="20">SUM(AD14)*M14/46</f>
        <v>0</v>
      </c>
      <c r="O14" s="581">
        <v>0.6</v>
      </c>
      <c r="P14" s="553"/>
      <c r="Q14" s="578"/>
      <c r="R14" s="549"/>
      <c r="S14" s="578">
        <v>0.4</v>
      </c>
      <c r="T14" s="553"/>
      <c r="U14" s="581"/>
      <c r="V14" s="549">
        <v>0</v>
      </c>
      <c r="W14" s="578"/>
      <c r="X14" s="549">
        <f t="shared" ref="X14:X20" si="21">SUM(AD14*W14/46)</f>
        <v>0</v>
      </c>
      <c r="Y14" s="582"/>
      <c r="Z14" s="549">
        <f t="shared" ref="Z14:Z20" si="22">SUM(AD14)*Y14/49</f>
        <v>0</v>
      </c>
      <c r="AA14" s="578"/>
      <c r="AB14" s="553"/>
      <c r="AC14" s="583">
        <f t="shared" si="10"/>
        <v>0</v>
      </c>
      <c r="AD14" s="574">
        <f>SUM('mrn summery'!O18)</f>
        <v>0</v>
      </c>
      <c r="AE14" s="556">
        <f t="shared" ref="AE14:AE20" si="23">SUM(D14+F14+H14+J14)*67+L14*48+(N14+P14+R14+T14+V14+X14)*46+Z14*49+AB14*36.5</f>
        <v>0</v>
      </c>
      <c r="AF14" s="549">
        <f t="shared" si="11"/>
        <v>0</v>
      </c>
    </row>
    <row r="15" spans="1:34" s="636" customFormat="1" ht="16.5" x14ac:dyDescent="0.25">
      <c r="A15" s="547" t="str">
        <f>'mrn summery'!A19</f>
        <v>MAHO</v>
      </c>
      <c r="B15" s="573" t="str">
        <f>'mrn summery'!B19</f>
        <v>R.I.B SAMEERA MADURANGA</v>
      </c>
      <c r="C15" s="585"/>
      <c r="D15" s="549">
        <f t="shared" si="15"/>
        <v>0</v>
      </c>
      <c r="E15" s="585"/>
      <c r="F15" s="549">
        <f t="shared" si="16"/>
        <v>0</v>
      </c>
      <c r="G15" s="559"/>
      <c r="H15" s="549">
        <f t="shared" si="17"/>
        <v>0</v>
      </c>
      <c r="I15" s="554"/>
      <c r="J15" s="549">
        <f t="shared" si="18"/>
        <v>0</v>
      </c>
      <c r="K15" s="586"/>
      <c r="L15" s="549">
        <f t="shared" si="19"/>
        <v>0</v>
      </c>
      <c r="M15" s="586"/>
      <c r="N15" s="549">
        <f t="shared" si="20"/>
        <v>0</v>
      </c>
      <c r="O15" s="558">
        <v>0.6</v>
      </c>
      <c r="P15" s="553">
        <v>203</v>
      </c>
      <c r="Q15" s="559"/>
      <c r="R15" s="549">
        <f t="shared" ref="R15:R20" si="24">SUM(AD15*Q15/46)</f>
        <v>0</v>
      </c>
      <c r="S15" s="559">
        <v>0.4</v>
      </c>
      <c r="T15" s="553">
        <v>136</v>
      </c>
      <c r="U15" s="558"/>
      <c r="V15" s="549">
        <f t="shared" ref="V15:V20" si="25">SUM(AD15*U15)/46</f>
        <v>0</v>
      </c>
      <c r="W15" s="559"/>
      <c r="X15" s="549">
        <f t="shared" si="21"/>
        <v>0</v>
      </c>
      <c r="Y15" s="582"/>
      <c r="Z15" s="549">
        <f t="shared" si="22"/>
        <v>0</v>
      </c>
      <c r="AA15" s="578"/>
      <c r="AB15" s="553"/>
      <c r="AC15" s="555">
        <f t="shared" si="10"/>
        <v>339</v>
      </c>
      <c r="AD15" s="574">
        <f>SUM('mrn summery'!O19)</f>
        <v>15607</v>
      </c>
      <c r="AE15" s="556">
        <f t="shared" si="23"/>
        <v>15594</v>
      </c>
      <c r="AF15" s="549">
        <f t="shared" si="11"/>
        <v>13</v>
      </c>
    </row>
    <row r="16" spans="1:34" s="636" customFormat="1" ht="16.5" x14ac:dyDescent="0.25">
      <c r="A16" s="547" t="str">
        <f>'mrn summery'!A20</f>
        <v>DAMBULLA</v>
      </c>
      <c r="B16" s="573" t="str">
        <f>'mrn summery'!B20</f>
        <v>L.R.N.J. BANDARA</v>
      </c>
      <c r="C16" s="585"/>
      <c r="D16" s="549">
        <f t="shared" si="15"/>
        <v>0</v>
      </c>
      <c r="E16" s="585"/>
      <c r="F16" s="549">
        <f t="shared" si="16"/>
        <v>0</v>
      </c>
      <c r="G16" s="559"/>
      <c r="H16" s="549">
        <f t="shared" si="17"/>
        <v>0</v>
      </c>
      <c r="I16" s="554"/>
      <c r="J16" s="549">
        <f t="shared" si="18"/>
        <v>0</v>
      </c>
      <c r="K16" s="586"/>
      <c r="L16" s="549">
        <f t="shared" si="19"/>
        <v>0</v>
      </c>
      <c r="M16" s="586"/>
      <c r="N16" s="549">
        <f t="shared" si="20"/>
        <v>0</v>
      </c>
      <c r="O16" s="558"/>
      <c r="P16" s="553"/>
      <c r="Q16" s="559"/>
      <c r="R16" s="549">
        <f t="shared" si="24"/>
        <v>0</v>
      </c>
      <c r="S16" s="559"/>
      <c r="T16" s="553"/>
      <c r="U16" s="558"/>
      <c r="V16" s="549">
        <f t="shared" si="25"/>
        <v>0</v>
      </c>
      <c r="W16" s="559"/>
      <c r="X16" s="549">
        <f t="shared" si="21"/>
        <v>0</v>
      </c>
      <c r="Y16" s="582"/>
      <c r="Z16" s="549">
        <f t="shared" si="22"/>
        <v>0</v>
      </c>
      <c r="AA16" s="578"/>
      <c r="AB16" s="553"/>
      <c r="AC16" s="555">
        <f t="shared" si="10"/>
        <v>0</v>
      </c>
      <c r="AD16" s="574">
        <f>SUM('mrn summery'!O20)</f>
        <v>0</v>
      </c>
      <c r="AE16" s="556">
        <f t="shared" si="23"/>
        <v>0</v>
      </c>
      <c r="AF16" s="549">
        <f t="shared" si="11"/>
        <v>0</v>
      </c>
    </row>
    <row r="17" spans="1:32" s="636" customFormat="1" ht="16.5" x14ac:dyDescent="0.25">
      <c r="A17" s="547" t="str">
        <f>'mrn summery'!A21</f>
        <v>A'PURA</v>
      </c>
      <c r="B17" s="573" t="str">
        <f>'mrn summery'!B21</f>
        <v>J.J.UDAYAKANTHA TRADERS</v>
      </c>
      <c r="C17" s="585"/>
      <c r="D17" s="549">
        <f t="shared" si="15"/>
        <v>0</v>
      </c>
      <c r="E17" s="585"/>
      <c r="F17" s="549">
        <f t="shared" si="16"/>
        <v>0</v>
      </c>
      <c r="G17" s="559"/>
      <c r="H17" s="549">
        <f t="shared" si="17"/>
        <v>0</v>
      </c>
      <c r="I17" s="554"/>
      <c r="J17" s="549">
        <f t="shared" si="18"/>
        <v>0</v>
      </c>
      <c r="K17" s="586"/>
      <c r="L17" s="549">
        <f t="shared" si="19"/>
        <v>0</v>
      </c>
      <c r="M17" s="586"/>
      <c r="N17" s="549">
        <f t="shared" si="20"/>
        <v>0</v>
      </c>
      <c r="O17" s="558">
        <v>0.6</v>
      </c>
      <c r="P17" s="553">
        <v>164</v>
      </c>
      <c r="Q17" s="559"/>
      <c r="R17" s="549">
        <f t="shared" si="24"/>
        <v>0</v>
      </c>
      <c r="S17" s="559">
        <v>0.4</v>
      </c>
      <c r="T17" s="553">
        <v>110</v>
      </c>
      <c r="U17" s="558"/>
      <c r="V17" s="549">
        <f t="shared" si="25"/>
        <v>0</v>
      </c>
      <c r="W17" s="559"/>
      <c r="X17" s="549">
        <f t="shared" si="21"/>
        <v>0</v>
      </c>
      <c r="Y17" s="582"/>
      <c r="Z17" s="549">
        <f t="shared" si="22"/>
        <v>0</v>
      </c>
      <c r="AA17" s="578"/>
      <c r="AB17" s="553"/>
      <c r="AC17" s="555">
        <f t="shared" si="10"/>
        <v>274</v>
      </c>
      <c r="AD17" s="574">
        <f>SUM('mrn summery'!O21)</f>
        <v>12617.5</v>
      </c>
      <c r="AE17" s="556">
        <f t="shared" si="23"/>
        <v>12604</v>
      </c>
      <c r="AF17" s="549">
        <f t="shared" si="11"/>
        <v>13.5</v>
      </c>
    </row>
    <row r="18" spans="1:32" s="636" customFormat="1" ht="16.5" x14ac:dyDescent="0.25">
      <c r="A18" s="547" t="str">
        <f>'mrn summery'!A22</f>
        <v>PUTTALAM</v>
      </c>
      <c r="B18" s="573" t="str">
        <f>'mrn summery'!B22</f>
        <v>MR.G.M.S.R.S.KUMARA</v>
      </c>
      <c r="C18" s="585"/>
      <c r="D18" s="549"/>
      <c r="E18" s="585"/>
      <c r="F18" s="549"/>
      <c r="G18" s="559"/>
      <c r="H18" s="549"/>
      <c r="I18" s="554"/>
      <c r="J18" s="549"/>
      <c r="K18" s="586"/>
      <c r="L18" s="549"/>
      <c r="M18" s="586"/>
      <c r="N18" s="549"/>
      <c r="O18" s="558">
        <v>0.6</v>
      </c>
      <c r="P18" s="553">
        <v>147</v>
      </c>
      <c r="Q18" s="559"/>
      <c r="R18" s="549"/>
      <c r="S18" s="559">
        <v>0.4</v>
      </c>
      <c r="T18" s="553">
        <v>98</v>
      </c>
      <c r="U18" s="558"/>
      <c r="V18" s="549"/>
      <c r="W18" s="559"/>
      <c r="X18" s="549">
        <f t="shared" si="21"/>
        <v>0</v>
      </c>
      <c r="Y18" s="582"/>
      <c r="Z18" s="549">
        <f t="shared" si="22"/>
        <v>0</v>
      </c>
      <c r="AA18" s="578"/>
      <c r="AB18" s="553">
        <v>1</v>
      </c>
      <c r="AC18" s="555">
        <f t="shared" si="10"/>
        <v>246</v>
      </c>
      <c r="AD18" s="574">
        <f>SUM('mrn summery'!O22)</f>
        <v>11307.5</v>
      </c>
      <c r="AE18" s="556">
        <f t="shared" si="23"/>
        <v>11306.5</v>
      </c>
      <c r="AF18" s="549">
        <f t="shared" si="11"/>
        <v>1</v>
      </c>
    </row>
    <row r="19" spans="1:32" s="636" customFormat="1" ht="16.5" x14ac:dyDescent="0.25">
      <c r="A19" s="547" t="s">
        <v>63</v>
      </c>
      <c r="B19" s="573" t="str">
        <f>'mrn summery'!B23</f>
        <v>MR.G.M.S.R.S.KUMARA</v>
      </c>
      <c r="C19" s="585"/>
      <c r="D19" s="549">
        <f t="shared" si="15"/>
        <v>0</v>
      </c>
      <c r="E19" s="585"/>
      <c r="F19" s="549">
        <f t="shared" si="16"/>
        <v>0</v>
      </c>
      <c r="G19" s="559"/>
      <c r="H19" s="549">
        <f t="shared" si="17"/>
        <v>0</v>
      </c>
      <c r="I19" s="554"/>
      <c r="J19" s="549">
        <f t="shared" si="18"/>
        <v>0</v>
      </c>
      <c r="K19" s="586"/>
      <c r="L19" s="549">
        <f t="shared" si="19"/>
        <v>0</v>
      </c>
      <c r="M19" s="586"/>
      <c r="N19" s="549">
        <f t="shared" si="20"/>
        <v>0</v>
      </c>
      <c r="O19" s="558">
        <v>0.6</v>
      </c>
      <c r="P19" s="553"/>
      <c r="Q19" s="559"/>
      <c r="R19" s="549">
        <f t="shared" si="24"/>
        <v>0</v>
      </c>
      <c r="S19" s="559">
        <v>0.4</v>
      </c>
      <c r="T19" s="553"/>
      <c r="U19" s="558"/>
      <c r="V19" s="549">
        <v>0</v>
      </c>
      <c r="W19" s="559"/>
      <c r="X19" s="549">
        <f t="shared" si="21"/>
        <v>0</v>
      </c>
      <c r="Y19" s="582"/>
      <c r="Z19" s="549">
        <f t="shared" si="22"/>
        <v>0</v>
      </c>
      <c r="AA19" s="578"/>
      <c r="AB19" s="553"/>
      <c r="AC19" s="555">
        <f t="shared" si="10"/>
        <v>0</v>
      </c>
      <c r="AD19" s="574">
        <f>SUM('mrn summery'!O23)</f>
        <v>0</v>
      </c>
      <c r="AE19" s="556">
        <f t="shared" si="23"/>
        <v>0</v>
      </c>
      <c r="AF19" s="549">
        <f t="shared" si="11"/>
        <v>0</v>
      </c>
    </row>
    <row r="20" spans="1:32" s="636" customFormat="1" ht="17.25" thickBot="1" x14ac:dyDescent="0.3">
      <c r="A20" s="547" t="str">
        <f>'mrn summery'!A24</f>
        <v>MAEDAWACHCHIYA</v>
      </c>
      <c r="B20" s="573" t="str">
        <f>'mrn summery'!B24</f>
        <v>J.M.N.MANIKE</v>
      </c>
      <c r="C20" s="585"/>
      <c r="D20" s="549">
        <f t="shared" si="15"/>
        <v>0</v>
      </c>
      <c r="E20" s="585"/>
      <c r="F20" s="549">
        <v>0</v>
      </c>
      <c r="G20" s="559"/>
      <c r="H20" s="549">
        <f t="shared" si="17"/>
        <v>0</v>
      </c>
      <c r="I20" s="554"/>
      <c r="J20" s="549">
        <f t="shared" si="18"/>
        <v>0</v>
      </c>
      <c r="K20" s="586"/>
      <c r="L20" s="549">
        <f t="shared" si="19"/>
        <v>0</v>
      </c>
      <c r="M20" s="586"/>
      <c r="N20" s="549">
        <f t="shared" si="20"/>
        <v>0</v>
      </c>
      <c r="O20" s="558">
        <v>0.6</v>
      </c>
      <c r="P20" s="553"/>
      <c r="Q20" s="559"/>
      <c r="R20" s="549">
        <f t="shared" si="24"/>
        <v>0</v>
      </c>
      <c r="S20" s="559">
        <v>0.4</v>
      </c>
      <c r="T20" s="553"/>
      <c r="U20" s="558"/>
      <c r="V20" s="549">
        <f t="shared" si="25"/>
        <v>0</v>
      </c>
      <c r="W20" s="559"/>
      <c r="X20" s="549">
        <f t="shared" si="21"/>
        <v>0</v>
      </c>
      <c r="Y20" s="582"/>
      <c r="Z20" s="549">
        <f t="shared" si="22"/>
        <v>0</v>
      </c>
      <c r="AA20" s="578"/>
      <c r="AB20" s="553"/>
      <c r="AC20" s="555">
        <f t="shared" si="10"/>
        <v>0</v>
      </c>
      <c r="AD20" s="574">
        <f>SUM('mrn summery'!O24)</f>
        <v>0</v>
      </c>
      <c r="AE20" s="556">
        <f t="shared" si="23"/>
        <v>0</v>
      </c>
      <c r="AF20" s="549">
        <f t="shared" si="11"/>
        <v>0</v>
      </c>
    </row>
    <row r="21" spans="1:32" s="639" customFormat="1" ht="19.5" thickBot="1" x14ac:dyDescent="0.35">
      <c r="A21" s="523" t="str">
        <f>'mrn summery'!A26</f>
        <v>North Western</v>
      </c>
      <c r="B21" s="524"/>
      <c r="C21" s="624"/>
      <c r="D21" s="615">
        <f>SUM(D14:D20)</f>
        <v>0</v>
      </c>
      <c r="E21" s="625"/>
      <c r="F21" s="615">
        <f>SUM(F14:F20)</f>
        <v>0</v>
      </c>
      <c r="G21" s="617"/>
      <c r="H21" s="615">
        <f>SUM(H14:H20)</f>
        <v>0</v>
      </c>
      <c r="I21" s="617"/>
      <c r="J21" s="615">
        <f>SUM(J14:J20)</f>
        <v>0</v>
      </c>
      <c r="K21" s="618"/>
      <c r="L21" s="615">
        <f>SUM(L14:L20)</f>
        <v>0</v>
      </c>
      <c r="M21" s="618"/>
      <c r="N21" s="615">
        <f>SUM(N14:N20)</f>
        <v>0</v>
      </c>
      <c r="O21" s="616"/>
      <c r="P21" s="615">
        <f>SUM(P14:P20)</f>
        <v>514</v>
      </c>
      <c r="Q21" s="616"/>
      <c r="R21" s="615">
        <f>SUM(R20,R19,R17,R16,R15,R14)</f>
        <v>0</v>
      </c>
      <c r="S21" s="616"/>
      <c r="T21" s="620">
        <f>SUM(T14:T20)</f>
        <v>344</v>
      </c>
      <c r="U21" s="619"/>
      <c r="V21" s="615">
        <v>0</v>
      </c>
      <c r="W21" s="616"/>
      <c r="X21" s="615">
        <f>SUM(X14:X20)</f>
        <v>0</v>
      </c>
      <c r="Y21" s="621"/>
      <c r="Z21" s="615">
        <f>SUM(Z14:Z20)</f>
        <v>0</v>
      </c>
      <c r="AA21" s="616"/>
      <c r="AB21" s="622">
        <f>SUM(AB14:AB20)</f>
        <v>1</v>
      </c>
      <c r="AC21" s="729">
        <f>SUM(AC14:AC20)</f>
        <v>859</v>
      </c>
      <c r="AD21" s="623">
        <f>SUM(AD14:AD20)</f>
        <v>39532</v>
      </c>
      <c r="AE21" s="623">
        <f>SUM(AE14:AE20)</f>
        <v>39504.5</v>
      </c>
      <c r="AF21" s="623">
        <f>SUM(AF14:AF20)</f>
        <v>27.5</v>
      </c>
    </row>
    <row r="22" spans="1:32" s="636" customFormat="1" ht="16.5" x14ac:dyDescent="0.25">
      <c r="A22" s="575" t="str">
        <f>'mrn summery'!A27</f>
        <v>BANDARAWELA</v>
      </c>
      <c r="B22" s="576" t="str">
        <f>'mrn summery'!B27</f>
        <v>ROYAL AGENCY</v>
      </c>
      <c r="C22" s="587"/>
      <c r="D22" s="549">
        <f t="shared" ref="D22:D30" si="26">SUM(C22)/67*AD22</f>
        <v>0</v>
      </c>
      <c r="E22" s="587"/>
      <c r="F22" s="549">
        <f t="shared" ref="F22:F28" si="27">SUM(E22)/67*AD22</f>
        <v>0</v>
      </c>
      <c r="G22" s="579"/>
      <c r="H22" s="549">
        <f t="shared" ref="H22:H30" si="28">SUM(AD22)*G22/67</f>
        <v>0</v>
      </c>
      <c r="I22" s="579"/>
      <c r="J22" s="549">
        <f t="shared" ref="J22:J30" si="29">SUM(AD22)*I22/67</f>
        <v>0</v>
      </c>
      <c r="K22" s="588"/>
      <c r="L22" s="549">
        <f t="shared" ref="L22:L30" si="30">SUM(AD22)*K22/48</f>
        <v>0</v>
      </c>
      <c r="M22" s="588"/>
      <c r="N22" s="549">
        <f t="shared" ref="N22:N30" si="31">SUM(AD22)*M22/46</f>
        <v>0</v>
      </c>
      <c r="O22" s="581">
        <v>1</v>
      </c>
      <c r="P22" s="553">
        <v>146</v>
      </c>
      <c r="Q22" s="578"/>
      <c r="R22" s="549">
        <f t="shared" ref="R22:R30" si="32">SUM(AD22*Q22/46)</f>
        <v>0</v>
      </c>
      <c r="S22" s="578"/>
      <c r="T22" s="553">
        <v>0</v>
      </c>
      <c r="U22" s="581"/>
      <c r="V22" s="549">
        <v>0</v>
      </c>
      <c r="W22" s="578"/>
      <c r="X22" s="549">
        <f t="shared" ref="X22:X30" si="33">SUM(AD22*W22/46)</f>
        <v>0</v>
      </c>
      <c r="Y22" s="582"/>
      <c r="Z22" s="549">
        <f t="shared" ref="Z22:Z30" si="34">SUM(AD22)*Y22/49</f>
        <v>0</v>
      </c>
      <c r="AA22" s="578"/>
      <c r="AB22" s="553">
        <v>2</v>
      </c>
      <c r="AC22" s="583">
        <f t="shared" si="10"/>
        <v>148</v>
      </c>
      <c r="AD22" s="584">
        <f>SUM('mrn summery'!O27)</f>
        <v>6792.5</v>
      </c>
      <c r="AE22" s="556">
        <f t="shared" ref="AE22:AE30" si="35">SUM(D22+F22+H22+J22)*67+L22*48+(N22+P22+R22+T22+V22+X22)*46+Z22*49+AB22*36.5</f>
        <v>6789</v>
      </c>
      <c r="AF22" s="638">
        <f t="shared" si="11"/>
        <v>3.5</v>
      </c>
    </row>
    <row r="23" spans="1:32" s="636" customFormat="1" ht="16.5" x14ac:dyDescent="0.25">
      <c r="A23" s="547" t="str">
        <f>'mrn summery'!A28</f>
        <v>BADULLA</v>
      </c>
      <c r="B23" s="573" t="str">
        <f>'mrn summery'!B28</f>
        <v>LATHIF DISTRIBUTOR</v>
      </c>
      <c r="C23" s="550"/>
      <c r="D23" s="549">
        <f t="shared" si="26"/>
        <v>0</v>
      </c>
      <c r="E23" s="550"/>
      <c r="F23" s="549">
        <f t="shared" si="27"/>
        <v>0</v>
      </c>
      <c r="G23" s="554"/>
      <c r="H23" s="549">
        <f t="shared" si="28"/>
        <v>0</v>
      </c>
      <c r="I23" s="554"/>
      <c r="J23" s="549">
        <f t="shared" si="29"/>
        <v>0</v>
      </c>
      <c r="K23" s="589"/>
      <c r="L23" s="549">
        <f t="shared" si="30"/>
        <v>0</v>
      </c>
      <c r="M23" s="589"/>
      <c r="N23" s="549">
        <f t="shared" si="31"/>
        <v>0</v>
      </c>
      <c r="O23" s="558">
        <v>1</v>
      </c>
      <c r="P23" s="553"/>
      <c r="Q23" s="559"/>
      <c r="R23" s="549">
        <f t="shared" si="32"/>
        <v>0</v>
      </c>
      <c r="S23" s="559"/>
      <c r="T23" s="553">
        <v>0</v>
      </c>
      <c r="U23" s="558"/>
      <c r="V23" s="549">
        <v>0</v>
      </c>
      <c r="W23" s="559"/>
      <c r="X23" s="549">
        <f t="shared" si="33"/>
        <v>0</v>
      </c>
      <c r="Y23" s="582"/>
      <c r="Z23" s="549">
        <f t="shared" si="34"/>
        <v>0</v>
      </c>
      <c r="AA23" s="578"/>
      <c r="AB23" s="553"/>
      <c r="AC23" s="555">
        <f t="shared" si="10"/>
        <v>0</v>
      </c>
      <c r="AD23" s="574">
        <f>SUM('mrn summery'!O28)</f>
        <v>0</v>
      </c>
      <c r="AE23" s="556">
        <f t="shared" si="35"/>
        <v>0</v>
      </c>
      <c r="AF23" s="549">
        <f t="shared" si="11"/>
        <v>0</v>
      </c>
    </row>
    <row r="24" spans="1:32" s="636" customFormat="1" ht="16.5" x14ac:dyDescent="0.25">
      <c r="A24" s="547" t="str">
        <f>'mrn summery'!A29</f>
        <v>HATTON</v>
      </c>
      <c r="B24" s="573" t="str">
        <f>'mrn summery'!B29</f>
        <v>MR.NISFER</v>
      </c>
      <c r="C24" s="550"/>
      <c r="D24" s="549">
        <f t="shared" si="26"/>
        <v>0</v>
      </c>
      <c r="E24" s="550"/>
      <c r="F24" s="549">
        <f t="shared" si="27"/>
        <v>0</v>
      </c>
      <c r="G24" s="554"/>
      <c r="H24" s="549">
        <f t="shared" si="28"/>
        <v>0</v>
      </c>
      <c r="I24" s="554"/>
      <c r="J24" s="549">
        <f t="shared" si="29"/>
        <v>0</v>
      </c>
      <c r="K24" s="586"/>
      <c r="L24" s="549">
        <f t="shared" si="30"/>
        <v>0</v>
      </c>
      <c r="M24" s="586"/>
      <c r="N24" s="549">
        <f t="shared" si="31"/>
        <v>0</v>
      </c>
      <c r="O24" s="558">
        <v>1</v>
      </c>
      <c r="P24" s="553">
        <v>615</v>
      </c>
      <c r="Q24" s="559"/>
      <c r="R24" s="549">
        <f t="shared" si="32"/>
        <v>0</v>
      </c>
      <c r="S24" s="559"/>
      <c r="T24" s="553">
        <v>0</v>
      </c>
      <c r="U24" s="558"/>
      <c r="V24" s="549">
        <v>0</v>
      </c>
      <c r="W24" s="559"/>
      <c r="X24" s="549">
        <f t="shared" si="33"/>
        <v>0</v>
      </c>
      <c r="Y24" s="582"/>
      <c r="Z24" s="549">
        <f t="shared" si="34"/>
        <v>0</v>
      </c>
      <c r="AA24" s="578"/>
      <c r="AB24" s="553"/>
      <c r="AC24" s="555">
        <f t="shared" si="10"/>
        <v>615</v>
      </c>
      <c r="AD24" s="574">
        <f>SUM('mrn summery'!O29)</f>
        <v>28291.5</v>
      </c>
      <c r="AE24" s="556">
        <f t="shared" si="35"/>
        <v>28290</v>
      </c>
      <c r="AF24" s="549">
        <f t="shared" si="11"/>
        <v>1.5</v>
      </c>
    </row>
    <row r="25" spans="1:32" s="636" customFormat="1" ht="16.5" x14ac:dyDescent="0.25">
      <c r="A25" s="547" t="str">
        <f>'mrn summery'!A30</f>
        <v>PELMADULLA</v>
      </c>
      <c r="B25" s="573" t="s">
        <v>192</v>
      </c>
      <c r="C25" s="550"/>
      <c r="D25" s="549">
        <f t="shared" si="26"/>
        <v>0</v>
      </c>
      <c r="E25" s="550"/>
      <c r="F25" s="549">
        <f t="shared" si="27"/>
        <v>0</v>
      </c>
      <c r="G25" s="554"/>
      <c r="H25" s="549">
        <f t="shared" si="28"/>
        <v>0</v>
      </c>
      <c r="I25" s="554"/>
      <c r="J25" s="549">
        <f t="shared" si="29"/>
        <v>0</v>
      </c>
      <c r="K25" s="586"/>
      <c r="L25" s="549">
        <f t="shared" si="30"/>
        <v>0</v>
      </c>
      <c r="M25" s="586"/>
      <c r="N25" s="549">
        <f t="shared" si="31"/>
        <v>0</v>
      </c>
      <c r="O25" s="558">
        <v>1</v>
      </c>
      <c r="P25" s="553">
        <v>224</v>
      </c>
      <c r="Q25" s="559"/>
      <c r="R25" s="549">
        <f t="shared" si="32"/>
        <v>0</v>
      </c>
      <c r="S25" s="559"/>
      <c r="T25" s="553">
        <v>0</v>
      </c>
      <c r="U25" s="558"/>
      <c r="V25" s="549">
        <v>0</v>
      </c>
      <c r="W25" s="559"/>
      <c r="X25" s="549">
        <f t="shared" si="33"/>
        <v>0</v>
      </c>
      <c r="Y25" s="582"/>
      <c r="Z25" s="549">
        <f t="shared" si="34"/>
        <v>0</v>
      </c>
      <c r="AA25" s="578"/>
      <c r="AB25" s="553">
        <v>3</v>
      </c>
      <c r="AC25" s="555">
        <f t="shared" si="10"/>
        <v>227</v>
      </c>
      <c r="AD25" s="574">
        <f>SUM('mrn summery'!O30)</f>
        <v>10419</v>
      </c>
      <c r="AE25" s="556">
        <f t="shared" si="35"/>
        <v>10413.5</v>
      </c>
      <c r="AF25" s="549">
        <f t="shared" si="11"/>
        <v>5.5</v>
      </c>
    </row>
    <row r="26" spans="1:32" s="636" customFormat="1" ht="16.5" x14ac:dyDescent="0.25">
      <c r="A26" s="547" t="str">
        <f>'mrn summery'!A31</f>
        <v>RUWANWELLA</v>
      </c>
      <c r="B26" s="573" t="str">
        <f>'mrn summery'!B31</f>
        <v>Y.S.A. WEERAWARDHANA</v>
      </c>
      <c r="C26" s="550"/>
      <c r="D26" s="549">
        <f t="shared" si="26"/>
        <v>0</v>
      </c>
      <c r="E26" s="550"/>
      <c r="F26" s="549">
        <f t="shared" si="27"/>
        <v>0</v>
      </c>
      <c r="G26" s="554"/>
      <c r="H26" s="549">
        <f t="shared" si="28"/>
        <v>0</v>
      </c>
      <c r="I26" s="554"/>
      <c r="J26" s="549">
        <f t="shared" si="29"/>
        <v>0</v>
      </c>
      <c r="K26" s="586"/>
      <c r="L26" s="549">
        <f t="shared" si="30"/>
        <v>0</v>
      </c>
      <c r="M26" s="586"/>
      <c r="N26" s="549">
        <f t="shared" si="31"/>
        <v>0</v>
      </c>
      <c r="O26" s="558">
        <v>1</v>
      </c>
      <c r="P26" s="553"/>
      <c r="Q26" s="559"/>
      <c r="R26" s="549">
        <f t="shared" si="32"/>
        <v>0</v>
      </c>
      <c r="S26" s="559"/>
      <c r="T26" s="553">
        <f t="shared" ref="T26:T30" si="36">SUM(AD26)*S26/46</f>
        <v>0</v>
      </c>
      <c r="U26" s="558"/>
      <c r="V26" s="549">
        <f t="shared" ref="V26:V30" si="37">SUM(AD26*U26)/46</f>
        <v>0</v>
      </c>
      <c r="W26" s="559"/>
      <c r="X26" s="549">
        <f t="shared" si="33"/>
        <v>0</v>
      </c>
      <c r="Y26" s="582"/>
      <c r="Z26" s="549">
        <f t="shared" si="34"/>
        <v>0</v>
      </c>
      <c r="AA26" s="578"/>
      <c r="AB26" s="553"/>
      <c r="AC26" s="555">
        <f t="shared" si="10"/>
        <v>0</v>
      </c>
      <c r="AD26" s="574">
        <f>SUM('mrn summery'!O31)</f>
        <v>0</v>
      </c>
      <c r="AE26" s="556">
        <f t="shared" si="35"/>
        <v>0</v>
      </c>
      <c r="AF26" s="549">
        <f t="shared" si="11"/>
        <v>0</v>
      </c>
    </row>
    <row r="27" spans="1:32" s="636" customFormat="1" ht="16.5" x14ac:dyDescent="0.25">
      <c r="A27" s="547" t="str">
        <f>'mrn summery'!A32</f>
        <v>RATHNAPURA</v>
      </c>
      <c r="B27" s="573" t="str">
        <f>'mrn summery'!B32</f>
        <v>P.A.NIEL</v>
      </c>
      <c r="C27" s="550"/>
      <c r="D27" s="549">
        <f t="shared" si="26"/>
        <v>0</v>
      </c>
      <c r="E27" s="550"/>
      <c r="F27" s="549">
        <f t="shared" si="27"/>
        <v>0</v>
      </c>
      <c r="G27" s="554"/>
      <c r="H27" s="549">
        <f t="shared" si="28"/>
        <v>0</v>
      </c>
      <c r="I27" s="554"/>
      <c r="J27" s="549">
        <f t="shared" si="29"/>
        <v>0</v>
      </c>
      <c r="K27" s="586"/>
      <c r="L27" s="549">
        <f t="shared" si="30"/>
        <v>0</v>
      </c>
      <c r="M27" s="586"/>
      <c r="N27" s="549">
        <f t="shared" si="31"/>
        <v>0</v>
      </c>
      <c r="O27" s="558">
        <v>1</v>
      </c>
      <c r="P27" s="553">
        <v>592</v>
      </c>
      <c r="Q27" s="559"/>
      <c r="R27" s="549">
        <f t="shared" si="32"/>
        <v>0</v>
      </c>
      <c r="S27" s="559"/>
      <c r="T27" s="553">
        <v>0</v>
      </c>
      <c r="U27" s="558"/>
      <c r="V27" s="549">
        <v>0</v>
      </c>
      <c r="W27" s="559"/>
      <c r="X27" s="549">
        <f t="shared" si="33"/>
        <v>0</v>
      </c>
      <c r="Y27" s="582"/>
      <c r="Z27" s="549">
        <f t="shared" si="34"/>
        <v>0</v>
      </c>
      <c r="AA27" s="578"/>
      <c r="AB27" s="553">
        <v>1</v>
      </c>
      <c r="AC27" s="555">
        <f t="shared" si="10"/>
        <v>593</v>
      </c>
      <c r="AD27" s="574">
        <f>SUM('mrn summery'!O32)</f>
        <v>27271.5</v>
      </c>
      <c r="AE27" s="556">
        <f t="shared" si="35"/>
        <v>27268.5</v>
      </c>
      <c r="AF27" s="549">
        <f t="shared" si="11"/>
        <v>3</v>
      </c>
    </row>
    <row r="28" spans="1:32" s="636" customFormat="1" ht="16.5" x14ac:dyDescent="0.25">
      <c r="A28" s="547" t="str">
        <f>'mrn summery'!A33</f>
        <v>AWISSAWELLA</v>
      </c>
      <c r="B28" s="573" t="str">
        <f>'mrn summery'!B33</f>
        <v>R.H.LIONAL</v>
      </c>
      <c r="C28" s="550"/>
      <c r="D28" s="549">
        <f t="shared" si="26"/>
        <v>0</v>
      </c>
      <c r="E28" s="550"/>
      <c r="F28" s="549">
        <f t="shared" si="27"/>
        <v>0</v>
      </c>
      <c r="G28" s="554"/>
      <c r="H28" s="549">
        <f t="shared" si="28"/>
        <v>0</v>
      </c>
      <c r="I28" s="554"/>
      <c r="J28" s="549">
        <f t="shared" si="29"/>
        <v>0</v>
      </c>
      <c r="K28" s="586"/>
      <c r="L28" s="549">
        <f t="shared" si="30"/>
        <v>0</v>
      </c>
      <c r="M28" s="586"/>
      <c r="N28" s="549">
        <f t="shared" si="31"/>
        <v>0</v>
      </c>
      <c r="O28" s="558">
        <v>1</v>
      </c>
      <c r="P28" s="553">
        <v>386</v>
      </c>
      <c r="Q28" s="559"/>
      <c r="R28" s="549">
        <f t="shared" si="32"/>
        <v>0</v>
      </c>
      <c r="S28" s="559"/>
      <c r="T28" s="553">
        <v>0</v>
      </c>
      <c r="U28" s="558"/>
      <c r="V28" s="549">
        <v>0</v>
      </c>
      <c r="W28" s="559"/>
      <c r="X28" s="549">
        <f t="shared" si="33"/>
        <v>0</v>
      </c>
      <c r="Y28" s="582"/>
      <c r="Z28" s="549">
        <f t="shared" si="34"/>
        <v>0</v>
      </c>
      <c r="AA28" s="578"/>
      <c r="AB28" s="553">
        <v>3</v>
      </c>
      <c r="AC28" s="555">
        <f t="shared" si="10"/>
        <v>389</v>
      </c>
      <c r="AD28" s="574">
        <f>SUM('mrn summery'!O33)</f>
        <v>17871</v>
      </c>
      <c r="AE28" s="556">
        <f t="shared" si="35"/>
        <v>17865.5</v>
      </c>
      <c r="AF28" s="549">
        <f t="shared" si="11"/>
        <v>5.5</v>
      </c>
    </row>
    <row r="29" spans="1:32" s="636" customFormat="1" ht="16.5" x14ac:dyDescent="0.25">
      <c r="A29" s="547" t="str">
        <f>'mrn summery'!A34</f>
        <v xml:space="preserve">NUWARAELIYA </v>
      </c>
      <c r="B29" s="573" t="str">
        <f>'mrn summery'!B34</f>
        <v>SAJI DISTRIBUTORS</v>
      </c>
      <c r="C29" s="550"/>
      <c r="D29" s="549">
        <f t="shared" si="26"/>
        <v>0</v>
      </c>
      <c r="E29" s="550"/>
      <c r="F29" s="549"/>
      <c r="G29" s="554"/>
      <c r="H29" s="549">
        <f t="shared" si="28"/>
        <v>0</v>
      </c>
      <c r="I29" s="554"/>
      <c r="J29" s="549">
        <f t="shared" si="29"/>
        <v>0</v>
      </c>
      <c r="K29" s="586"/>
      <c r="L29" s="549">
        <f t="shared" si="30"/>
        <v>0</v>
      </c>
      <c r="M29" s="586"/>
      <c r="N29" s="549">
        <f t="shared" si="31"/>
        <v>0</v>
      </c>
      <c r="O29" s="558">
        <v>1</v>
      </c>
      <c r="P29" s="553"/>
      <c r="Q29" s="559"/>
      <c r="R29" s="549">
        <f t="shared" si="32"/>
        <v>0</v>
      </c>
      <c r="S29" s="559"/>
      <c r="T29" s="553">
        <f t="shared" si="36"/>
        <v>0</v>
      </c>
      <c r="U29" s="558"/>
      <c r="V29" s="549">
        <f t="shared" si="37"/>
        <v>0</v>
      </c>
      <c r="W29" s="559"/>
      <c r="X29" s="549">
        <f t="shared" si="33"/>
        <v>0</v>
      </c>
      <c r="Y29" s="582"/>
      <c r="Z29" s="549">
        <f t="shared" si="34"/>
        <v>0</v>
      </c>
      <c r="AA29" s="578"/>
      <c r="AB29" s="553"/>
      <c r="AC29" s="555">
        <f t="shared" si="10"/>
        <v>0</v>
      </c>
      <c r="AD29" s="574">
        <f>SUM('mrn summery'!O34)</f>
        <v>0</v>
      </c>
      <c r="AE29" s="556">
        <f t="shared" si="35"/>
        <v>0</v>
      </c>
      <c r="AF29" s="549">
        <f t="shared" si="11"/>
        <v>0</v>
      </c>
    </row>
    <row r="30" spans="1:32" s="636" customFormat="1" ht="17.25" thickBot="1" x14ac:dyDescent="0.3">
      <c r="A30" s="874" t="str">
        <f>'mrn summery'!A35</f>
        <v xml:space="preserve">NIVITHIGALA </v>
      </c>
      <c r="B30" s="875" t="str">
        <f>'mrn summery'!B35</f>
        <v>D.C.P.KUMARA</v>
      </c>
      <c r="C30" s="884"/>
      <c r="D30" s="549">
        <f t="shared" si="26"/>
        <v>0</v>
      </c>
      <c r="E30" s="877"/>
      <c r="F30" s="876"/>
      <c r="G30" s="878"/>
      <c r="H30" s="549">
        <f t="shared" si="28"/>
        <v>0</v>
      </c>
      <c r="I30" s="878"/>
      <c r="J30" s="549">
        <f t="shared" si="29"/>
        <v>0</v>
      </c>
      <c r="K30" s="879"/>
      <c r="L30" s="549">
        <f t="shared" si="30"/>
        <v>0</v>
      </c>
      <c r="M30" s="879"/>
      <c r="N30" s="549">
        <f t="shared" si="31"/>
        <v>0</v>
      </c>
      <c r="O30" s="558">
        <v>1</v>
      </c>
      <c r="P30" s="881">
        <v>596</v>
      </c>
      <c r="Q30" s="882"/>
      <c r="R30" s="549">
        <f t="shared" si="32"/>
        <v>0</v>
      </c>
      <c r="S30" s="882"/>
      <c r="T30" s="553">
        <f t="shared" si="36"/>
        <v>0</v>
      </c>
      <c r="U30" s="880"/>
      <c r="V30" s="549">
        <f t="shared" si="37"/>
        <v>0</v>
      </c>
      <c r="W30" s="882"/>
      <c r="X30" s="549">
        <f t="shared" si="33"/>
        <v>0</v>
      </c>
      <c r="Y30" s="883"/>
      <c r="Z30" s="549">
        <f t="shared" si="34"/>
        <v>0</v>
      </c>
      <c r="AA30" s="882"/>
      <c r="AB30" s="553">
        <v>3</v>
      </c>
      <c r="AC30" s="555">
        <f t="shared" si="10"/>
        <v>599</v>
      </c>
      <c r="AD30" s="574">
        <f>SUM('mrn summery'!O35)</f>
        <v>27528</v>
      </c>
      <c r="AE30" s="556">
        <f t="shared" si="35"/>
        <v>27525.5</v>
      </c>
      <c r="AF30" s="549">
        <f t="shared" si="11"/>
        <v>2.5</v>
      </c>
    </row>
    <row r="31" spans="1:32" s="639" customFormat="1" ht="19.5" thickBot="1" x14ac:dyDescent="0.35">
      <c r="A31" s="523" t="str">
        <f>'mrn summery'!A37</f>
        <v>Uva / Sabaragamuwa</v>
      </c>
      <c r="B31" s="524"/>
      <c r="C31" s="626"/>
      <c r="D31" s="615">
        <f>SUM(D22:D29)</f>
        <v>0</v>
      </c>
      <c r="E31" s="625"/>
      <c r="F31" s="615">
        <f>SUM(F22:F29)</f>
        <v>0</v>
      </c>
      <c r="G31" s="617"/>
      <c r="H31" s="615">
        <f>SUM(H22:H29)</f>
        <v>0</v>
      </c>
      <c r="I31" s="617"/>
      <c r="J31" s="615">
        <f>SUM(J22:J29)</f>
        <v>0</v>
      </c>
      <c r="K31" s="618"/>
      <c r="L31" s="615">
        <f>SUM(L22:L29)</f>
        <v>0</v>
      </c>
      <c r="M31" s="618"/>
      <c r="N31" s="615">
        <f>SUM(N22:N29)</f>
        <v>0</v>
      </c>
      <c r="O31" s="615"/>
      <c r="P31" s="615">
        <f>SUM(P22:P30)</f>
        <v>2559</v>
      </c>
      <c r="Q31" s="616"/>
      <c r="R31" s="615">
        <f>SUM(R22:R29)</f>
        <v>0</v>
      </c>
      <c r="S31" s="616"/>
      <c r="T31" s="627">
        <v>0</v>
      </c>
      <c r="U31" s="619"/>
      <c r="V31" s="615">
        <v>0</v>
      </c>
      <c r="W31" s="616"/>
      <c r="X31" s="615">
        <f>SUM(X22:X29)</f>
        <v>0</v>
      </c>
      <c r="Y31" s="621"/>
      <c r="Z31" s="615">
        <f>SUM(Z22:Z29)</f>
        <v>0</v>
      </c>
      <c r="AA31" s="616"/>
      <c r="AB31" s="622">
        <f>SUM(AB29:AB30,AB28,AB27,AB26,AB25,AB24,AB23,AB22)</f>
        <v>12</v>
      </c>
      <c r="AC31" s="729">
        <f>SUM(AC22:AC30)</f>
        <v>2571</v>
      </c>
      <c r="AD31" s="623">
        <f>SUM(AD30,AD29,AD28,AD27,AD25,AD26,AD24,AD23,AD22)</f>
        <v>118173.5</v>
      </c>
      <c r="AE31" s="623">
        <f>SUM(AE22:AE30)</f>
        <v>118152</v>
      </c>
      <c r="AF31" s="623">
        <f>SUM(AF30,AF29,AF28,AF27,AF26,AF25,AF24,AF23,AF22)</f>
        <v>21.5</v>
      </c>
    </row>
    <row r="32" spans="1:32" s="636" customFormat="1" ht="16.5" x14ac:dyDescent="0.25">
      <c r="A32" s="575" t="str">
        <f>'mrn summery'!A38</f>
        <v>ALUTHGAMA</v>
      </c>
      <c r="B32" s="576" t="str">
        <f>'mrn summery'!B38</f>
        <v>M.S.M. SHIYAM</v>
      </c>
      <c r="C32" s="590"/>
      <c r="D32" s="549">
        <f t="shared" ref="D32:D41" si="38">SUM(C32)/67*AD32</f>
        <v>0</v>
      </c>
      <c r="E32" s="591"/>
      <c r="F32" s="549">
        <f t="shared" ref="F32:F41" si="39">SUM(E32)/67*AD32</f>
        <v>0</v>
      </c>
      <c r="G32" s="591"/>
      <c r="H32" s="549">
        <f t="shared" ref="H32:H41" si="40">SUM(AD32)*G32/67</f>
        <v>0</v>
      </c>
      <c r="I32" s="591"/>
      <c r="J32" s="549">
        <f t="shared" ref="J32:J41" si="41">SUM(AD32)*I32/67</f>
        <v>0</v>
      </c>
      <c r="K32" s="591"/>
      <c r="L32" s="549">
        <f t="shared" ref="L32:L41" si="42">SUM(AD32)*K32/48</f>
        <v>0</v>
      </c>
      <c r="M32" s="591"/>
      <c r="N32" s="549">
        <f t="shared" ref="N32:N41" si="43">SUM(AD32)*M32/46</f>
        <v>0</v>
      </c>
      <c r="O32" s="592">
        <v>0.5</v>
      </c>
      <c r="P32" s="553">
        <v>17</v>
      </c>
      <c r="Q32" s="591"/>
      <c r="R32" s="549">
        <f t="shared" ref="R32:R41" si="44">SUM(AD32*Q32/46)</f>
        <v>0</v>
      </c>
      <c r="S32" s="592">
        <v>0.5</v>
      </c>
      <c r="T32" s="553">
        <v>18</v>
      </c>
      <c r="U32" s="591"/>
      <c r="V32" s="549">
        <f t="shared" ref="V32:V40" si="45">SUM(AD32*U32)/46</f>
        <v>0</v>
      </c>
      <c r="W32" s="591"/>
      <c r="X32" s="549">
        <f t="shared" ref="X32:X41" si="46">SUM(AD32*W32/46)</f>
        <v>0</v>
      </c>
      <c r="Y32" s="582"/>
      <c r="Z32" s="549">
        <f t="shared" ref="Z32:Z41" si="47">SUM(AD32)*Y32/49</f>
        <v>0</v>
      </c>
      <c r="AA32" s="578"/>
      <c r="AB32" s="553">
        <v>1</v>
      </c>
      <c r="AC32" s="583">
        <f t="shared" si="10"/>
        <v>36</v>
      </c>
      <c r="AD32" s="584">
        <f>SUM('mrn summery'!O38)</f>
        <v>1649.5</v>
      </c>
      <c r="AE32" s="556">
        <f>SUM(D32+F32+H32+J32)*67+L32*48+(N32+P32+R32+T32+V32+X32)*46+Z32*49+AB32*36.5</f>
        <v>1646.5</v>
      </c>
      <c r="AF32" s="638">
        <f t="shared" si="11"/>
        <v>3</v>
      </c>
    </row>
    <row r="33" spans="1:33" s="636" customFormat="1" ht="16.5" x14ac:dyDescent="0.25">
      <c r="A33" s="547" t="str">
        <f>'mrn summery'!A39</f>
        <v>GALLE</v>
      </c>
      <c r="B33" s="573" t="str">
        <f>'mrn summery'!B39</f>
        <v>RUBY DISTRIBUTORS</v>
      </c>
      <c r="C33" s="550"/>
      <c r="D33" s="549">
        <f t="shared" si="38"/>
        <v>0</v>
      </c>
      <c r="E33" s="550"/>
      <c r="F33" s="549">
        <f t="shared" si="39"/>
        <v>0</v>
      </c>
      <c r="G33" s="554"/>
      <c r="H33" s="549">
        <f t="shared" si="40"/>
        <v>0</v>
      </c>
      <c r="I33" s="554"/>
      <c r="J33" s="549">
        <f t="shared" si="41"/>
        <v>0</v>
      </c>
      <c r="K33" s="586"/>
      <c r="L33" s="549">
        <f t="shared" si="42"/>
        <v>0</v>
      </c>
      <c r="M33" s="586"/>
      <c r="N33" s="549">
        <f t="shared" si="43"/>
        <v>0</v>
      </c>
      <c r="O33" s="593">
        <v>0.5</v>
      </c>
      <c r="P33" s="553">
        <v>48</v>
      </c>
      <c r="Q33" s="559"/>
      <c r="R33" s="549">
        <f t="shared" si="44"/>
        <v>0</v>
      </c>
      <c r="S33" s="594">
        <v>0.5</v>
      </c>
      <c r="T33" s="553">
        <v>47</v>
      </c>
      <c r="U33" s="558"/>
      <c r="V33" s="549">
        <v>0</v>
      </c>
      <c r="W33" s="559"/>
      <c r="X33" s="549">
        <f t="shared" si="46"/>
        <v>0</v>
      </c>
      <c r="Y33" s="582"/>
      <c r="Z33" s="549">
        <f t="shared" si="47"/>
        <v>0</v>
      </c>
      <c r="AA33" s="578"/>
      <c r="AB33" s="553">
        <v>2</v>
      </c>
      <c r="AC33" s="555">
        <f t="shared" si="10"/>
        <v>97</v>
      </c>
      <c r="AD33" s="574">
        <f>SUM('mrn summery'!O39)</f>
        <v>4451</v>
      </c>
      <c r="AE33" s="556">
        <f t="shared" ref="AE33:AE49" si="48">SUM(D33+F33+H33+J33)*67+L33*48+(N33+P33+R33+T33+V33+X33)*46+Z33*49+AB33*36.5</f>
        <v>4443</v>
      </c>
      <c r="AF33" s="549">
        <f t="shared" si="11"/>
        <v>8</v>
      </c>
    </row>
    <row r="34" spans="1:33" s="636" customFormat="1" ht="16.5" x14ac:dyDescent="0.25">
      <c r="A34" s="547" t="str">
        <f>'mrn summery'!A40</f>
        <v>MATHUGAMA</v>
      </c>
      <c r="B34" s="573" t="str">
        <f>'mrn summery'!B40</f>
        <v>THUSHARA SANJEEWA</v>
      </c>
      <c r="C34" s="550"/>
      <c r="D34" s="549">
        <f t="shared" si="38"/>
        <v>0</v>
      </c>
      <c r="E34" s="550"/>
      <c r="F34" s="549">
        <f t="shared" si="39"/>
        <v>0</v>
      </c>
      <c r="G34" s="554"/>
      <c r="H34" s="549">
        <f t="shared" si="40"/>
        <v>0</v>
      </c>
      <c r="I34" s="554"/>
      <c r="J34" s="549">
        <f t="shared" si="41"/>
        <v>0</v>
      </c>
      <c r="K34" s="586"/>
      <c r="L34" s="549">
        <f t="shared" si="42"/>
        <v>0</v>
      </c>
      <c r="M34" s="586"/>
      <c r="N34" s="549">
        <f t="shared" si="43"/>
        <v>0</v>
      </c>
      <c r="O34" s="593">
        <v>0.5</v>
      </c>
      <c r="P34" s="553">
        <v>96</v>
      </c>
      <c r="Q34" s="559"/>
      <c r="R34" s="549">
        <f t="shared" si="44"/>
        <v>0</v>
      </c>
      <c r="S34" s="594">
        <v>0.5</v>
      </c>
      <c r="T34" s="553">
        <v>95</v>
      </c>
      <c r="U34" s="558"/>
      <c r="V34" s="549">
        <v>0</v>
      </c>
      <c r="W34" s="559"/>
      <c r="X34" s="549">
        <f t="shared" si="46"/>
        <v>0</v>
      </c>
      <c r="Y34" s="582"/>
      <c r="Z34" s="549">
        <f t="shared" si="47"/>
        <v>0</v>
      </c>
      <c r="AA34" s="578"/>
      <c r="AB34" s="553">
        <v>2</v>
      </c>
      <c r="AC34" s="555">
        <f t="shared" si="10"/>
        <v>193</v>
      </c>
      <c r="AD34" s="574">
        <f>SUM('mrn summery'!O40)</f>
        <v>8868</v>
      </c>
      <c r="AE34" s="556">
        <f t="shared" si="48"/>
        <v>8859</v>
      </c>
      <c r="AF34" s="549">
        <f t="shared" si="11"/>
        <v>9</v>
      </c>
    </row>
    <row r="35" spans="1:33" s="636" customFormat="1" ht="16.5" x14ac:dyDescent="0.25">
      <c r="A35" s="547" t="str">
        <f>'mrn summery'!A41</f>
        <v>AMBALANGODA</v>
      </c>
      <c r="B35" s="573" t="str">
        <f>'mrn summery'!B41</f>
        <v>W.D.P MENDIS</v>
      </c>
      <c r="C35" s="550"/>
      <c r="D35" s="549">
        <f t="shared" si="38"/>
        <v>0</v>
      </c>
      <c r="E35" s="550"/>
      <c r="F35" s="549">
        <f t="shared" si="39"/>
        <v>0</v>
      </c>
      <c r="G35" s="554"/>
      <c r="H35" s="549">
        <f t="shared" si="40"/>
        <v>0</v>
      </c>
      <c r="I35" s="554"/>
      <c r="J35" s="549">
        <f t="shared" si="41"/>
        <v>0</v>
      </c>
      <c r="K35" s="586"/>
      <c r="L35" s="549">
        <f t="shared" si="42"/>
        <v>0</v>
      </c>
      <c r="M35" s="586"/>
      <c r="N35" s="549">
        <f t="shared" si="43"/>
        <v>0</v>
      </c>
      <c r="O35" s="593">
        <v>0.5</v>
      </c>
      <c r="P35" s="553">
        <v>70</v>
      </c>
      <c r="Q35" s="559"/>
      <c r="R35" s="549">
        <f t="shared" si="44"/>
        <v>0</v>
      </c>
      <c r="S35" s="594">
        <v>0.5</v>
      </c>
      <c r="T35" s="553">
        <v>68</v>
      </c>
      <c r="U35" s="558"/>
      <c r="V35" s="549">
        <v>0</v>
      </c>
      <c r="W35" s="559"/>
      <c r="X35" s="549">
        <f t="shared" si="46"/>
        <v>0</v>
      </c>
      <c r="Y35" s="582"/>
      <c r="Z35" s="549">
        <f t="shared" si="47"/>
        <v>0</v>
      </c>
      <c r="AA35" s="578"/>
      <c r="AB35" s="553">
        <v>3</v>
      </c>
      <c r="AC35" s="555">
        <f t="shared" si="10"/>
        <v>141</v>
      </c>
      <c r="AD35" s="574">
        <f>SUM('mrn summery'!O41)</f>
        <v>6457.5</v>
      </c>
      <c r="AE35" s="556">
        <f t="shared" si="48"/>
        <v>6457.5</v>
      </c>
      <c r="AF35" s="549">
        <f t="shared" si="11"/>
        <v>0</v>
      </c>
    </row>
    <row r="36" spans="1:33" s="636" customFormat="1" ht="16.5" x14ac:dyDescent="0.25">
      <c r="A36" s="547" t="str">
        <f>'mrn summery'!A42</f>
        <v>MATHARA</v>
      </c>
      <c r="B36" s="573" t="str">
        <f>'mrn summery'!B42</f>
        <v>D.U.N RAJAPAKSHA</v>
      </c>
      <c r="C36" s="550"/>
      <c r="D36" s="549">
        <f t="shared" si="38"/>
        <v>0</v>
      </c>
      <c r="E36" s="550"/>
      <c r="F36" s="549">
        <f t="shared" si="39"/>
        <v>0</v>
      </c>
      <c r="G36" s="554"/>
      <c r="H36" s="549">
        <f t="shared" si="40"/>
        <v>0</v>
      </c>
      <c r="I36" s="554"/>
      <c r="J36" s="549">
        <f t="shared" si="41"/>
        <v>0</v>
      </c>
      <c r="K36" s="586"/>
      <c r="L36" s="549">
        <f t="shared" si="42"/>
        <v>0</v>
      </c>
      <c r="M36" s="586"/>
      <c r="N36" s="549">
        <f t="shared" si="43"/>
        <v>0</v>
      </c>
      <c r="O36" s="593">
        <v>0.5</v>
      </c>
      <c r="P36" s="553">
        <v>37</v>
      </c>
      <c r="Q36" s="559"/>
      <c r="R36" s="549">
        <f t="shared" si="44"/>
        <v>0</v>
      </c>
      <c r="S36" s="594">
        <v>0.5</v>
      </c>
      <c r="T36" s="553">
        <v>36</v>
      </c>
      <c r="U36" s="558"/>
      <c r="V36" s="549">
        <v>0</v>
      </c>
      <c r="W36" s="559"/>
      <c r="X36" s="549">
        <f t="shared" si="46"/>
        <v>0</v>
      </c>
      <c r="Y36" s="582"/>
      <c r="Z36" s="549">
        <f t="shared" si="47"/>
        <v>0</v>
      </c>
      <c r="AA36" s="578"/>
      <c r="AB36" s="553">
        <v>2</v>
      </c>
      <c r="AC36" s="555">
        <f t="shared" si="10"/>
        <v>75</v>
      </c>
      <c r="AD36" s="574">
        <f>SUM('mrn summery'!O42)</f>
        <v>3438</v>
      </c>
      <c r="AE36" s="556">
        <f t="shared" si="48"/>
        <v>3431</v>
      </c>
      <c r="AF36" s="549">
        <f t="shared" si="11"/>
        <v>7</v>
      </c>
    </row>
    <row r="37" spans="1:33" s="636" customFormat="1" ht="16.5" x14ac:dyDescent="0.25">
      <c r="A37" s="547" t="str">
        <f>'mrn summery'!A43</f>
        <v>EMBILIPITIYA</v>
      </c>
      <c r="B37" s="573" t="str">
        <f>'mrn summery'!B43</f>
        <v>A.M. AMITH MADUSHANKA</v>
      </c>
      <c r="C37" s="550"/>
      <c r="D37" s="549">
        <f t="shared" si="38"/>
        <v>0</v>
      </c>
      <c r="E37" s="550"/>
      <c r="F37" s="549">
        <f t="shared" si="39"/>
        <v>0</v>
      </c>
      <c r="G37" s="554"/>
      <c r="H37" s="549">
        <f t="shared" si="40"/>
        <v>0</v>
      </c>
      <c r="I37" s="554"/>
      <c r="J37" s="549">
        <f t="shared" si="41"/>
        <v>0</v>
      </c>
      <c r="K37" s="586"/>
      <c r="L37" s="549">
        <f t="shared" si="42"/>
        <v>0</v>
      </c>
      <c r="M37" s="586"/>
      <c r="N37" s="549">
        <f t="shared" si="43"/>
        <v>0</v>
      </c>
      <c r="O37" s="593">
        <v>0.5</v>
      </c>
      <c r="P37" s="553"/>
      <c r="Q37" s="559"/>
      <c r="R37" s="549">
        <f t="shared" si="44"/>
        <v>0</v>
      </c>
      <c r="S37" s="594">
        <v>0.5</v>
      </c>
      <c r="T37" s="553"/>
      <c r="U37" s="558"/>
      <c r="V37" s="549">
        <f t="shared" si="45"/>
        <v>0</v>
      </c>
      <c r="W37" s="559"/>
      <c r="X37" s="549">
        <f t="shared" si="46"/>
        <v>0</v>
      </c>
      <c r="Y37" s="582"/>
      <c r="Z37" s="549">
        <f t="shared" si="47"/>
        <v>0</v>
      </c>
      <c r="AA37" s="578"/>
      <c r="AB37" s="553"/>
      <c r="AC37" s="555">
        <f t="shared" si="10"/>
        <v>0</v>
      </c>
      <c r="AD37" s="574">
        <f>SUM('mrn summery'!O43)</f>
        <v>0</v>
      </c>
      <c r="AE37" s="556">
        <f t="shared" si="48"/>
        <v>0</v>
      </c>
      <c r="AF37" s="549">
        <f t="shared" si="11"/>
        <v>0</v>
      </c>
    </row>
    <row r="38" spans="1:33" s="636" customFormat="1" ht="16.5" x14ac:dyDescent="0.25">
      <c r="A38" s="547" t="str">
        <f>'mrn summery'!A44</f>
        <v>MONARAGALA 01</v>
      </c>
      <c r="B38" s="573" t="str">
        <f>'mrn summery'!B44</f>
        <v>A.G.A UDHAYAKUMARA</v>
      </c>
      <c r="C38" s="550"/>
      <c r="D38" s="549">
        <f t="shared" si="38"/>
        <v>0</v>
      </c>
      <c r="E38" s="550"/>
      <c r="F38" s="549">
        <f t="shared" si="39"/>
        <v>0</v>
      </c>
      <c r="G38" s="554"/>
      <c r="H38" s="549">
        <f t="shared" si="40"/>
        <v>0</v>
      </c>
      <c r="I38" s="554"/>
      <c r="J38" s="549">
        <f t="shared" si="41"/>
        <v>0</v>
      </c>
      <c r="K38" s="586"/>
      <c r="L38" s="549">
        <f t="shared" si="42"/>
        <v>0</v>
      </c>
      <c r="M38" s="586"/>
      <c r="N38" s="549">
        <f t="shared" si="43"/>
        <v>0</v>
      </c>
      <c r="O38" s="593">
        <v>0.5</v>
      </c>
      <c r="P38" s="553">
        <v>225</v>
      </c>
      <c r="Q38" s="559"/>
      <c r="R38" s="549">
        <f t="shared" si="44"/>
        <v>0</v>
      </c>
      <c r="S38" s="594">
        <v>0.5</v>
      </c>
      <c r="T38" s="553">
        <v>225</v>
      </c>
      <c r="U38" s="558"/>
      <c r="V38" s="549">
        <v>0</v>
      </c>
      <c r="W38" s="559"/>
      <c r="X38" s="549">
        <f t="shared" si="46"/>
        <v>0</v>
      </c>
      <c r="Y38" s="582"/>
      <c r="Z38" s="549">
        <f t="shared" si="47"/>
        <v>0</v>
      </c>
      <c r="AA38" s="578"/>
      <c r="AB38" s="553">
        <v>2</v>
      </c>
      <c r="AC38" s="555">
        <f t="shared" si="10"/>
        <v>452</v>
      </c>
      <c r="AD38" s="574">
        <f>SUM('mrn summery'!O44)</f>
        <v>20775.9954</v>
      </c>
      <c r="AE38" s="556">
        <f t="shared" si="48"/>
        <v>20773</v>
      </c>
      <c r="AF38" s="549">
        <f t="shared" si="11"/>
        <v>2.9953999999997905</v>
      </c>
    </row>
    <row r="39" spans="1:33" s="636" customFormat="1" ht="16.5" x14ac:dyDescent="0.25">
      <c r="A39" s="547" t="str">
        <f>'mrn summery'!A45</f>
        <v>MONARAGALA 02</v>
      </c>
      <c r="B39" s="573" t="str">
        <f>'mrn summery'!B45</f>
        <v>HASANTHA DISTRIBUTORS</v>
      </c>
      <c r="C39" s="550"/>
      <c r="D39" s="549">
        <f t="shared" si="38"/>
        <v>0</v>
      </c>
      <c r="E39" s="550"/>
      <c r="F39" s="549">
        <f t="shared" si="39"/>
        <v>0</v>
      </c>
      <c r="G39" s="554"/>
      <c r="H39" s="549">
        <f t="shared" si="40"/>
        <v>0</v>
      </c>
      <c r="I39" s="554"/>
      <c r="J39" s="549">
        <f t="shared" si="41"/>
        <v>0</v>
      </c>
      <c r="K39" s="586"/>
      <c r="L39" s="549">
        <f t="shared" si="42"/>
        <v>0</v>
      </c>
      <c r="M39" s="586"/>
      <c r="N39" s="549">
        <f t="shared" si="43"/>
        <v>0</v>
      </c>
      <c r="O39" s="593">
        <v>0.5</v>
      </c>
      <c r="P39" s="553">
        <v>79</v>
      </c>
      <c r="Q39" s="559"/>
      <c r="R39" s="549">
        <f t="shared" si="44"/>
        <v>0</v>
      </c>
      <c r="S39" s="594">
        <v>0.5</v>
      </c>
      <c r="T39" s="553">
        <v>80</v>
      </c>
      <c r="U39" s="558"/>
      <c r="V39" s="549">
        <v>0</v>
      </c>
      <c r="W39" s="559"/>
      <c r="X39" s="549">
        <f t="shared" si="46"/>
        <v>0</v>
      </c>
      <c r="Y39" s="582"/>
      <c r="Z39" s="549">
        <f t="shared" si="47"/>
        <v>0</v>
      </c>
      <c r="AA39" s="578"/>
      <c r="AB39" s="553"/>
      <c r="AC39" s="555">
        <f t="shared" si="10"/>
        <v>159</v>
      </c>
      <c r="AD39" s="574">
        <f>SUM('mrn summery'!O45)</f>
        <v>7321</v>
      </c>
      <c r="AE39" s="556">
        <f t="shared" si="48"/>
        <v>7314</v>
      </c>
      <c r="AF39" s="549">
        <f t="shared" si="11"/>
        <v>7</v>
      </c>
    </row>
    <row r="40" spans="1:33" s="636" customFormat="1" ht="16.5" x14ac:dyDescent="0.25">
      <c r="A40" s="547" t="str">
        <f>'mrn summery'!A46</f>
        <v>TISSA</v>
      </c>
      <c r="B40" s="573" t="str">
        <f>'mrn summery'!B46</f>
        <v>L.G.T CHANDANA</v>
      </c>
      <c r="C40" s="550"/>
      <c r="D40" s="549">
        <f t="shared" si="38"/>
        <v>0</v>
      </c>
      <c r="E40" s="550"/>
      <c r="F40" s="549">
        <f t="shared" si="39"/>
        <v>0</v>
      </c>
      <c r="G40" s="554"/>
      <c r="H40" s="549">
        <f t="shared" si="40"/>
        <v>0</v>
      </c>
      <c r="I40" s="554"/>
      <c r="J40" s="549">
        <f t="shared" si="41"/>
        <v>0</v>
      </c>
      <c r="K40" s="586"/>
      <c r="L40" s="549">
        <f t="shared" si="42"/>
        <v>0</v>
      </c>
      <c r="M40" s="586"/>
      <c r="N40" s="549">
        <f t="shared" si="43"/>
        <v>0</v>
      </c>
      <c r="O40" s="593">
        <v>0.5</v>
      </c>
      <c r="P40" s="553">
        <v>107</v>
      </c>
      <c r="Q40" s="559"/>
      <c r="R40" s="549">
        <f t="shared" si="44"/>
        <v>0</v>
      </c>
      <c r="S40" s="594">
        <v>0.5</v>
      </c>
      <c r="T40" s="553">
        <v>107</v>
      </c>
      <c r="U40" s="558"/>
      <c r="V40" s="549">
        <f t="shared" si="45"/>
        <v>0</v>
      </c>
      <c r="W40" s="559"/>
      <c r="X40" s="549">
        <f t="shared" si="46"/>
        <v>0</v>
      </c>
      <c r="Y40" s="582"/>
      <c r="Z40" s="549">
        <f t="shared" si="47"/>
        <v>0</v>
      </c>
      <c r="AA40" s="578"/>
      <c r="AB40" s="553">
        <v>1</v>
      </c>
      <c r="AC40" s="555">
        <f t="shared" si="10"/>
        <v>215</v>
      </c>
      <c r="AD40" s="574">
        <f>SUM('mrn summery'!O46)</f>
        <v>9887.5</v>
      </c>
      <c r="AE40" s="556">
        <f t="shared" si="48"/>
        <v>9880.5</v>
      </c>
      <c r="AF40" s="549">
        <f t="shared" si="11"/>
        <v>7</v>
      </c>
    </row>
    <row r="41" spans="1:33" s="636" customFormat="1" ht="17.25" thickBot="1" x14ac:dyDescent="0.3">
      <c r="A41" s="547" t="str">
        <f>'mrn summery'!A47</f>
        <v>AKURESSA</v>
      </c>
      <c r="B41" s="573" t="str">
        <f>'mrn summery'!B47</f>
        <v>K.G.U.CHULAMANI</v>
      </c>
      <c r="C41" s="550"/>
      <c r="D41" s="549">
        <f t="shared" si="38"/>
        <v>0</v>
      </c>
      <c r="E41" s="550"/>
      <c r="F41" s="549">
        <f t="shared" si="39"/>
        <v>0</v>
      </c>
      <c r="G41" s="554"/>
      <c r="H41" s="549">
        <f t="shared" si="40"/>
        <v>0</v>
      </c>
      <c r="I41" s="554"/>
      <c r="J41" s="549">
        <f t="shared" si="41"/>
        <v>0</v>
      </c>
      <c r="K41" s="586"/>
      <c r="L41" s="549">
        <f t="shared" si="42"/>
        <v>0</v>
      </c>
      <c r="M41" s="586"/>
      <c r="N41" s="549">
        <f t="shared" si="43"/>
        <v>0</v>
      </c>
      <c r="O41" s="593">
        <v>0.5</v>
      </c>
      <c r="P41" s="553">
        <v>298</v>
      </c>
      <c r="Q41" s="559"/>
      <c r="R41" s="549">
        <f t="shared" si="44"/>
        <v>0</v>
      </c>
      <c r="S41" s="594">
        <v>0.5</v>
      </c>
      <c r="T41" s="553">
        <v>298</v>
      </c>
      <c r="U41" s="558"/>
      <c r="V41" s="549">
        <v>0</v>
      </c>
      <c r="W41" s="559"/>
      <c r="X41" s="549">
        <f t="shared" si="46"/>
        <v>0</v>
      </c>
      <c r="Y41" s="582"/>
      <c r="Z41" s="549">
        <f t="shared" si="47"/>
        <v>0</v>
      </c>
      <c r="AA41" s="578"/>
      <c r="AB41" s="553">
        <v>4</v>
      </c>
      <c r="AC41" s="555">
        <f t="shared" si="10"/>
        <v>600</v>
      </c>
      <c r="AD41" s="574">
        <f>SUM('mrn summery'!O47)</f>
        <v>27565.5</v>
      </c>
      <c r="AE41" s="556">
        <f t="shared" si="48"/>
        <v>27562</v>
      </c>
      <c r="AF41" s="549">
        <f t="shared" si="11"/>
        <v>3.5</v>
      </c>
    </row>
    <row r="42" spans="1:33" s="639" customFormat="1" ht="19.5" thickBot="1" x14ac:dyDescent="0.35">
      <c r="A42" s="523" t="str">
        <f>'mrn summery'!A49</f>
        <v>Down South</v>
      </c>
      <c r="B42" s="524"/>
      <c r="C42" s="626"/>
      <c r="D42" s="615">
        <f>SUM(D32:D41)</f>
        <v>0</v>
      </c>
      <c r="E42" s="625"/>
      <c r="F42" s="615"/>
      <c r="G42" s="617"/>
      <c r="H42" s="615">
        <f>SUM(H32:H41)</f>
        <v>0</v>
      </c>
      <c r="I42" s="617"/>
      <c r="J42" s="615">
        <f>SUM(J32:J41)</f>
        <v>0</v>
      </c>
      <c r="K42" s="618"/>
      <c r="L42" s="615">
        <f>SUM(L32:L41)</f>
        <v>0</v>
      </c>
      <c r="M42" s="618"/>
      <c r="N42" s="615">
        <f>SUM(N32:N41)</f>
        <v>0</v>
      </c>
      <c r="O42" s="619"/>
      <c r="P42" s="615">
        <f>SUM(P32:P41)</f>
        <v>977</v>
      </c>
      <c r="Q42" s="616"/>
      <c r="R42" s="615">
        <f>SUM(R32:R41)</f>
        <v>0</v>
      </c>
      <c r="S42" s="616"/>
      <c r="T42" s="620">
        <f>SUM(T32:T41)</f>
        <v>974</v>
      </c>
      <c r="U42" s="619"/>
      <c r="V42" s="615">
        <v>0</v>
      </c>
      <c r="W42" s="616"/>
      <c r="X42" s="615">
        <f>SUM(X32:X41)</f>
        <v>0</v>
      </c>
      <c r="Y42" s="621"/>
      <c r="Z42" s="615">
        <f>SUM(Z32:Z41)</f>
        <v>0</v>
      </c>
      <c r="AA42" s="616"/>
      <c r="AB42" s="622">
        <f>SUM(AB41,AB40,AB39,AB38,AB37,AB36,AB35,AB34,AB33,AB32)</f>
        <v>17</v>
      </c>
      <c r="AC42" s="729">
        <f>SUM(AC32:AC41)</f>
        <v>1968</v>
      </c>
      <c r="AD42" s="623">
        <f>SUM(AD41,AD40,AD39,AD38,AD37,AD36,AD35,AD34,AD33,AD32)</f>
        <v>90413.9954</v>
      </c>
      <c r="AE42" s="623">
        <f>SUM(AE32:AE41)</f>
        <v>90366.5</v>
      </c>
      <c r="AF42" s="623">
        <f>SUM(AF41,AF40,AF39,AF38,AF37,AF36,AF35,AF34,AF33,AF32)</f>
        <v>47.49539999999979</v>
      </c>
    </row>
    <row r="43" spans="1:33" s="636" customFormat="1" ht="16.5" x14ac:dyDescent="0.25">
      <c r="A43" s="575" t="str">
        <f>'mrn summery'!A50</f>
        <v>GAMPOLA</v>
      </c>
      <c r="B43" s="576" t="str">
        <f>'mrn summery'!B50</f>
        <v>W.K.PREMALAL</v>
      </c>
      <c r="C43" s="587"/>
      <c r="D43" s="549">
        <f t="shared" ref="D43:D49" si="49">SUM(C43)/67*AD43</f>
        <v>0</v>
      </c>
      <c r="E43" s="595">
        <v>0.1</v>
      </c>
      <c r="F43" s="553">
        <v>32</v>
      </c>
      <c r="G43" s="579"/>
      <c r="H43" s="549">
        <f t="shared" ref="H43:H49" si="50">SUM(AD43)*G43/67</f>
        <v>0</v>
      </c>
      <c r="I43" s="579"/>
      <c r="J43" s="549">
        <f t="shared" ref="J43:J49" si="51">SUM(AD43)*I43/67</f>
        <v>0</v>
      </c>
      <c r="K43" s="596"/>
      <c r="L43" s="549">
        <f t="shared" ref="L43:L49" si="52">SUM(AD43)*K43/48</f>
        <v>0</v>
      </c>
      <c r="M43" s="596">
        <v>0.1</v>
      </c>
      <c r="N43" s="553">
        <v>49</v>
      </c>
      <c r="O43" s="597">
        <v>0.5</v>
      </c>
      <c r="P43" s="553">
        <v>246</v>
      </c>
      <c r="Q43" s="598">
        <v>0.05</v>
      </c>
      <c r="R43" s="553">
        <v>25</v>
      </c>
      <c r="S43" s="598">
        <v>0.2</v>
      </c>
      <c r="T43" s="553">
        <v>98</v>
      </c>
      <c r="U43" s="581"/>
      <c r="V43" s="549">
        <v>0</v>
      </c>
      <c r="W43" s="578"/>
      <c r="X43" s="549">
        <f t="shared" ref="X43:X44" si="53">SUM(AD43*W43/46)</f>
        <v>0</v>
      </c>
      <c r="Y43" s="582"/>
      <c r="Z43" s="549">
        <f t="shared" ref="Z43:Z49" si="54">SUM(AD43)*Y43/49</f>
        <v>0</v>
      </c>
      <c r="AA43" s="578">
        <v>0.05</v>
      </c>
      <c r="AB43" s="553">
        <v>25</v>
      </c>
      <c r="AC43" s="555">
        <f t="shared" si="10"/>
        <v>475</v>
      </c>
      <c r="AD43" s="584">
        <f>SUM('mrn summery'!O50)</f>
        <v>22292</v>
      </c>
      <c r="AE43" s="556">
        <f t="shared" si="48"/>
        <v>22284.5</v>
      </c>
      <c r="AF43" s="638">
        <f t="shared" si="11"/>
        <v>7.5</v>
      </c>
    </row>
    <row r="44" spans="1:33" s="636" customFormat="1" ht="16.5" x14ac:dyDescent="0.25">
      <c r="A44" s="547" t="str">
        <f>'mrn summery'!A51</f>
        <v>KATUGASTOTA</v>
      </c>
      <c r="B44" s="573" t="str">
        <f>'mrn summery'!B51</f>
        <v>H.S.ENTERPRISES</v>
      </c>
      <c r="C44" s="599"/>
      <c r="D44" s="549">
        <f t="shared" si="49"/>
        <v>0</v>
      </c>
      <c r="E44" s="600">
        <v>0.1</v>
      </c>
      <c r="F44" s="553">
        <v>33</v>
      </c>
      <c r="G44" s="601"/>
      <c r="H44" s="549">
        <f t="shared" si="50"/>
        <v>0</v>
      </c>
      <c r="I44" s="601"/>
      <c r="J44" s="549">
        <f t="shared" si="51"/>
        <v>0</v>
      </c>
      <c r="K44" s="601"/>
      <c r="L44" s="549">
        <f t="shared" si="52"/>
        <v>0</v>
      </c>
      <c r="M44" s="601">
        <v>0.1</v>
      </c>
      <c r="N44" s="553">
        <v>48</v>
      </c>
      <c r="O44" s="600">
        <v>0.5</v>
      </c>
      <c r="P44" s="553">
        <v>244</v>
      </c>
      <c r="Q44" s="600">
        <v>0.05</v>
      </c>
      <c r="R44" s="553">
        <v>25</v>
      </c>
      <c r="S44" s="600">
        <v>0.2</v>
      </c>
      <c r="T44" s="553">
        <v>98</v>
      </c>
      <c r="U44" s="601"/>
      <c r="V44" s="549">
        <v>0</v>
      </c>
      <c r="W44" s="601"/>
      <c r="X44" s="549">
        <f t="shared" si="53"/>
        <v>0</v>
      </c>
      <c r="Y44" s="582"/>
      <c r="Z44" s="549">
        <f t="shared" si="54"/>
        <v>0</v>
      </c>
      <c r="AA44" s="578">
        <v>0.05</v>
      </c>
      <c r="AB44" s="553">
        <v>27</v>
      </c>
      <c r="AC44" s="555">
        <v>26</v>
      </c>
      <c r="AD44" s="574">
        <f>SUM('mrn summery'!O51)</f>
        <v>22289</v>
      </c>
      <c r="AE44" s="556">
        <f t="shared" si="48"/>
        <v>22286.5</v>
      </c>
      <c r="AF44" s="549">
        <f t="shared" si="11"/>
        <v>2.5</v>
      </c>
    </row>
    <row r="45" spans="1:33" s="636" customFormat="1" ht="16.5" x14ac:dyDescent="0.25">
      <c r="A45" s="547" t="str">
        <f>'mrn summery'!A52</f>
        <v>MEDHAMAHA NUWARA</v>
      </c>
      <c r="B45" s="573" t="str">
        <f>'mrn summery'!B52</f>
        <v>MRS.KUMARIHAMY</v>
      </c>
      <c r="C45" s="550"/>
      <c r="D45" s="549">
        <f t="shared" si="49"/>
        <v>0</v>
      </c>
      <c r="E45" s="602">
        <v>0.1</v>
      </c>
      <c r="F45" s="553">
        <v>16</v>
      </c>
      <c r="G45" s="554"/>
      <c r="H45" s="549">
        <f t="shared" si="50"/>
        <v>0</v>
      </c>
      <c r="I45" s="554"/>
      <c r="J45" s="549">
        <f t="shared" si="51"/>
        <v>0</v>
      </c>
      <c r="K45" s="586"/>
      <c r="L45" s="549">
        <f t="shared" si="52"/>
        <v>0</v>
      </c>
      <c r="M45" s="589">
        <v>0.1</v>
      </c>
      <c r="N45" s="553">
        <v>23</v>
      </c>
      <c r="O45" s="593">
        <v>0.5</v>
      </c>
      <c r="P45" s="553">
        <v>112</v>
      </c>
      <c r="Q45" s="594">
        <v>0.05</v>
      </c>
      <c r="R45" s="553">
        <v>12</v>
      </c>
      <c r="S45" s="594">
        <v>0.2</v>
      </c>
      <c r="T45" s="553">
        <v>45</v>
      </c>
      <c r="U45" s="558"/>
      <c r="V45" s="549">
        <v>0</v>
      </c>
      <c r="W45" s="559"/>
      <c r="X45" s="549">
        <v>0</v>
      </c>
      <c r="Y45" s="582"/>
      <c r="Z45" s="549">
        <f t="shared" si="54"/>
        <v>0</v>
      </c>
      <c r="AA45" s="578">
        <v>0.05</v>
      </c>
      <c r="AB45" s="553">
        <v>11</v>
      </c>
      <c r="AC45" s="555">
        <f t="shared" si="10"/>
        <v>219</v>
      </c>
      <c r="AD45" s="574">
        <f>SUM('mrn summery'!O52)</f>
        <v>10314.5</v>
      </c>
      <c r="AE45" s="556">
        <f t="shared" si="48"/>
        <v>10305.5</v>
      </c>
      <c r="AF45" s="549">
        <f t="shared" si="11"/>
        <v>9</v>
      </c>
      <c r="AG45" s="640"/>
    </row>
    <row r="46" spans="1:33" s="636" customFormat="1" ht="16.5" x14ac:dyDescent="0.25">
      <c r="A46" s="547" t="s">
        <v>81</v>
      </c>
      <c r="B46" s="573" t="str">
        <f>'mrn summery'!B53</f>
        <v>R&amp;R DISTRIBUTOR</v>
      </c>
      <c r="C46" s="550"/>
      <c r="D46" s="549"/>
      <c r="E46" s="602">
        <v>0.1</v>
      </c>
      <c r="F46" s="553">
        <v>18</v>
      </c>
      <c r="G46" s="554"/>
      <c r="H46" s="549">
        <f t="shared" si="50"/>
        <v>0</v>
      </c>
      <c r="I46" s="554"/>
      <c r="J46" s="549">
        <f t="shared" si="51"/>
        <v>0</v>
      </c>
      <c r="K46" s="586"/>
      <c r="L46" s="549">
        <f t="shared" si="52"/>
        <v>0</v>
      </c>
      <c r="M46" s="589">
        <v>0.1</v>
      </c>
      <c r="N46" s="553">
        <v>24</v>
      </c>
      <c r="O46" s="593">
        <v>0.5</v>
      </c>
      <c r="P46" s="553">
        <v>122</v>
      </c>
      <c r="Q46" s="594">
        <v>0.05</v>
      </c>
      <c r="R46" s="553">
        <v>12</v>
      </c>
      <c r="S46" s="594">
        <v>0.2</v>
      </c>
      <c r="T46" s="553">
        <v>48</v>
      </c>
      <c r="U46" s="558"/>
      <c r="V46" s="549">
        <v>0</v>
      </c>
      <c r="W46" s="559"/>
      <c r="X46" s="549">
        <v>0</v>
      </c>
      <c r="Y46" s="582"/>
      <c r="Z46" s="549">
        <f t="shared" si="54"/>
        <v>0</v>
      </c>
      <c r="AA46" s="578">
        <v>0.05</v>
      </c>
      <c r="AB46" s="553">
        <v>15</v>
      </c>
      <c r="AC46" s="555">
        <f t="shared" si="10"/>
        <v>239</v>
      </c>
      <c r="AD46" s="574">
        <f>SUM('mrn summery'!O53)</f>
        <v>11229.5</v>
      </c>
      <c r="AE46" s="556">
        <f t="shared" si="48"/>
        <v>11229.5</v>
      </c>
      <c r="AF46" s="549">
        <f t="shared" si="11"/>
        <v>0</v>
      </c>
      <c r="AG46" s="640"/>
    </row>
    <row r="47" spans="1:33" s="636" customFormat="1" ht="16.5" x14ac:dyDescent="0.25">
      <c r="A47" s="547" t="str">
        <f>'mrn summery'!A54</f>
        <v>MATALE</v>
      </c>
      <c r="B47" s="573" t="s">
        <v>114</v>
      </c>
      <c r="C47" s="550"/>
      <c r="D47" s="549">
        <f t="shared" si="49"/>
        <v>0</v>
      </c>
      <c r="E47" s="602">
        <v>0.1</v>
      </c>
      <c r="F47" s="553"/>
      <c r="G47" s="554"/>
      <c r="H47" s="549">
        <f t="shared" si="50"/>
        <v>0</v>
      </c>
      <c r="I47" s="554"/>
      <c r="J47" s="549">
        <f t="shared" si="51"/>
        <v>0</v>
      </c>
      <c r="K47" s="586"/>
      <c r="L47" s="549">
        <f t="shared" si="52"/>
        <v>0</v>
      </c>
      <c r="M47" s="589">
        <v>0.1</v>
      </c>
      <c r="N47" s="553"/>
      <c r="O47" s="593">
        <v>0.5</v>
      </c>
      <c r="P47" s="553"/>
      <c r="Q47" s="594">
        <v>0.05</v>
      </c>
      <c r="R47" s="553"/>
      <c r="S47" s="594">
        <v>0.2</v>
      </c>
      <c r="T47" s="553"/>
      <c r="U47" s="558"/>
      <c r="V47" s="549">
        <v>0</v>
      </c>
      <c r="W47" s="559"/>
      <c r="X47" s="549">
        <v>0</v>
      </c>
      <c r="Y47" s="582"/>
      <c r="Z47" s="549">
        <f t="shared" si="54"/>
        <v>0</v>
      </c>
      <c r="AA47" s="578">
        <v>0.05</v>
      </c>
      <c r="AB47" s="553"/>
      <c r="AC47" s="555">
        <f t="shared" si="10"/>
        <v>0</v>
      </c>
      <c r="AD47" s="574">
        <f>SUM('mrn summery'!O54)</f>
        <v>0</v>
      </c>
      <c r="AE47" s="556">
        <f t="shared" si="48"/>
        <v>0</v>
      </c>
      <c r="AF47" s="549">
        <f t="shared" si="11"/>
        <v>0</v>
      </c>
      <c r="AG47" s="640"/>
    </row>
    <row r="48" spans="1:33" s="636" customFormat="1" ht="16.5" hidden="1" x14ac:dyDescent="0.25">
      <c r="A48" s="547" t="str">
        <f>'mrn summery'!A55</f>
        <v>MATALE</v>
      </c>
      <c r="B48" s="573" t="str">
        <f>'mrn summery'!B55</f>
        <v>A.S.WIJETHILAKA</v>
      </c>
      <c r="C48" s="550"/>
      <c r="D48" s="549">
        <f t="shared" si="49"/>
        <v>0</v>
      </c>
      <c r="E48" s="602">
        <v>0.1</v>
      </c>
      <c r="F48" s="553"/>
      <c r="G48" s="554"/>
      <c r="H48" s="549">
        <f t="shared" si="50"/>
        <v>0</v>
      </c>
      <c r="I48" s="554"/>
      <c r="J48" s="549">
        <f t="shared" si="51"/>
        <v>0</v>
      </c>
      <c r="K48" s="589"/>
      <c r="L48" s="549">
        <f t="shared" si="52"/>
        <v>0</v>
      </c>
      <c r="M48" s="589">
        <v>0.1</v>
      </c>
      <c r="N48" s="553"/>
      <c r="O48" s="593">
        <v>0.5</v>
      </c>
      <c r="P48" s="553"/>
      <c r="Q48" s="594">
        <v>0.05</v>
      </c>
      <c r="R48" s="553"/>
      <c r="S48" s="594">
        <v>0.2</v>
      </c>
      <c r="T48" s="553"/>
      <c r="U48" s="558"/>
      <c r="V48" s="549">
        <v>0</v>
      </c>
      <c r="W48" s="559"/>
      <c r="X48" s="549">
        <v>0</v>
      </c>
      <c r="Y48" s="582"/>
      <c r="Z48" s="549">
        <f t="shared" si="54"/>
        <v>0</v>
      </c>
      <c r="AA48" s="578">
        <v>0.05</v>
      </c>
      <c r="AB48" s="553"/>
      <c r="AC48" s="555">
        <f t="shared" si="10"/>
        <v>0</v>
      </c>
      <c r="AD48" s="574">
        <f>SUM('mrn summery'!O55)</f>
        <v>0</v>
      </c>
      <c r="AE48" s="556">
        <f t="shared" si="48"/>
        <v>0</v>
      </c>
      <c r="AF48" s="549">
        <f t="shared" si="11"/>
        <v>0</v>
      </c>
      <c r="AG48" s="640"/>
    </row>
    <row r="49" spans="1:33" s="636" customFormat="1" ht="17.25" thickBot="1" x14ac:dyDescent="0.3">
      <c r="A49" s="547" t="str">
        <f>'mrn summery'!A56</f>
        <v>MAHIYANGANAYA</v>
      </c>
      <c r="B49" s="573" t="s">
        <v>178</v>
      </c>
      <c r="C49" s="550"/>
      <c r="D49" s="549">
        <f t="shared" si="49"/>
        <v>0</v>
      </c>
      <c r="E49" s="602">
        <v>0.1</v>
      </c>
      <c r="F49" s="553"/>
      <c r="G49" s="554"/>
      <c r="H49" s="549">
        <f t="shared" si="50"/>
        <v>0</v>
      </c>
      <c r="I49" s="554"/>
      <c r="J49" s="549">
        <f t="shared" si="51"/>
        <v>0</v>
      </c>
      <c r="K49" s="589"/>
      <c r="L49" s="549">
        <f t="shared" si="52"/>
        <v>0</v>
      </c>
      <c r="M49" s="589">
        <v>0.1</v>
      </c>
      <c r="N49" s="553"/>
      <c r="O49" s="593">
        <v>0.5</v>
      </c>
      <c r="P49" s="553"/>
      <c r="Q49" s="594">
        <v>0.05</v>
      </c>
      <c r="R49" s="553"/>
      <c r="S49" s="594">
        <v>0.2</v>
      </c>
      <c r="T49" s="553"/>
      <c r="U49" s="558"/>
      <c r="V49" s="549">
        <v>0</v>
      </c>
      <c r="W49" s="559"/>
      <c r="X49" s="549">
        <v>0</v>
      </c>
      <c r="Y49" s="582"/>
      <c r="Z49" s="549">
        <f t="shared" si="54"/>
        <v>0</v>
      </c>
      <c r="AA49" s="578">
        <v>0.05</v>
      </c>
      <c r="AB49" s="553"/>
      <c r="AC49" s="555">
        <f t="shared" si="10"/>
        <v>0</v>
      </c>
      <c r="AD49" s="574">
        <f>SUM('mrn summery'!O56)</f>
        <v>0</v>
      </c>
      <c r="AE49" s="556">
        <f t="shared" si="48"/>
        <v>0</v>
      </c>
      <c r="AF49" s="549">
        <f t="shared" si="11"/>
        <v>0</v>
      </c>
      <c r="AG49" s="640"/>
    </row>
    <row r="50" spans="1:33" s="639" customFormat="1" ht="19.5" thickBot="1" x14ac:dyDescent="0.35">
      <c r="A50" s="523" t="str">
        <f>'mrn summery'!A58</f>
        <v>Central</v>
      </c>
      <c r="B50" s="524"/>
      <c r="C50" s="626"/>
      <c r="D50" s="615">
        <f>SUM(D43:D49)</f>
        <v>0</v>
      </c>
      <c r="E50" s="625"/>
      <c r="F50" s="615">
        <f>SUM(F43:F49)</f>
        <v>99</v>
      </c>
      <c r="G50" s="617"/>
      <c r="H50" s="615">
        <f>SUM(H43:H49)</f>
        <v>0</v>
      </c>
      <c r="I50" s="617"/>
      <c r="J50" s="615">
        <f>SUM(J43:J49)</f>
        <v>0</v>
      </c>
      <c r="K50" s="618"/>
      <c r="L50" s="615">
        <f>SUM(L43:L49)</f>
        <v>0</v>
      </c>
      <c r="M50" s="618">
        <v>0</v>
      </c>
      <c r="N50" s="615">
        <f>SUM(N43:N49)</f>
        <v>144</v>
      </c>
      <c r="O50" s="619"/>
      <c r="P50" s="615">
        <f>SUM(P43:P49)</f>
        <v>724</v>
      </c>
      <c r="Q50" s="616"/>
      <c r="R50" s="615">
        <f>SUM(R43:R49)</f>
        <v>74</v>
      </c>
      <c r="S50" s="616"/>
      <c r="T50" s="620">
        <f>SUM(T43:T49)</f>
        <v>289</v>
      </c>
      <c r="U50" s="619"/>
      <c r="V50" s="615">
        <v>0</v>
      </c>
      <c r="W50" s="616"/>
      <c r="X50" s="615">
        <f>SUM(X43:X49)</f>
        <v>0</v>
      </c>
      <c r="Y50" s="621"/>
      <c r="Z50" s="615">
        <f>SUM(Z43:Z49)</f>
        <v>0</v>
      </c>
      <c r="AA50" s="616"/>
      <c r="AB50" s="622">
        <f>SUM(AB43:AB49)</f>
        <v>78</v>
      </c>
      <c r="AC50" s="729">
        <f>SUM(AC43:AC49)</f>
        <v>959</v>
      </c>
      <c r="AD50" s="623">
        <f>SUM(AD49,AD47,AD46,AD45,AD44,AD43)</f>
        <v>66125</v>
      </c>
      <c r="AE50" s="623">
        <f>SUM(AE49,AE47,AE46,AE45,AE44,AE43)</f>
        <v>66106</v>
      </c>
      <c r="AF50" s="623">
        <f>SUM(AF49,AF47,AF46,AF45,AF44,AF43)</f>
        <v>19</v>
      </c>
      <c r="AG50" s="641"/>
    </row>
    <row r="51" spans="1:33" s="636" customFormat="1" ht="16.5" x14ac:dyDescent="0.25">
      <c r="A51" s="575" t="str">
        <f>'mrn summery'!A59</f>
        <v>MUTHUR</v>
      </c>
      <c r="B51" s="576" t="str">
        <f>'mrn summery'!B59</f>
        <v>SAJATH DISTRIBUTORS</v>
      </c>
      <c r="C51" s="587"/>
      <c r="D51" s="549">
        <f t="shared" ref="D51:D58" si="55">SUM(C51)/67*AD51</f>
        <v>0</v>
      </c>
      <c r="E51" s="587"/>
      <c r="F51" s="549">
        <f t="shared" ref="F51:F58" si="56">SUM(E51)/67*AD51</f>
        <v>0</v>
      </c>
      <c r="G51" s="579"/>
      <c r="H51" s="549">
        <f t="shared" ref="H51:H58" si="57">SUM(AD51)*G51/67</f>
        <v>0</v>
      </c>
      <c r="I51" s="579"/>
      <c r="J51" s="549">
        <f t="shared" ref="J51:J58" si="58">SUM(AD51)*I51/67</f>
        <v>0</v>
      </c>
      <c r="K51" s="596"/>
      <c r="L51" s="549">
        <f t="shared" ref="L51:L58" si="59">SUM(AD51)*K51/48</f>
        <v>0</v>
      </c>
      <c r="M51" s="596"/>
      <c r="N51" s="549">
        <f t="shared" ref="N51:N58" si="60">SUM(AD51)*M51/46</f>
        <v>0</v>
      </c>
      <c r="O51" s="597">
        <v>1</v>
      </c>
      <c r="P51" s="553"/>
      <c r="Q51" s="578"/>
      <c r="R51" s="549">
        <f t="shared" ref="R51:R58" si="61">SUM(AD51*Q51/46)</f>
        <v>0</v>
      </c>
      <c r="S51" s="578"/>
      <c r="T51" s="553">
        <f t="shared" ref="T51:T57" si="62">SUM(AD51)*S51/46</f>
        <v>0</v>
      </c>
      <c r="U51" s="581"/>
      <c r="V51" s="549">
        <f t="shared" ref="V51:V57" si="63">SUM(AD51*U51)/46</f>
        <v>0</v>
      </c>
      <c r="W51" s="578"/>
      <c r="X51" s="549">
        <f t="shared" ref="X51:X58" si="64">SUM(AD51*W51/46)</f>
        <v>0</v>
      </c>
      <c r="Y51" s="582"/>
      <c r="Z51" s="549">
        <f t="shared" ref="Z51:Z58" si="65">SUM(AD51)*Y51/49</f>
        <v>0</v>
      </c>
      <c r="AA51" s="578"/>
      <c r="AB51" s="549">
        <v>0</v>
      </c>
      <c r="AC51" s="583">
        <f t="shared" si="10"/>
        <v>0</v>
      </c>
      <c r="AD51" s="584">
        <f>SUM('mrn summery'!O59)</f>
        <v>0</v>
      </c>
      <c r="AE51" s="603">
        <v>0</v>
      </c>
      <c r="AF51" s="638">
        <f t="shared" si="11"/>
        <v>0</v>
      </c>
      <c r="AG51" s="640"/>
    </row>
    <row r="52" spans="1:33" s="636" customFormat="1" ht="16.5" x14ac:dyDescent="0.25">
      <c r="A52" s="547" t="str">
        <f>'mrn summery'!A60</f>
        <v>POLONNARUWA</v>
      </c>
      <c r="B52" s="573" t="str">
        <f>'mrn summery'!B60</f>
        <v>S.KUMARA RATHNAYAKAGE</v>
      </c>
      <c r="C52" s="550"/>
      <c r="D52" s="549">
        <f t="shared" si="55"/>
        <v>0</v>
      </c>
      <c r="E52" s="550"/>
      <c r="F52" s="549">
        <f t="shared" si="56"/>
        <v>0</v>
      </c>
      <c r="G52" s="554"/>
      <c r="H52" s="549">
        <f t="shared" si="57"/>
        <v>0</v>
      </c>
      <c r="I52" s="554"/>
      <c r="J52" s="549">
        <f t="shared" si="58"/>
        <v>0</v>
      </c>
      <c r="K52" s="589"/>
      <c r="L52" s="549">
        <f t="shared" si="59"/>
        <v>0</v>
      </c>
      <c r="M52" s="589"/>
      <c r="N52" s="549">
        <f t="shared" si="60"/>
        <v>0</v>
      </c>
      <c r="O52" s="593">
        <v>1</v>
      </c>
      <c r="P52" s="553">
        <v>209</v>
      </c>
      <c r="Q52" s="559"/>
      <c r="R52" s="549">
        <f t="shared" si="61"/>
        <v>0</v>
      </c>
      <c r="S52" s="559"/>
      <c r="T52" s="553">
        <v>0</v>
      </c>
      <c r="U52" s="558"/>
      <c r="V52" s="549">
        <v>0</v>
      </c>
      <c r="W52" s="559"/>
      <c r="X52" s="549">
        <f t="shared" si="64"/>
        <v>0</v>
      </c>
      <c r="Y52" s="582"/>
      <c r="Z52" s="549">
        <f t="shared" si="65"/>
        <v>0</v>
      </c>
      <c r="AA52" s="578"/>
      <c r="AB52" s="553">
        <v>3</v>
      </c>
      <c r="AC52" s="555">
        <f t="shared" si="10"/>
        <v>212</v>
      </c>
      <c r="AD52" s="574">
        <f>SUM('mrn summery'!O60)</f>
        <v>9728.9959999999992</v>
      </c>
      <c r="AE52" s="556">
        <f t="shared" ref="AE52:AE58" si="66">SUM(D52+F52+H52+J52)*67+L52*48+(N52+P52+R52+T52+V52+X52)*46+Z52*49+AB52*36.5</f>
        <v>9723.5</v>
      </c>
      <c r="AF52" s="549">
        <f t="shared" si="11"/>
        <v>5.4959999999991851</v>
      </c>
      <c r="AG52" s="640"/>
    </row>
    <row r="53" spans="1:33" s="636" customFormat="1" ht="16.5" x14ac:dyDescent="0.25">
      <c r="A53" s="547" t="str">
        <f>'mrn summery'!A61</f>
        <v>TRINCO</v>
      </c>
      <c r="B53" s="573" t="str">
        <f>'mrn summery'!B61</f>
        <v>MRS.PARATHANJANI</v>
      </c>
      <c r="C53" s="550"/>
      <c r="D53" s="549">
        <f t="shared" si="55"/>
        <v>0</v>
      </c>
      <c r="E53" s="550"/>
      <c r="F53" s="549">
        <f t="shared" si="56"/>
        <v>0</v>
      </c>
      <c r="G53" s="554"/>
      <c r="H53" s="549">
        <f t="shared" si="57"/>
        <v>0</v>
      </c>
      <c r="I53" s="554"/>
      <c r="J53" s="549">
        <f t="shared" si="58"/>
        <v>0</v>
      </c>
      <c r="K53" s="589"/>
      <c r="L53" s="549">
        <f t="shared" si="59"/>
        <v>0</v>
      </c>
      <c r="M53" s="589"/>
      <c r="N53" s="549">
        <f t="shared" si="60"/>
        <v>0</v>
      </c>
      <c r="O53" s="593">
        <v>1</v>
      </c>
      <c r="P53" s="553"/>
      <c r="Q53" s="559"/>
      <c r="R53" s="549">
        <f t="shared" si="61"/>
        <v>0</v>
      </c>
      <c r="S53" s="559"/>
      <c r="T53" s="553">
        <f t="shared" si="62"/>
        <v>0</v>
      </c>
      <c r="U53" s="558"/>
      <c r="V53" s="549">
        <f t="shared" si="63"/>
        <v>0</v>
      </c>
      <c r="W53" s="559"/>
      <c r="X53" s="549">
        <f t="shared" si="64"/>
        <v>0</v>
      </c>
      <c r="Y53" s="582"/>
      <c r="Z53" s="549">
        <f t="shared" si="65"/>
        <v>0</v>
      </c>
      <c r="AA53" s="578"/>
      <c r="AB53" s="549">
        <v>0</v>
      </c>
      <c r="AC53" s="555">
        <f t="shared" si="10"/>
        <v>0</v>
      </c>
      <c r="AD53" s="574">
        <f>SUM('mrn summery'!O61)</f>
        <v>0</v>
      </c>
      <c r="AE53" s="556">
        <f t="shared" si="66"/>
        <v>0</v>
      </c>
      <c r="AF53" s="549">
        <f t="shared" si="11"/>
        <v>0</v>
      </c>
      <c r="AG53" s="640"/>
    </row>
    <row r="54" spans="1:33" s="636" customFormat="1" ht="16.5" x14ac:dyDescent="0.25">
      <c r="A54" s="547" t="str">
        <f>'mrn summery'!A62</f>
        <v>BATTICALOA</v>
      </c>
      <c r="B54" s="573" t="str">
        <f>'mrn summery'!B62</f>
        <v>MR.AHILENDIRAJAH</v>
      </c>
      <c r="C54" s="550"/>
      <c r="D54" s="549">
        <f t="shared" si="55"/>
        <v>0</v>
      </c>
      <c r="E54" s="550"/>
      <c r="F54" s="549">
        <f t="shared" si="56"/>
        <v>0</v>
      </c>
      <c r="G54" s="554"/>
      <c r="H54" s="549">
        <f t="shared" si="57"/>
        <v>0</v>
      </c>
      <c r="I54" s="554"/>
      <c r="J54" s="549">
        <f t="shared" si="58"/>
        <v>0</v>
      </c>
      <c r="K54" s="589"/>
      <c r="L54" s="549">
        <f t="shared" si="59"/>
        <v>0</v>
      </c>
      <c r="M54" s="589"/>
      <c r="N54" s="549">
        <f t="shared" si="60"/>
        <v>0</v>
      </c>
      <c r="O54" s="593">
        <v>1</v>
      </c>
      <c r="P54" s="553">
        <v>233</v>
      </c>
      <c r="Q54" s="559"/>
      <c r="R54" s="549">
        <f t="shared" si="61"/>
        <v>0</v>
      </c>
      <c r="S54" s="559"/>
      <c r="T54" s="553">
        <v>0</v>
      </c>
      <c r="U54" s="558"/>
      <c r="V54" s="549">
        <v>0</v>
      </c>
      <c r="W54" s="559"/>
      <c r="X54" s="549">
        <f t="shared" si="64"/>
        <v>0</v>
      </c>
      <c r="Y54" s="582"/>
      <c r="Z54" s="549">
        <f t="shared" si="65"/>
        <v>0</v>
      </c>
      <c r="AA54" s="578"/>
      <c r="AB54" s="553">
        <v>3</v>
      </c>
      <c r="AC54" s="555">
        <f t="shared" si="10"/>
        <v>236</v>
      </c>
      <c r="AD54" s="574">
        <f>SUM('mrn summery'!O62)</f>
        <v>10832.5</v>
      </c>
      <c r="AE54" s="556">
        <f t="shared" si="66"/>
        <v>10827.5</v>
      </c>
      <c r="AF54" s="549">
        <f t="shared" si="11"/>
        <v>5</v>
      </c>
      <c r="AG54" s="640"/>
    </row>
    <row r="55" spans="1:33" s="636" customFormat="1" ht="16.5" x14ac:dyDescent="0.25">
      <c r="A55" s="547" t="str">
        <f>'mrn summery'!A63</f>
        <v>CHENKALADY</v>
      </c>
      <c r="B55" s="573" t="str">
        <f>'mrn summery'!B63</f>
        <v>VASANTH TRADERS</v>
      </c>
      <c r="C55" s="550"/>
      <c r="D55" s="549">
        <f t="shared" si="55"/>
        <v>0</v>
      </c>
      <c r="E55" s="550"/>
      <c r="F55" s="549">
        <f t="shared" si="56"/>
        <v>0</v>
      </c>
      <c r="G55" s="554"/>
      <c r="H55" s="549">
        <f t="shared" si="57"/>
        <v>0</v>
      </c>
      <c r="I55" s="554"/>
      <c r="J55" s="549">
        <f t="shared" si="58"/>
        <v>0</v>
      </c>
      <c r="K55" s="589"/>
      <c r="L55" s="549">
        <f t="shared" si="59"/>
        <v>0</v>
      </c>
      <c r="M55" s="589"/>
      <c r="N55" s="549">
        <f t="shared" si="60"/>
        <v>0</v>
      </c>
      <c r="O55" s="593">
        <v>1</v>
      </c>
      <c r="P55" s="553"/>
      <c r="Q55" s="559"/>
      <c r="R55" s="549">
        <f t="shared" si="61"/>
        <v>0</v>
      </c>
      <c r="S55" s="559"/>
      <c r="T55" s="553">
        <v>0</v>
      </c>
      <c r="U55" s="558"/>
      <c r="V55" s="549">
        <v>0</v>
      </c>
      <c r="W55" s="559"/>
      <c r="X55" s="549">
        <f t="shared" si="64"/>
        <v>0</v>
      </c>
      <c r="Y55" s="582"/>
      <c r="Z55" s="549">
        <f t="shared" si="65"/>
        <v>0</v>
      </c>
      <c r="AA55" s="578"/>
      <c r="AB55" s="553">
        <v>0</v>
      </c>
      <c r="AC55" s="555">
        <f t="shared" si="10"/>
        <v>0</v>
      </c>
      <c r="AD55" s="574">
        <f>SUM('mrn summery'!O63)</f>
        <v>0</v>
      </c>
      <c r="AE55" s="556">
        <f t="shared" si="66"/>
        <v>0</v>
      </c>
      <c r="AF55" s="549">
        <f t="shared" si="11"/>
        <v>0</v>
      </c>
      <c r="AG55" s="640"/>
    </row>
    <row r="56" spans="1:33" s="636" customFormat="1" ht="16.5" x14ac:dyDescent="0.25">
      <c r="A56" s="547" t="str">
        <f>'mrn summery'!A64</f>
        <v>ODDAMAVADY</v>
      </c>
      <c r="B56" s="573" t="str">
        <f>'mrn summery'!B64</f>
        <v>ALMT.DISTRIBUTOR</v>
      </c>
      <c r="C56" s="550"/>
      <c r="D56" s="549">
        <f t="shared" si="55"/>
        <v>0</v>
      </c>
      <c r="E56" s="550"/>
      <c r="F56" s="549"/>
      <c r="G56" s="554"/>
      <c r="H56" s="549">
        <f t="shared" si="57"/>
        <v>0</v>
      </c>
      <c r="I56" s="554"/>
      <c r="J56" s="549">
        <f t="shared" si="58"/>
        <v>0</v>
      </c>
      <c r="K56" s="586"/>
      <c r="L56" s="549">
        <f t="shared" si="59"/>
        <v>0</v>
      </c>
      <c r="M56" s="586"/>
      <c r="N56" s="549">
        <f t="shared" si="60"/>
        <v>0</v>
      </c>
      <c r="O56" s="593">
        <v>1</v>
      </c>
      <c r="P56" s="553"/>
      <c r="Q56" s="559"/>
      <c r="R56" s="549">
        <f t="shared" si="61"/>
        <v>0</v>
      </c>
      <c r="S56" s="559"/>
      <c r="T56" s="553">
        <f t="shared" si="62"/>
        <v>0</v>
      </c>
      <c r="U56" s="558"/>
      <c r="V56" s="549">
        <f t="shared" si="63"/>
        <v>0</v>
      </c>
      <c r="W56" s="559"/>
      <c r="X56" s="549">
        <f t="shared" si="64"/>
        <v>0</v>
      </c>
      <c r="Y56" s="582"/>
      <c r="Z56" s="549">
        <f t="shared" si="65"/>
        <v>0</v>
      </c>
      <c r="AA56" s="578"/>
      <c r="AB56" s="553">
        <v>0</v>
      </c>
      <c r="AC56" s="555">
        <f t="shared" si="10"/>
        <v>0</v>
      </c>
      <c r="AD56" s="574">
        <f>SUM('mrn summery'!O64)</f>
        <v>0</v>
      </c>
      <c r="AE56" s="556">
        <f t="shared" si="66"/>
        <v>0</v>
      </c>
      <c r="AF56" s="549">
        <f t="shared" si="11"/>
        <v>0</v>
      </c>
      <c r="AG56" s="640"/>
    </row>
    <row r="57" spans="1:33" s="636" customFormat="1" ht="16.5" x14ac:dyDescent="0.25">
      <c r="A57" s="547" t="str">
        <f>'mrn summery'!A65</f>
        <v>AMPARA</v>
      </c>
      <c r="B57" s="573" t="str">
        <f>'mrn summery'!B65</f>
        <v>I.H.M NADHUN HASINIDU</v>
      </c>
      <c r="C57" s="604"/>
      <c r="D57" s="549">
        <f t="shared" si="55"/>
        <v>0</v>
      </c>
      <c r="E57" s="605"/>
      <c r="F57" s="549">
        <f t="shared" si="56"/>
        <v>0</v>
      </c>
      <c r="G57" s="605"/>
      <c r="H57" s="549">
        <f t="shared" si="57"/>
        <v>0</v>
      </c>
      <c r="I57" s="605"/>
      <c r="J57" s="549">
        <f t="shared" si="58"/>
        <v>0</v>
      </c>
      <c r="K57" s="605"/>
      <c r="L57" s="549">
        <f t="shared" si="59"/>
        <v>0</v>
      </c>
      <c r="M57" s="605"/>
      <c r="N57" s="549">
        <f t="shared" si="60"/>
        <v>0</v>
      </c>
      <c r="O57" s="600">
        <v>1</v>
      </c>
      <c r="P57" s="553"/>
      <c r="Q57" s="605"/>
      <c r="R57" s="549">
        <f t="shared" si="61"/>
        <v>0</v>
      </c>
      <c r="S57" s="605"/>
      <c r="T57" s="553">
        <f t="shared" si="62"/>
        <v>0</v>
      </c>
      <c r="U57" s="605"/>
      <c r="V57" s="549">
        <f t="shared" si="63"/>
        <v>0</v>
      </c>
      <c r="W57" s="605"/>
      <c r="X57" s="549">
        <f t="shared" si="64"/>
        <v>0</v>
      </c>
      <c r="Y57" s="582"/>
      <c r="Z57" s="549">
        <f t="shared" si="65"/>
        <v>0</v>
      </c>
      <c r="AA57" s="578"/>
      <c r="AB57" s="553"/>
      <c r="AC57" s="555">
        <f t="shared" si="10"/>
        <v>0</v>
      </c>
      <c r="AD57" s="574">
        <f>SUM('mrn summery'!O65)</f>
        <v>0</v>
      </c>
      <c r="AE57" s="556">
        <f t="shared" si="66"/>
        <v>0</v>
      </c>
      <c r="AF57" s="549">
        <f t="shared" si="11"/>
        <v>0</v>
      </c>
    </row>
    <row r="58" spans="1:33" s="636" customFormat="1" ht="17.25" thickBot="1" x14ac:dyDescent="0.3">
      <c r="A58" s="547" t="str">
        <f>'mrn summery'!A66</f>
        <v>AKKAREPATHTHU</v>
      </c>
      <c r="B58" s="573" t="str">
        <f>'mrn summery'!B66</f>
        <v>A.M.IRSHATH</v>
      </c>
      <c r="C58" s="606"/>
      <c r="D58" s="549">
        <f t="shared" si="55"/>
        <v>0</v>
      </c>
      <c r="E58" s="606"/>
      <c r="F58" s="549">
        <f t="shared" si="56"/>
        <v>0</v>
      </c>
      <c r="G58" s="607"/>
      <c r="H58" s="549">
        <f t="shared" si="57"/>
        <v>0</v>
      </c>
      <c r="I58" s="607"/>
      <c r="J58" s="549">
        <f t="shared" si="58"/>
        <v>0</v>
      </c>
      <c r="K58" s="608"/>
      <c r="L58" s="549">
        <f t="shared" si="59"/>
        <v>0</v>
      </c>
      <c r="M58" s="608"/>
      <c r="N58" s="549">
        <f t="shared" si="60"/>
        <v>0</v>
      </c>
      <c r="O58" s="593">
        <v>1</v>
      </c>
      <c r="P58" s="553">
        <v>154</v>
      </c>
      <c r="Q58" s="609"/>
      <c r="R58" s="549">
        <f t="shared" si="61"/>
        <v>0</v>
      </c>
      <c r="S58" s="609"/>
      <c r="T58" s="553">
        <v>0</v>
      </c>
      <c r="U58" s="558"/>
      <c r="V58" s="549">
        <v>0</v>
      </c>
      <c r="W58" s="609"/>
      <c r="X58" s="549">
        <f t="shared" si="64"/>
        <v>0</v>
      </c>
      <c r="Y58" s="582"/>
      <c r="Z58" s="549">
        <f t="shared" si="65"/>
        <v>0</v>
      </c>
      <c r="AA58" s="578"/>
      <c r="AB58" s="553">
        <v>1</v>
      </c>
      <c r="AC58" s="555">
        <f t="shared" si="10"/>
        <v>155</v>
      </c>
      <c r="AD58" s="574">
        <f>SUM('mrn summery'!O66)</f>
        <v>7124</v>
      </c>
      <c r="AE58" s="556">
        <f t="shared" si="66"/>
        <v>7120.5</v>
      </c>
      <c r="AF58" s="549">
        <f t="shared" si="11"/>
        <v>3.5</v>
      </c>
    </row>
    <row r="59" spans="1:33" s="639" customFormat="1" ht="19.5" thickBot="1" x14ac:dyDescent="0.35">
      <c r="A59" s="523" t="str">
        <f>'mrn summery'!A68</f>
        <v>Eastern</v>
      </c>
      <c r="B59" s="524"/>
      <c r="C59" s="628"/>
      <c r="D59" s="615">
        <f>SUM(D51:D58)</f>
        <v>0</v>
      </c>
      <c r="E59" s="629"/>
      <c r="F59" s="615">
        <f>SUM(F51:F58)</f>
        <v>0</v>
      </c>
      <c r="G59" s="630"/>
      <c r="H59" s="615">
        <f>SUM(H51:H58)</f>
        <v>0</v>
      </c>
      <c r="I59" s="630"/>
      <c r="J59" s="615">
        <f>SUM(J51:J58)</f>
        <v>0</v>
      </c>
      <c r="K59" s="631"/>
      <c r="L59" s="615">
        <f>SUM(L51:L58)</f>
        <v>0</v>
      </c>
      <c r="M59" s="631"/>
      <c r="N59" s="615">
        <f>SUM(N51:N58)</f>
        <v>0</v>
      </c>
      <c r="O59" s="619"/>
      <c r="P59" s="615">
        <f>SUM(P51:P58)</f>
        <v>596</v>
      </c>
      <c r="Q59" s="632"/>
      <c r="R59" s="615">
        <f>SUM(R51:R58)</f>
        <v>0</v>
      </c>
      <c r="S59" s="632"/>
      <c r="T59" s="627">
        <v>0</v>
      </c>
      <c r="U59" s="619"/>
      <c r="V59" s="615">
        <f>SUM(V4:V58)</f>
        <v>0</v>
      </c>
      <c r="W59" s="632"/>
      <c r="X59" s="615">
        <f>SUM(X51:X58)</f>
        <v>0</v>
      </c>
      <c r="Y59" s="621"/>
      <c r="Z59" s="615">
        <f>SUM(Z51:Z58)</f>
        <v>0</v>
      </c>
      <c r="AA59" s="616"/>
      <c r="AB59" s="622">
        <f>SUM(AB51:AB58)</f>
        <v>7</v>
      </c>
      <c r="AC59" s="622">
        <f>SUM(AC51:AC58)</f>
        <v>603</v>
      </c>
      <c r="AD59" s="851">
        <f>SUM(AD51:AD58)</f>
        <v>27685.495999999999</v>
      </c>
      <c r="AE59" s="623">
        <f>SUM(AE58,AE57,AE56,AE55,AE54,AE53,AE52,AE51)</f>
        <v>27671.5</v>
      </c>
      <c r="AF59" s="623">
        <f>SUM(AF58,AF57,AF56,AF55,AF54,AF53,AF52,AF51)</f>
        <v>13.995999999999185</v>
      </c>
    </row>
    <row r="60" spans="1:33" s="636" customFormat="1" ht="16.5" x14ac:dyDescent="0.25">
      <c r="A60" s="575" t="str">
        <f>'mrn summery'!A69</f>
        <v>JAFFNA</v>
      </c>
      <c r="B60" s="576" t="str">
        <f>'mrn summery'!B69</f>
        <v>SRI RANGAN ENTERPRISE</v>
      </c>
      <c r="C60" s="610"/>
      <c r="D60" s="549">
        <f>SUM(C60)/67*AD60</f>
        <v>0</v>
      </c>
      <c r="E60" s="610"/>
      <c r="F60" s="549">
        <f>SUM(E60)/67*AD60</f>
        <v>0</v>
      </c>
      <c r="G60" s="611"/>
      <c r="H60" s="549">
        <f>SUM(AD60)*G60/67</f>
        <v>0</v>
      </c>
      <c r="I60" s="611"/>
      <c r="J60" s="549">
        <f>SUM(AD60)*I60/67</f>
        <v>0</v>
      </c>
      <c r="K60" s="612"/>
      <c r="L60" s="549">
        <f>SUM(AD60)*K60/48</f>
        <v>0</v>
      </c>
      <c r="M60" s="612"/>
      <c r="N60" s="549">
        <f>SUM(AD60)*M60/46</f>
        <v>0</v>
      </c>
      <c r="O60" s="581">
        <v>0.7</v>
      </c>
      <c r="P60" s="553">
        <v>181</v>
      </c>
      <c r="Q60" s="613"/>
      <c r="R60" s="549">
        <f>SUM(AD60*Q60/46)</f>
        <v>0</v>
      </c>
      <c r="S60" s="613">
        <v>0.3</v>
      </c>
      <c r="T60" s="553">
        <v>78</v>
      </c>
      <c r="U60" s="581"/>
      <c r="V60" s="549">
        <v>0</v>
      </c>
      <c r="W60" s="613"/>
      <c r="X60" s="549">
        <f>SUM(AD60*W60/46)</f>
        <v>0</v>
      </c>
      <c r="Y60" s="582"/>
      <c r="Z60" s="549">
        <f>SUM(AD60)*Y60/49</f>
        <v>0</v>
      </c>
      <c r="AA60" s="578"/>
      <c r="AB60" s="553"/>
      <c r="AC60" s="583">
        <f>SUM(AB60,Z60+X60+T60+R60+P60+L60+AA60+F60+AI39)</f>
        <v>259</v>
      </c>
      <c r="AD60" s="584">
        <f>SUM('mrn summery'!O69)</f>
        <v>11914</v>
      </c>
      <c r="AE60" s="556">
        <f>SUM(D60+F60+H60+J60)*67+L60*48+(N60+P60+R60+T60+V60+X60)*46+Z60*49+AB60*36.5</f>
        <v>11914</v>
      </c>
      <c r="AF60" s="638">
        <f t="shared" si="11"/>
        <v>0</v>
      </c>
    </row>
    <row r="61" spans="1:33" s="636" customFormat="1" ht="16.5" x14ac:dyDescent="0.25">
      <c r="A61" s="575" t="str">
        <f>'mrn summery'!A70</f>
        <v>VAVUNIYA</v>
      </c>
      <c r="B61" s="576" t="str">
        <f>'mrn summery'!B70</f>
        <v>G.P.D.GROUP</v>
      </c>
      <c r="C61" s="610"/>
      <c r="D61" s="549"/>
      <c r="E61" s="610"/>
      <c r="F61" s="549"/>
      <c r="G61" s="611"/>
      <c r="H61" s="549"/>
      <c r="I61" s="611"/>
      <c r="J61" s="549"/>
      <c r="K61" s="612"/>
      <c r="L61" s="549"/>
      <c r="M61" s="612"/>
      <c r="N61" s="549"/>
      <c r="O61" s="581">
        <v>0.7</v>
      </c>
      <c r="P61" s="553">
        <v>65</v>
      </c>
      <c r="Q61" s="613"/>
      <c r="R61" s="549"/>
      <c r="S61" s="613">
        <v>0.3</v>
      </c>
      <c r="T61" s="553">
        <v>28</v>
      </c>
      <c r="U61" s="581"/>
      <c r="V61" s="549"/>
      <c r="W61" s="613"/>
      <c r="X61" s="549"/>
      <c r="Y61" s="582"/>
      <c r="Z61" s="549"/>
      <c r="AA61" s="578"/>
      <c r="AB61" s="553"/>
      <c r="AC61" s="583">
        <f>SUM(AB61,Z61+X61+T61+R61+P61+L61+AA61+F61+AI40)</f>
        <v>93</v>
      </c>
      <c r="AD61" s="584">
        <f>SUM('mrn summery'!O70)</f>
        <v>4280.0384000000004</v>
      </c>
      <c r="AE61" s="556">
        <f>SUM(D61+F61+H61+J61)*67+L61*48+(N61+P61+R61+T61+V61+X61)*46+Z61*49+AB61*36.5</f>
        <v>4278</v>
      </c>
      <c r="AF61" s="638">
        <f t="shared" si="11"/>
        <v>2.0384000000003653</v>
      </c>
    </row>
    <row r="62" spans="1:33" s="636" customFormat="1" ht="17.25" thickBot="1" x14ac:dyDescent="0.3">
      <c r="A62" s="547" t="str">
        <f>'mrn summery'!A71</f>
        <v>CHAVAKACHCHERY</v>
      </c>
      <c r="B62" s="573" t="str">
        <f>'mrn summery'!B71</f>
        <v>ALEX DISTRIBUTORS</v>
      </c>
      <c r="C62" s="606"/>
      <c r="D62" s="549">
        <f>SUM(C62)/67*AD62</f>
        <v>0</v>
      </c>
      <c r="E62" s="606"/>
      <c r="F62" s="549">
        <f>SUM(E62)/67*AD62</f>
        <v>0</v>
      </c>
      <c r="G62" s="607"/>
      <c r="H62" s="549">
        <f>SUM(AD62)*G62/67</f>
        <v>0</v>
      </c>
      <c r="I62" s="607"/>
      <c r="J62" s="549">
        <f>SUM(AD62)*I62/67</f>
        <v>0</v>
      </c>
      <c r="K62" s="608"/>
      <c r="L62" s="549">
        <f>SUM(AD62)*K62/48</f>
        <v>0</v>
      </c>
      <c r="M62" s="608"/>
      <c r="N62" s="549">
        <f>SUM(AD62)*M62/46</f>
        <v>0</v>
      </c>
      <c r="O62" s="558">
        <v>0.7</v>
      </c>
      <c r="P62" s="553">
        <v>51</v>
      </c>
      <c r="Q62" s="609"/>
      <c r="R62" s="549">
        <f>SUM(AD62*Q62/46)</f>
        <v>0</v>
      </c>
      <c r="S62" s="609">
        <v>0.3</v>
      </c>
      <c r="T62" s="553">
        <v>23</v>
      </c>
      <c r="U62" s="558"/>
      <c r="V62" s="549">
        <v>0</v>
      </c>
      <c r="W62" s="609"/>
      <c r="X62" s="549">
        <f>SUM(AD62*W62/46)</f>
        <v>0</v>
      </c>
      <c r="Y62" s="582"/>
      <c r="Z62" s="549">
        <f>SUM(AD62)*Y62/49</f>
        <v>0</v>
      </c>
      <c r="AA62" s="578"/>
      <c r="AB62" s="553"/>
      <c r="AC62" s="583">
        <f>SUM(AB62,Z62+X62+T62+R62+P62+L62+AA62+F62+AI40)</f>
        <v>74</v>
      </c>
      <c r="AD62" s="574">
        <f>SUM('mrn summery'!O71)</f>
        <v>3407</v>
      </c>
      <c r="AE62" s="556">
        <f>SUM(D62+F62+H62+J62)*67+L62*48+(N62+P62+R62+T62+V62+X62)*46+Z62*49+AB62*36.5</f>
        <v>3404</v>
      </c>
      <c r="AF62" s="549">
        <f t="shared" si="11"/>
        <v>3</v>
      </c>
    </row>
    <row r="63" spans="1:33" s="639" customFormat="1" ht="19.5" thickBot="1" x14ac:dyDescent="0.35">
      <c r="A63" s="523" t="str">
        <f>'mrn summery'!A72</f>
        <v xml:space="preserve">North </v>
      </c>
      <c r="B63" s="525"/>
      <c r="C63" s="625"/>
      <c r="D63" s="615">
        <f>SUM(D60:D62)</f>
        <v>0</v>
      </c>
      <c r="E63" s="625"/>
      <c r="F63" s="642">
        <f>SUM(F60:F62)</f>
        <v>0</v>
      </c>
      <c r="G63" s="625"/>
      <c r="H63" s="642">
        <f>SUM(H60:H62)</f>
        <v>0</v>
      </c>
      <c r="I63" s="625"/>
      <c r="J63" s="642">
        <f>SUM(J60:J62)</f>
        <v>0</v>
      </c>
      <c r="K63" s="625"/>
      <c r="L63" s="642">
        <v>0</v>
      </c>
      <c r="M63" s="625"/>
      <c r="N63" s="642">
        <v>0</v>
      </c>
      <c r="O63" s="625"/>
      <c r="P63" s="627">
        <f>SUM(P60:P62)</f>
        <v>297</v>
      </c>
      <c r="Q63" s="625"/>
      <c r="R63" s="642">
        <v>0</v>
      </c>
      <c r="S63" s="625"/>
      <c r="T63" s="627">
        <f>SUM(T62,T60)</f>
        <v>101</v>
      </c>
      <c r="U63" s="625"/>
      <c r="V63" s="642">
        <v>0</v>
      </c>
      <c r="W63" s="625"/>
      <c r="X63" s="642">
        <f>SUM(X60:X62)</f>
        <v>0</v>
      </c>
      <c r="Y63" s="625"/>
      <c r="Z63" s="642">
        <f>SUM(Z60:Z62)</f>
        <v>0</v>
      </c>
      <c r="AA63" s="625"/>
      <c r="AB63" s="850">
        <f>SUM(AB60:AB62)</f>
        <v>0</v>
      </c>
      <c r="AC63" s="643">
        <f>SUM(AC60:AC62)</f>
        <v>426</v>
      </c>
      <c r="AD63" s="623">
        <f>SUM(AD60:AD62)</f>
        <v>19601.038400000001</v>
      </c>
      <c r="AE63" s="623">
        <f>SUM(AE60:AE62)</f>
        <v>19596</v>
      </c>
      <c r="AF63" s="623">
        <f>SUM(AF60:AF62)</f>
        <v>5.0384000000003653</v>
      </c>
    </row>
    <row r="64" spans="1:33" ht="19.5" thickBot="1" x14ac:dyDescent="0.35">
      <c r="A64" s="480"/>
      <c r="B64" s="481"/>
      <c r="C64" s="644"/>
      <c r="D64" s="645"/>
      <c r="E64" s="644"/>
      <c r="F64" s="646"/>
      <c r="G64" s="644"/>
      <c r="H64" s="646"/>
      <c r="I64" s="644"/>
      <c r="J64" s="646"/>
      <c r="K64" s="644"/>
      <c r="L64" s="646"/>
      <c r="M64" s="644"/>
      <c r="N64" s="646"/>
      <c r="O64" s="644"/>
      <c r="P64" s="647"/>
      <c r="Q64" s="644"/>
      <c r="R64" s="646"/>
      <c r="S64" s="644"/>
      <c r="T64" s="647"/>
      <c r="U64" s="644"/>
      <c r="V64" s="646"/>
      <c r="W64" s="644"/>
      <c r="X64" s="646"/>
      <c r="Y64" s="644"/>
      <c r="Z64" s="646"/>
      <c r="AA64" s="644"/>
      <c r="AB64" s="646"/>
      <c r="AC64" s="646"/>
      <c r="AD64" s="479"/>
      <c r="AE64" s="648"/>
      <c r="AF64" s="648"/>
      <c r="AG64" s="649"/>
    </row>
    <row r="65" spans="1:32" s="639" customFormat="1" ht="19.5" thickBot="1" x14ac:dyDescent="0.35">
      <c r="A65" s="544" t="s">
        <v>179</v>
      </c>
      <c r="B65" s="545"/>
      <c r="C65" s="650"/>
      <c r="D65" s="651">
        <f>SUM(D63+D59+D50+D42+D31+D21+D13)</f>
        <v>0</v>
      </c>
      <c r="E65" s="651"/>
      <c r="F65" s="651">
        <f>SUM(F63+F59+F50+F42+F31+F21+F13)</f>
        <v>99</v>
      </c>
      <c r="G65" s="651"/>
      <c r="H65" s="651">
        <f t="shared" ref="H65:Z65" si="67">SUM(H63+H59+H50+H42+H31+H21+H13)</f>
        <v>0</v>
      </c>
      <c r="I65" s="651"/>
      <c r="J65" s="651">
        <f t="shared" si="67"/>
        <v>0</v>
      </c>
      <c r="K65" s="651"/>
      <c r="L65" s="651">
        <f t="shared" si="67"/>
        <v>0</v>
      </c>
      <c r="M65" s="651"/>
      <c r="N65" s="651">
        <f>SUM(N63+N59+N50+N42+N31+N21+N13)</f>
        <v>144</v>
      </c>
      <c r="O65" s="651"/>
      <c r="P65" s="651">
        <f>SUM(P63,P59,P50,P42,P31,P21,P13)</f>
        <v>6489</v>
      </c>
      <c r="Q65" s="651"/>
      <c r="R65" s="651">
        <f>SUM(
R63+R59+R50+R42+R31+R21+R13)</f>
        <v>74</v>
      </c>
      <c r="S65" s="651"/>
      <c r="T65" s="651">
        <f>SUM(T63,T59,T50,T42,T31,T21,T13)</f>
        <v>2718</v>
      </c>
      <c r="U65" s="651"/>
      <c r="V65" s="651">
        <f t="shared" si="67"/>
        <v>0</v>
      </c>
      <c r="W65" s="651"/>
      <c r="X65" s="651">
        <f t="shared" si="67"/>
        <v>0</v>
      </c>
      <c r="Y65" s="651"/>
      <c r="Z65" s="651">
        <f t="shared" si="67"/>
        <v>0</v>
      </c>
      <c r="AA65" s="651"/>
      <c r="AB65" s="651">
        <f>SUM(AB63,AB59,AB50,AB13,AB21,AB31,AB42)</f>
        <v>125</v>
      </c>
      <c r="AC65" s="651">
        <f>SUM(AC63,AC59,AC50,AC42,AC31,AC21,AC13)</f>
        <v>9228</v>
      </c>
      <c r="AD65" s="652">
        <f>SUM(AD63,AD59,AD50,AD42,AD31,AD21,AD13)</f>
        <v>446206.52430000005</v>
      </c>
      <c r="AE65" s="652">
        <f>SUM(AE63,AE59,AE50,AE42,AE31,AE21,AE13)</f>
        <v>446033.5</v>
      </c>
      <c r="AF65" s="546">
        <f>SUM(AF63,AF59,AF50,AF42,AF31,AF21,AF13)</f>
        <v>173.02429999999458</v>
      </c>
    </row>
    <row r="66" spans="1:32" ht="20.25" customHeight="1" thickTop="1" x14ac:dyDescent="0.25">
      <c r="B66" s="649"/>
      <c r="C66" s="653"/>
      <c r="D66" s="654"/>
      <c r="E66" s="653"/>
      <c r="F66" s="649"/>
      <c r="G66" s="653"/>
      <c r="H66" s="649"/>
      <c r="I66" s="653"/>
      <c r="J66" s="649"/>
      <c r="K66" s="653"/>
      <c r="L66" s="649"/>
      <c r="M66" s="653"/>
      <c r="N66" s="649"/>
      <c r="O66" s="653"/>
      <c r="P66" s="655"/>
      <c r="Q66" s="653"/>
      <c r="R66" s="649"/>
      <c r="S66" s="653"/>
      <c r="T66" s="655"/>
      <c r="U66" s="653"/>
      <c r="V66" s="649"/>
      <c r="W66" s="653"/>
      <c r="X66" s="649"/>
      <c r="Y66" s="653"/>
      <c r="Z66" s="649"/>
      <c r="AA66" s="653"/>
      <c r="AB66" s="649"/>
      <c r="AC66" s="649"/>
      <c r="AD66" s="478"/>
      <c r="AE66" s="649"/>
      <c r="AF66" s="649"/>
    </row>
    <row r="67" spans="1:32" ht="15.75" x14ac:dyDescent="0.25">
      <c r="B67" s="649"/>
      <c r="C67" s="653"/>
      <c r="D67" s="654"/>
      <c r="E67" s="653"/>
      <c r="F67" s="649"/>
      <c r="G67" s="653"/>
      <c r="H67" s="649"/>
      <c r="I67" s="653"/>
      <c r="J67" s="649"/>
      <c r="K67" s="653"/>
      <c r="L67" s="649"/>
      <c r="M67" s="653"/>
      <c r="N67" s="649"/>
      <c r="O67" s="653"/>
      <c r="P67" s="655"/>
      <c r="Q67" s="653"/>
      <c r="R67" s="649"/>
      <c r="S67" s="653"/>
      <c r="T67" s="655"/>
      <c r="U67" s="653"/>
      <c r="V67" s="649"/>
      <c r="W67" s="653"/>
      <c r="X67" s="649"/>
      <c r="Y67" s="653"/>
      <c r="Z67" s="649"/>
      <c r="AA67" s="653"/>
      <c r="AB67" s="649"/>
      <c r="AC67" s="649"/>
      <c r="AD67" s="478"/>
      <c r="AE67" s="649"/>
      <c r="AF67" s="649"/>
    </row>
    <row r="68" spans="1:32" ht="15.75" x14ac:dyDescent="0.25">
      <c r="B68" s="649"/>
      <c r="C68" s="653"/>
      <c r="D68" s="654"/>
      <c r="E68" s="653"/>
      <c r="F68" s="649"/>
      <c r="G68" s="653"/>
      <c r="H68" s="649"/>
      <c r="I68" s="653"/>
      <c r="J68" s="649"/>
      <c r="K68" s="653"/>
      <c r="L68" s="649"/>
      <c r="M68" s="653"/>
      <c r="N68" s="649"/>
      <c r="O68" s="653"/>
      <c r="P68" s="655"/>
      <c r="Q68" s="653"/>
      <c r="R68" s="649"/>
      <c r="S68" s="653"/>
      <c r="T68" s="655"/>
      <c r="U68" s="653"/>
      <c r="V68" s="649"/>
      <c r="W68" s="653"/>
      <c r="X68" s="649"/>
      <c r="Y68" s="653"/>
      <c r="Z68" s="649"/>
      <c r="AA68" s="653"/>
      <c r="AB68" s="649"/>
      <c r="AC68" s="649"/>
      <c r="AD68" s="478"/>
      <c r="AE68" s="649"/>
      <c r="AF68" s="649"/>
    </row>
    <row r="69" spans="1:32" ht="15.75" x14ac:dyDescent="0.25">
      <c r="B69" s="649"/>
      <c r="C69" s="653"/>
      <c r="D69" s="654"/>
      <c r="E69" s="653"/>
      <c r="F69" s="649"/>
      <c r="G69" s="653"/>
      <c r="H69" s="649"/>
      <c r="I69" s="653"/>
      <c r="J69" s="649"/>
      <c r="K69" s="653"/>
      <c r="L69" s="649"/>
      <c r="M69" s="653"/>
      <c r="N69" s="649"/>
      <c r="O69" s="653"/>
      <c r="P69" s="655"/>
      <c r="Q69" s="653"/>
      <c r="R69" s="649"/>
      <c r="S69" s="653"/>
      <c r="T69" s="655"/>
      <c r="U69" s="653"/>
      <c r="V69" s="649"/>
      <c r="W69" s="653"/>
      <c r="X69" s="649"/>
      <c r="Y69" s="653"/>
      <c r="Z69" s="649"/>
      <c r="AA69" s="653"/>
      <c r="AB69" s="649"/>
      <c r="AC69" s="649"/>
      <c r="AD69" s="478"/>
      <c r="AE69" s="649"/>
      <c r="AF69" s="649"/>
    </row>
    <row r="70" spans="1:32" ht="15.75" x14ac:dyDescent="0.25">
      <c r="B70" s="649"/>
      <c r="C70" s="653"/>
      <c r="D70" s="654"/>
      <c r="E70" s="653"/>
      <c r="F70" s="649"/>
      <c r="G70" s="653"/>
      <c r="H70" s="649"/>
      <c r="I70" s="653"/>
      <c r="J70" s="649"/>
      <c r="K70" s="653"/>
      <c r="L70" s="649"/>
      <c r="M70" s="653"/>
      <c r="N70" s="649"/>
      <c r="O70" s="653"/>
      <c r="P70" s="655"/>
      <c r="Q70" s="653"/>
      <c r="R70" s="649"/>
      <c r="S70" s="653"/>
      <c r="T70" s="655"/>
      <c r="U70" s="653"/>
      <c r="V70" s="649"/>
      <c r="W70" s="653"/>
      <c r="X70" s="649"/>
      <c r="Y70" s="653"/>
      <c r="Z70" s="649"/>
      <c r="AA70" s="653"/>
      <c r="AB70" s="649"/>
      <c r="AC70" s="649"/>
      <c r="AD70" s="478"/>
      <c r="AE70" s="649"/>
      <c r="AF70" s="649"/>
    </row>
    <row r="71" spans="1:32" ht="15.75" x14ac:dyDescent="0.25">
      <c r="B71" s="649"/>
      <c r="C71" s="653"/>
      <c r="D71" s="654"/>
      <c r="E71" s="653"/>
      <c r="F71" s="649"/>
      <c r="G71" s="653"/>
      <c r="H71" s="649"/>
      <c r="I71" s="653"/>
      <c r="J71" s="649"/>
      <c r="K71" s="653"/>
      <c r="L71" s="649"/>
      <c r="M71" s="653"/>
      <c r="N71" s="649"/>
      <c r="O71" s="653"/>
      <c r="P71" s="655"/>
      <c r="Q71" s="653"/>
      <c r="R71" s="649"/>
      <c r="S71" s="653"/>
      <c r="T71" s="655"/>
      <c r="U71" s="653"/>
      <c r="V71" s="649"/>
      <c r="W71" s="653"/>
      <c r="X71" s="649"/>
      <c r="Y71" s="653"/>
      <c r="Z71" s="649"/>
      <c r="AA71" s="653"/>
      <c r="AB71" s="649"/>
      <c r="AC71" s="649"/>
      <c r="AD71" s="478"/>
      <c r="AE71" s="649"/>
      <c r="AF71" s="649"/>
    </row>
    <row r="72" spans="1:32" ht="15.75" x14ac:dyDescent="0.25">
      <c r="B72" s="649"/>
      <c r="C72" s="653"/>
      <c r="D72" s="654"/>
      <c r="E72" s="653"/>
      <c r="F72" s="649"/>
      <c r="G72" s="653"/>
      <c r="H72" s="649"/>
      <c r="I72" s="653"/>
      <c r="J72" s="649"/>
      <c r="K72" s="653"/>
      <c r="L72" s="649"/>
      <c r="M72" s="653"/>
      <c r="N72" s="649"/>
      <c r="O72" s="653"/>
      <c r="P72" s="655"/>
      <c r="Q72" s="653"/>
      <c r="R72" s="649"/>
      <c r="S72" s="653"/>
      <c r="T72" s="655"/>
      <c r="U72" s="653"/>
      <c r="V72" s="649"/>
      <c r="W72" s="653"/>
      <c r="X72" s="649"/>
      <c r="Y72" s="653"/>
      <c r="Z72" s="649"/>
      <c r="AA72" s="653"/>
      <c r="AB72" s="649"/>
      <c r="AC72" s="649"/>
      <c r="AD72" s="478"/>
      <c r="AE72" s="649"/>
      <c r="AF72" s="649"/>
    </row>
    <row r="73" spans="1:32" x14ac:dyDescent="0.25">
      <c r="B73" s="649"/>
      <c r="C73" s="653"/>
      <c r="D73" s="654"/>
      <c r="E73" s="653"/>
      <c r="F73" s="649"/>
      <c r="G73" s="653"/>
      <c r="H73" s="649"/>
      <c r="I73" s="653"/>
      <c r="J73" s="649"/>
      <c r="K73" s="653"/>
      <c r="L73" s="649"/>
      <c r="M73" s="653"/>
      <c r="N73" s="649"/>
      <c r="O73" s="653"/>
      <c r="P73" s="655"/>
      <c r="Q73" s="653"/>
      <c r="R73" s="649"/>
      <c r="S73" s="653"/>
      <c r="T73" s="655"/>
      <c r="U73" s="653"/>
      <c r="V73" s="649"/>
      <c r="W73" s="653"/>
      <c r="X73" s="649"/>
      <c r="Y73" s="653"/>
      <c r="Z73" s="649"/>
      <c r="AA73" s="653"/>
      <c r="AB73" s="649"/>
      <c r="AC73" s="649"/>
      <c r="AD73" s="649"/>
      <c r="AE73" s="649"/>
      <c r="AF73" s="649"/>
    </row>
    <row r="74" spans="1:32" x14ac:dyDescent="0.25">
      <c r="B74" s="649"/>
      <c r="C74" s="653"/>
      <c r="D74" s="654"/>
      <c r="E74" s="653"/>
      <c r="F74" s="649"/>
      <c r="G74" s="653"/>
      <c r="H74" s="649"/>
      <c r="I74" s="653"/>
      <c r="J74" s="649"/>
      <c r="K74" s="653"/>
      <c r="L74" s="649"/>
      <c r="M74" s="653"/>
      <c r="N74" s="649"/>
      <c r="O74" s="653"/>
      <c r="P74" s="655"/>
      <c r="Q74" s="653"/>
      <c r="R74" s="649"/>
      <c r="S74" s="653"/>
      <c r="T74" s="655"/>
      <c r="U74" s="653"/>
      <c r="V74" s="649"/>
      <c r="W74" s="653"/>
      <c r="X74" s="649"/>
      <c r="Y74" s="653"/>
      <c r="Z74" s="649"/>
      <c r="AA74" s="653"/>
      <c r="AB74" s="649"/>
      <c r="AC74" s="649"/>
      <c r="AD74" s="649"/>
      <c r="AE74" s="649"/>
      <c r="AF74" s="649"/>
    </row>
    <row r="75" spans="1:32" x14ac:dyDescent="0.25">
      <c r="B75" s="649"/>
      <c r="C75" s="653"/>
      <c r="D75" s="654"/>
      <c r="E75" s="653"/>
      <c r="F75" s="649"/>
      <c r="G75" s="653"/>
      <c r="H75" s="649"/>
      <c r="I75" s="653"/>
      <c r="J75" s="649"/>
      <c r="K75" s="653"/>
      <c r="L75" s="649"/>
      <c r="M75" s="653"/>
      <c r="N75" s="649"/>
      <c r="O75" s="653"/>
      <c r="P75" s="655"/>
      <c r="Q75" s="653"/>
      <c r="R75" s="649"/>
      <c r="S75" s="653"/>
      <c r="T75" s="655"/>
      <c r="U75" s="653"/>
      <c r="V75" s="649"/>
      <c r="W75" s="653"/>
      <c r="X75" s="649"/>
      <c r="Y75" s="653"/>
      <c r="Z75" s="649"/>
      <c r="AA75" s="653"/>
      <c r="AB75" s="649"/>
      <c r="AC75" s="649"/>
      <c r="AD75" s="649"/>
      <c r="AE75" s="649"/>
      <c r="AF75" s="649"/>
    </row>
    <row r="76" spans="1:32" x14ac:dyDescent="0.25">
      <c r="B76" s="649"/>
      <c r="C76" s="653"/>
      <c r="D76" s="654"/>
      <c r="E76" s="653"/>
      <c r="F76" s="649"/>
      <c r="G76" s="653"/>
      <c r="H76" s="649"/>
      <c r="I76" s="653"/>
      <c r="J76" s="649"/>
      <c r="K76" s="653"/>
      <c r="L76" s="649"/>
      <c r="M76" s="653"/>
      <c r="N76" s="649"/>
      <c r="O76" s="653"/>
      <c r="P76" s="655"/>
      <c r="Q76" s="653"/>
      <c r="R76" s="649"/>
      <c r="S76" s="653"/>
      <c r="T76" s="655"/>
      <c r="U76" s="653"/>
      <c r="V76" s="649"/>
      <c r="W76" s="653"/>
      <c r="X76" s="649"/>
      <c r="Y76" s="653"/>
      <c r="Z76" s="649"/>
      <c r="AA76" s="653"/>
      <c r="AB76" s="649"/>
      <c r="AC76" s="649"/>
      <c r="AD76" s="649"/>
      <c r="AE76" s="649"/>
      <c r="AF76" s="649"/>
    </row>
    <row r="77" spans="1:32" x14ac:dyDescent="0.25">
      <c r="B77" s="649"/>
      <c r="C77" s="653"/>
      <c r="D77" s="654"/>
      <c r="E77" s="653"/>
      <c r="F77" s="649"/>
      <c r="G77" s="653"/>
      <c r="H77" s="649"/>
      <c r="I77" s="653"/>
      <c r="J77" s="649"/>
      <c r="K77" s="653"/>
      <c r="L77" s="649"/>
      <c r="M77" s="653"/>
      <c r="N77" s="649"/>
      <c r="O77" s="653"/>
      <c r="P77" s="655"/>
      <c r="Q77" s="653"/>
      <c r="R77" s="649"/>
      <c r="S77" s="653"/>
      <c r="T77" s="655"/>
      <c r="U77" s="653"/>
      <c r="V77" s="649"/>
      <c r="W77" s="653"/>
      <c r="X77" s="649"/>
      <c r="Y77" s="653"/>
      <c r="Z77" s="649"/>
      <c r="AA77" s="653"/>
      <c r="AB77" s="649"/>
      <c r="AC77" s="649"/>
      <c r="AD77" s="649"/>
      <c r="AE77" s="649"/>
      <c r="AF77" s="649"/>
    </row>
    <row r="78" spans="1:32" x14ac:dyDescent="0.25">
      <c r="B78" s="649"/>
      <c r="C78" s="649"/>
      <c r="D78" s="649"/>
      <c r="E78" s="649"/>
      <c r="F78" s="649"/>
      <c r="G78" s="649"/>
      <c r="H78" s="649"/>
      <c r="I78" s="649"/>
      <c r="J78" s="649"/>
      <c r="K78" s="649"/>
      <c r="L78" s="649"/>
      <c r="M78" s="649"/>
      <c r="N78" s="649"/>
      <c r="O78" s="649"/>
      <c r="P78" s="649"/>
      <c r="Q78" s="649"/>
      <c r="R78" s="649"/>
      <c r="S78" s="649"/>
      <c r="T78" s="656"/>
      <c r="U78" s="649"/>
      <c r="V78" s="649"/>
      <c r="W78" s="649"/>
      <c r="X78" s="649"/>
      <c r="Y78" s="649"/>
      <c r="Z78" s="649"/>
      <c r="AA78" s="653"/>
      <c r="AB78" s="649"/>
      <c r="AC78" s="649"/>
      <c r="AD78" s="649"/>
      <c r="AE78" s="649"/>
      <c r="AF78" s="649"/>
    </row>
    <row r="79" spans="1:32" x14ac:dyDescent="0.25">
      <c r="C79" s="633"/>
      <c r="D79" s="633"/>
      <c r="E79" s="633"/>
      <c r="G79" s="633"/>
      <c r="I79" s="633"/>
      <c r="K79" s="633"/>
      <c r="M79" s="633"/>
      <c r="O79" s="633"/>
      <c r="P79" s="633"/>
      <c r="Q79" s="633"/>
      <c r="S79" s="633"/>
      <c r="T79" s="657"/>
      <c r="U79" s="633"/>
      <c r="W79" s="633"/>
      <c r="Y79" s="633"/>
      <c r="Z79" s="649"/>
      <c r="AA79" s="653"/>
      <c r="AB79" s="649"/>
    </row>
    <row r="80" spans="1:32" x14ac:dyDescent="0.25">
      <c r="C80" s="633"/>
      <c r="D80" s="633"/>
      <c r="E80" s="633"/>
      <c r="G80" s="633"/>
      <c r="I80" s="633"/>
      <c r="K80" s="633"/>
      <c r="M80" s="633"/>
      <c r="O80" s="633"/>
      <c r="P80" s="633"/>
      <c r="Q80" s="633"/>
      <c r="S80" s="633"/>
      <c r="T80" s="657"/>
      <c r="U80" s="633"/>
      <c r="W80" s="633"/>
      <c r="Y80" s="633"/>
      <c r="Z80" s="649"/>
      <c r="AA80" s="653"/>
      <c r="AB80" s="649"/>
    </row>
    <row r="81" spans="3:28" x14ac:dyDescent="0.25">
      <c r="C81" s="633"/>
      <c r="D81" s="633"/>
      <c r="E81" s="633"/>
      <c r="G81" s="633"/>
      <c r="I81" s="633"/>
      <c r="K81" s="633"/>
      <c r="M81" s="633"/>
      <c r="O81" s="633"/>
      <c r="P81" s="633"/>
      <c r="Q81" s="633"/>
      <c r="S81" s="633"/>
      <c r="T81" s="657"/>
      <c r="U81" s="633"/>
      <c r="W81" s="633"/>
      <c r="Y81" s="633"/>
      <c r="Z81" s="649"/>
      <c r="AA81" s="653"/>
      <c r="AB81" s="649"/>
    </row>
    <row r="82" spans="3:28" x14ac:dyDescent="0.25">
      <c r="C82" s="633"/>
      <c r="D82" s="633"/>
      <c r="E82" s="633"/>
      <c r="G82" s="633"/>
      <c r="I82" s="633"/>
      <c r="K82" s="633"/>
      <c r="M82" s="633"/>
      <c r="O82" s="633"/>
      <c r="P82" s="633"/>
      <c r="Q82" s="633"/>
      <c r="S82" s="633"/>
      <c r="T82" s="657"/>
      <c r="U82" s="633"/>
      <c r="W82" s="633"/>
      <c r="Y82" s="633"/>
      <c r="Z82" s="649"/>
      <c r="AA82" s="653"/>
      <c r="AB82" s="649"/>
    </row>
    <row r="83" spans="3:28" x14ac:dyDescent="0.25">
      <c r="C83" s="633"/>
      <c r="D83" s="633"/>
      <c r="E83" s="633"/>
      <c r="G83" s="633"/>
      <c r="I83" s="633"/>
      <c r="K83" s="633"/>
      <c r="M83" s="633"/>
      <c r="O83" s="633"/>
      <c r="P83" s="633"/>
      <c r="Q83" s="633"/>
      <c r="S83" s="633"/>
      <c r="T83" s="657"/>
      <c r="U83" s="633"/>
      <c r="W83" s="633"/>
      <c r="Y83" s="633"/>
      <c r="Z83" s="649"/>
      <c r="AA83" s="653"/>
      <c r="AB83" s="649"/>
    </row>
    <row r="84" spans="3:28" x14ac:dyDescent="0.25">
      <c r="C84" s="633"/>
      <c r="D84" s="633"/>
      <c r="E84" s="633"/>
      <c r="G84" s="633"/>
      <c r="I84" s="633"/>
      <c r="K84" s="633"/>
      <c r="M84" s="633"/>
      <c r="O84" s="633"/>
      <c r="P84" s="633"/>
      <c r="Q84" s="633"/>
      <c r="S84" s="633"/>
      <c r="T84" s="657"/>
      <c r="U84" s="633"/>
      <c r="W84" s="633"/>
      <c r="Y84" s="633"/>
      <c r="Z84" s="649"/>
      <c r="AA84" s="653"/>
      <c r="AB84" s="649"/>
    </row>
    <row r="85" spans="3:28" x14ac:dyDescent="0.25">
      <c r="C85" s="633"/>
      <c r="D85" s="633"/>
      <c r="E85" s="633"/>
      <c r="G85" s="633"/>
      <c r="I85" s="633"/>
      <c r="K85" s="633"/>
      <c r="M85" s="633"/>
      <c r="O85" s="633"/>
      <c r="P85" s="633"/>
      <c r="Q85" s="633"/>
      <c r="S85" s="633"/>
      <c r="T85" s="657"/>
      <c r="U85" s="633"/>
      <c r="W85" s="633"/>
      <c r="Y85" s="633"/>
      <c r="Z85" s="649"/>
      <c r="AA85" s="653"/>
      <c r="AB85" s="649"/>
    </row>
    <row r="86" spans="3:28" x14ac:dyDescent="0.25">
      <c r="C86" s="633"/>
      <c r="D86" s="633"/>
      <c r="E86" s="633"/>
      <c r="G86" s="633"/>
      <c r="I86" s="633"/>
      <c r="K86" s="633"/>
      <c r="M86" s="633"/>
      <c r="O86" s="633"/>
      <c r="P86" s="633"/>
      <c r="Q86" s="633"/>
      <c r="S86" s="633"/>
      <c r="T86" s="657"/>
      <c r="U86" s="633"/>
      <c r="W86" s="633"/>
      <c r="Y86" s="633"/>
      <c r="Z86" s="649"/>
      <c r="AA86" s="653"/>
      <c r="AB86" s="649"/>
    </row>
    <row r="87" spans="3:28" x14ac:dyDescent="0.25">
      <c r="C87" s="633"/>
      <c r="D87" s="633"/>
      <c r="E87" s="633"/>
      <c r="G87" s="633"/>
      <c r="I87" s="633"/>
      <c r="K87" s="633"/>
      <c r="M87" s="633"/>
      <c r="O87" s="633"/>
      <c r="P87" s="633"/>
      <c r="Q87" s="633"/>
      <c r="S87" s="633"/>
      <c r="T87" s="657"/>
      <c r="U87" s="633"/>
      <c r="W87" s="633"/>
      <c r="Y87" s="633"/>
      <c r="Z87" s="649"/>
      <c r="AA87" s="653"/>
      <c r="AB87" s="649"/>
    </row>
    <row r="88" spans="3:28" x14ac:dyDescent="0.25">
      <c r="C88" s="633"/>
      <c r="D88" s="633"/>
      <c r="E88" s="633"/>
      <c r="G88" s="633"/>
      <c r="I88" s="633"/>
      <c r="K88" s="633"/>
      <c r="M88" s="633"/>
      <c r="O88" s="633"/>
      <c r="P88" s="633"/>
      <c r="Q88" s="633"/>
      <c r="S88" s="633"/>
      <c r="T88" s="657"/>
      <c r="U88" s="633"/>
      <c r="W88" s="633"/>
      <c r="Y88" s="633"/>
      <c r="Z88" s="649"/>
      <c r="AA88" s="653"/>
      <c r="AB88" s="649"/>
    </row>
    <row r="89" spans="3:28" x14ac:dyDescent="0.25">
      <c r="C89" s="633"/>
      <c r="D89" s="633"/>
      <c r="E89" s="633"/>
      <c r="G89" s="633"/>
      <c r="I89" s="633"/>
      <c r="K89" s="633"/>
      <c r="M89" s="633"/>
      <c r="O89" s="633"/>
      <c r="P89" s="633"/>
      <c r="Q89" s="633"/>
      <c r="S89" s="633"/>
      <c r="T89" s="657"/>
      <c r="U89" s="633"/>
      <c r="W89" s="633"/>
      <c r="Y89" s="633"/>
      <c r="Z89" s="649"/>
      <c r="AA89" s="653"/>
      <c r="AB89" s="649"/>
    </row>
    <row r="90" spans="3:28" x14ac:dyDescent="0.25">
      <c r="C90" s="633"/>
      <c r="D90" s="633"/>
      <c r="E90" s="633"/>
      <c r="G90" s="633"/>
      <c r="I90" s="633"/>
      <c r="K90" s="633"/>
      <c r="M90" s="633"/>
      <c r="O90" s="633"/>
      <c r="P90" s="633"/>
      <c r="Q90" s="633"/>
      <c r="S90" s="633"/>
      <c r="T90" s="657"/>
      <c r="U90" s="633"/>
      <c r="W90" s="633"/>
      <c r="Y90" s="633"/>
      <c r="Z90" s="649"/>
      <c r="AA90" s="653"/>
      <c r="AB90" s="649"/>
    </row>
    <row r="91" spans="3:28" x14ac:dyDescent="0.25">
      <c r="C91" s="633"/>
      <c r="D91" s="633"/>
      <c r="E91" s="633"/>
      <c r="G91" s="633"/>
      <c r="I91" s="633"/>
      <c r="K91" s="633"/>
      <c r="M91" s="633"/>
      <c r="O91" s="633"/>
      <c r="P91" s="633"/>
      <c r="Q91" s="633"/>
      <c r="S91" s="633"/>
      <c r="T91" s="657"/>
      <c r="U91" s="633"/>
      <c r="W91" s="633"/>
      <c r="Y91" s="633"/>
      <c r="Z91" s="649"/>
      <c r="AA91" s="653"/>
      <c r="AB91" s="649"/>
    </row>
    <row r="92" spans="3:28" x14ac:dyDescent="0.25">
      <c r="C92" s="633"/>
      <c r="D92" s="633"/>
      <c r="E92" s="633"/>
      <c r="G92" s="633"/>
      <c r="I92" s="633"/>
      <c r="K92" s="633"/>
      <c r="M92" s="633"/>
      <c r="O92" s="633"/>
      <c r="P92" s="633"/>
      <c r="Q92" s="633"/>
      <c r="S92" s="633"/>
      <c r="T92" s="657"/>
      <c r="U92" s="633"/>
      <c r="W92" s="633"/>
      <c r="Y92" s="633"/>
      <c r="Z92" s="649"/>
      <c r="AA92" s="653"/>
      <c r="AB92" s="649"/>
    </row>
    <row r="93" spans="3:28" x14ac:dyDescent="0.25">
      <c r="C93" s="633"/>
      <c r="D93" s="633"/>
      <c r="E93" s="633"/>
      <c r="G93" s="633"/>
      <c r="I93" s="633"/>
      <c r="K93" s="633"/>
      <c r="M93" s="633"/>
      <c r="O93" s="633"/>
      <c r="P93" s="633"/>
      <c r="Q93" s="633"/>
      <c r="S93" s="633"/>
      <c r="T93" s="657"/>
      <c r="U93" s="633"/>
      <c r="W93" s="633"/>
      <c r="Y93" s="633"/>
      <c r="Z93" s="649"/>
      <c r="AA93" s="653"/>
      <c r="AB93" s="649"/>
    </row>
    <row r="94" spans="3:28" x14ac:dyDescent="0.25">
      <c r="C94" s="633"/>
      <c r="D94" s="633"/>
      <c r="E94" s="633"/>
      <c r="G94" s="633"/>
      <c r="I94" s="633"/>
      <c r="K94" s="633"/>
      <c r="M94" s="633"/>
      <c r="O94" s="633"/>
      <c r="P94" s="633"/>
      <c r="Q94" s="633"/>
      <c r="S94" s="633"/>
      <c r="T94" s="657"/>
      <c r="U94" s="633"/>
      <c r="W94" s="633"/>
      <c r="Y94" s="633"/>
      <c r="Z94" s="649"/>
      <c r="AA94" s="653"/>
      <c r="AB94" s="649"/>
    </row>
    <row r="95" spans="3:28" x14ac:dyDescent="0.25">
      <c r="C95" s="633"/>
      <c r="D95" s="633"/>
      <c r="E95" s="633"/>
      <c r="G95" s="633"/>
      <c r="I95" s="633"/>
      <c r="K95" s="633"/>
      <c r="M95" s="633"/>
      <c r="O95" s="633"/>
      <c r="P95" s="633"/>
      <c r="Q95" s="633"/>
      <c r="S95" s="633"/>
      <c r="T95" s="657"/>
      <c r="U95" s="633"/>
      <c r="W95" s="633"/>
      <c r="Y95" s="633"/>
      <c r="Z95" s="649"/>
      <c r="AA95" s="653"/>
      <c r="AB95" s="649"/>
    </row>
    <row r="96" spans="3:28" x14ac:dyDescent="0.25">
      <c r="C96" s="633"/>
      <c r="D96" s="633"/>
      <c r="E96" s="633"/>
      <c r="G96" s="633"/>
      <c r="I96" s="633"/>
      <c r="K96" s="633"/>
      <c r="M96" s="633"/>
      <c r="O96" s="633"/>
      <c r="P96" s="633"/>
      <c r="Q96" s="633"/>
      <c r="S96" s="633"/>
      <c r="T96" s="657"/>
      <c r="U96" s="633"/>
      <c r="W96" s="633"/>
      <c r="Y96" s="633"/>
      <c r="Z96" s="649"/>
      <c r="AA96" s="653"/>
      <c r="AB96" s="649"/>
    </row>
    <row r="97" spans="3:28" x14ac:dyDescent="0.25">
      <c r="C97" s="633"/>
      <c r="D97" s="633"/>
      <c r="E97" s="633"/>
      <c r="G97" s="633"/>
      <c r="I97" s="633"/>
      <c r="K97" s="633"/>
      <c r="M97" s="633"/>
      <c r="O97" s="633"/>
      <c r="P97" s="633"/>
      <c r="Q97" s="633"/>
      <c r="S97" s="633"/>
      <c r="T97" s="657"/>
      <c r="U97" s="633"/>
      <c r="W97" s="633"/>
      <c r="Y97" s="633"/>
      <c r="Z97" s="649"/>
      <c r="AA97" s="653"/>
      <c r="AB97" s="649"/>
    </row>
    <row r="98" spans="3:28" x14ac:dyDescent="0.25">
      <c r="C98" s="633"/>
      <c r="D98" s="633"/>
      <c r="E98" s="633"/>
      <c r="G98" s="633"/>
      <c r="I98" s="633"/>
      <c r="K98" s="633"/>
      <c r="M98" s="633"/>
      <c r="O98" s="633"/>
      <c r="P98" s="633"/>
      <c r="Q98" s="633"/>
      <c r="S98" s="633"/>
      <c r="T98" s="657"/>
      <c r="U98" s="633"/>
      <c r="W98" s="633"/>
      <c r="Y98" s="633"/>
      <c r="Z98" s="649"/>
      <c r="AA98" s="653"/>
      <c r="AB98" s="649"/>
    </row>
    <row r="99" spans="3:28" x14ac:dyDescent="0.25">
      <c r="C99" s="633"/>
      <c r="D99" s="633"/>
      <c r="E99" s="633"/>
      <c r="G99" s="633"/>
      <c r="I99" s="633"/>
      <c r="K99" s="633"/>
      <c r="M99" s="633"/>
      <c r="O99" s="633"/>
      <c r="P99" s="633"/>
      <c r="Q99" s="633"/>
      <c r="S99" s="633"/>
      <c r="T99" s="657"/>
      <c r="U99" s="633"/>
      <c r="W99" s="633"/>
      <c r="Y99" s="633"/>
      <c r="Z99" s="649"/>
      <c r="AA99" s="653"/>
      <c r="AB99" s="649"/>
    </row>
    <row r="100" spans="3:28" x14ac:dyDescent="0.25">
      <c r="C100" s="633"/>
      <c r="D100" s="633"/>
      <c r="E100" s="633"/>
      <c r="G100" s="633"/>
      <c r="I100" s="633"/>
      <c r="K100" s="633"/>
      <c r="M100" s="633"/>
      <c r="O100" s="633"/>
      <c r="P100" s="633"/>
      <c r="Q100" s="633"/>
      <c r="S100" s="633"/>
      <c r="T100" s="657"/>
      <c r="U100" s="633"/>
      <c r="W100" s="633"/>
      <c r="Y100" s="633"/>
      <c r="Z100" s="649"/>
      <c r="AA100" s="653"/>
      <c r="AB100" s="649"/>
    </row>
    <row r="101" spans="3:28" x14ac:dyDescent="0.25">
      <c r="C101" s="633"/>
      <c r="D101" s="633"/>
      <c r="E101" s="633"/>
      <c r="G101" s="633"/>
      <c r="I101" s="633"/>
      <c r="K101" s="633"/>
      <c r="M101" s="633"/>
      <c r="O101" s="633"/>
      <c r="P101" s="633"/>
      <c r="Q101" s="633"/>
      <c r="S101" s="633"/>
      <c r="T101" s="657"/>
      <c r="U101" s="633"/>
      <c r="W101" s="633"/>
      <c r="Y101" s="633"/>
      <c r="Z101" s="649"/>
      <c r="AA101" s="653"/>
      <c r="AB101" s="649"/>
    </row>
    <row r="102" spans="3:28" x14ac:dyDescent="0.25">
      <c r="C102" s="633"/>
      <c r="D102" s="633"/>
      <c r="E102" s="633"/>
      <c r="G102" s="633"/>
      <c r="I102" s="633"/>
      <c r="K102" s="633"/>
      <c r="M102" s="633"/>
      <c r="O102" s="633"/>
      <c r="P102" s="633"/>
      <c r="Q102" s="633"/>
      <c r="S102" s="633"/>
      <c r="T102" s="657"/>
      <c r="U102" s="633"/>
      <c r="W102" s="633"/>
      <c r="Y102" s="633"/>
      <c r="Z102" s="649"/>
      <c r="AA102" s="653"/>
      <c r="AB102" s="649"/>
    </row>
    <row r="103" spans="3:28" x14ac:dyDescent="0.25">
      <c r="C103" s="633"/>
      <c r="D103" s="633"/>
      <c r="E103" s="633"/>
      <c r="G103" s="633"/>
      <c r="I103" s="633"/>
      <c r="K103" s="633"/>
      <c r="M103" s="633"/>
      <c r="O103" s="633"/>
      <c r="P103" s="633"/>
      <c r="Q103" s="633"/>
      <c r="S103" s="633"/>
      <c r="T103" s="657"/>
      <c r="U103" s="633"/>
      <c r="W103" s="633"/>
      <c r="Y103" s="633"/>
      <c r="Z103" s="649"/>
      <c r="AA103" s="653"/>
      <c r="AB103" s="649"/>
    </row>
    <row r="104" spans="3:28" x14ac:dyDescent="0.25">
      <c r="C104" s="633"/>
      <c r="D104" s="633"/>
      <c r="E104" s="633"/>
      <c r="G104" s="633"/>
      <c r="I104" s="633"/>
      <c r="K104" s="633"/>
      <c r="M104" s="633"/>
      <c r="O104" s="633"/>
      <c r="P104" s="633"/>
      <c r="Q104" s="633"/>
      <c r="S104" s="633"/>
      <c r="T104" s="657"/>
      <c r="U104" s="633"/>
      <c r="W104" s="633"/>
      <c r="Y104" s="633"/>
      <c r="Z104" s="649"/>
      <c r="AA104" s="653"/>
      <c r="AB104" s="649"/>
    </row>
    <row r="105" spans="3:28" x14ac:dyDescent="0.25">
      <c r="C105" s="633"/>
      <c r="D105" s="633"/>
      <c r="E105" s="633"/>
      <c r="G105" s="633"/>
      <c r="I105" s="633"/>
      <c r="K105" s="633"/>
      <c r="M105" s="633"/>
      <c r="O105" s="633"/>
      <c r="P105" s="633"/>
      <c r="Q105" s="633"/>
      <c r="S105" s="633"/>
      <c r="T105" s="657"/>
      <c r="U105" s="633"/>
      <c r="W105" s="633"/>
      <c r="Y105" s="633"/>
      <c r="Z105" s="649"/>
      <c r="AA105" s="653"/>
      <c r="AB105" s="649"/>
    </row>
    <row r="106" spans="3:28" x14ac:dyDescent="0.25">
      <c r="C106" s="633"/>
      <c r="D106" s="633"/>
      <c r="E106" s="633"/>
      <c r="G106" s="633"/>
      <c r="I106" s="633"/>
      <c r="K106" s="633"/>
      <c r="M106" s="633"/>
      <c r="O106" s="633"/>
      <c r="P106" s="633"/>
      <c r="Q106" s="633"/>
      <c r="S106" s="633"/>
      <c r="T106" s="657"/>
      <c r="U106" s="633"/>
      <c r="W106" s="633"/>
      <c r="Y106" s="633"/>
      <c r="Z106" s="649"/>
      <c r="AA106" s="653"/>
      <c r="AB106" s="649"/>
    </row>
    <row r="107" spans="3:28" x14ac:dyDescent="0.25">
      <c r="C107" s="633"/>
      <c r="D107" s="633"/>
      <c r="E107" s="633"/>
      <c r="G107" s="633"/>
      <c r="I107" s="633"/>
      <c r="K107" s="633"/>
      <c r="M107" s="633"/>
      <c r="O107" s="633"/>
      <c r="P107" s="633"/>
      <c r="Q107" s="633"/>
      <c r="S107" s="633"/>
      <c r="T107" s="657"/>
      <c r="U107" s="633"/>
      <c r="W107" s="633"/>
      <c r="Y107" s="633"/>
      <c r="Z107" s="649"/>
      <c r="AA107" s="653"/>
      <c r="AB107" s="649"/>
    </row>
    <row r="108" spans="3:28" x14ac:dyDescent="0.25">
      <c r="C108" s="633"/>
      <c r="D108" s="633"/>
      <c r="E108" s="633"/>
      <c r="G108" s="633"/>
      <c r="I108" s="633"/>
      <c r="K108" s="633"/>
      <c r="M108" s="633"/>
      <c r="O108" s="633"/>
      <c r="P108" s="633"/>
      <c r="Q108" s="633"/>
      <c r="S108" s="633"/>
      <c r="T108" s="657"/>
      <c r="U108" s="633"/>
      <c r="W108" s="633"/>
      <c r="Y108" s="633"/>
      <c r="Z108" s="649"/>
      <c r="AA108" s="653"/>
      <c r="AB108" s="649"/>
    </row>
    <row r="109" spans="3:28" x14ac:dyDescent="0.25">
      <c r="C109" s="633"/>
      <c r="D109" s="633"/>
      <c r="E109" s="633"/>
      <c r="G109" s="633"/>
      <c r="I109" s="633"/>
      <c r="K109" s="633"/>
      <c r="M109" s="633"/>
      <c r="O109" s="633"/>
      <c r="P109" s="633"/>
      <c r="Q109" s="633"/>
      <c r="S109" s="633"/>
      <c r="T109" s="657"/>
      <c r="U109" s="633"/>
      <c r="W109" s="633"/>
      <c r="Y109" s="633"/>
      <c r="Z109" s="649"/>
      <c r="AA109" s="653"/>
      <c r="AB109" s="649"/>
    </row>
    <row r="110" spans="3:28" x14ac:dyDescent="0.25">
      <c r="C110" s="633"/>
      <c r="D110" s="633"/>
      <c r="E110" s="633"/>
      <c r="G110" s="633"/>
      <c r="I110" s="633"/>
      <c r="K110" s="633"/>
      <c r="M110" s="633"/>
      <c r="O110" s="633"/>
      <c r="P110" s="633"/>
      <c r="Q110" s="633"/>
      <c r="S110" s="633"/>
      <c r="T110" s="657"/>
      <c r="U110" s="633"/>
      <c r="W110" s="633"/>
      <c r="Y110" s="633"/>
      <c r="Z110" s="649"/>
      <c r="AA110" s="653"/>
      <c r="AB110" s="649"/>
    </row>
    <row r="111" spans="3:28" x14ac:dyDescent="0.25">
      <c r="C111" s="633"/>
      <c r="D111" s="633"/>
      <c r="E111" s="633"/>
      <c r="G111" s="633"/>
      <c r="I111" s="633"/>
      <c r="K111" s="633"/>
      <c r="M111" s="633"/>
      <c r="O111" s="633"/>
      <c r="P111" s="633"/>
      <c r="Q111" s="633"/>
      <c r="S111" s="633"/>
      <c r="T111" s="657"/>
      <c r="U111" s="633"/>
      <c r="W111" s="633"/>
      <c r="Y111" s="633"/>
      <c r="Z111" s="649"/>
      <c r="AA111" s="653"/>
      <c r="AB111" s="649"/>
    </row>
    <row r="112" spans="3:28" x14ac:dyDescent="0.25">
      <c r="C112" s="633"/>
      <c r="D112" s="633"/>
      <c r="E112" s="633"/>
      <c r="G112" s="633"/>
      <c r="I112" s="633"/>
      <c r="K112" s="633"/>
      <c r="M112" s="633"/>
      <c r="O112" s="633"/>
      <c r="P112" s="633"/>
      <c r="Q112" s="633"/>
      <c r="S112" s="633"/>
      <c r="T112" s="657"/>
      <c r="U112" s="633"/>
      <c r="W112" s="633"/>
      <c r="Y112" s="633"/>
      <c r="Z112" s="649"/>
      <c r="AA112" s="653"/>
      <c r="AB112" s="649"/>
    </row>
    <row r="113" spans="3:28" x14ac:dyDescent="0.25">
      <c r="C113" s="633"/>
      <c r="D113" s="633"/>
      <c r="E113" s="633"/>
      <c r="G113" s="633"/>
      <c r="I113" s="633"/>
      <c r="K113" s="633"/>
      <c r="M113" s="633"/>
      <c r="O113" s="633"/>
      <c r="P113" s="633"/>
      <c r="Q113" s="633"/>
      <c r="S113" s="633"/>
      <c r="T113" s="657"/>
      <c r="U113" s="633"/>
      <c r="W113" s="633"/>
      <c r="Y113" s="633"/>
      <c r="Z113" s="649"/>
      <c r="AA113" s="653"/>
      <c r="AB113" s="649"/>
    </row>
    <row r="114" spans="3:28" x14ac:dyDescent="0.25">
      <c r="C114" s="633"/>
      <c r="D114" s="633"/>
      <c r="E114" s="633"/>
      <c r="G114" s="633"/>
      <c r="I114" s="633"/>
      <c r="K114" s="633"/>
      <c r="M114" s="633"/>
      <c r="O114" s="633"/>
      <c r="P114" s="633"/>
      <c r="Q114" s="633"/>
      <c r="S114" s="633"/>
      <c r="T114" s="657"/>
      <c r="U114" s="633"/>
      <c r="W114" s="633"/>
      <c r="Y114" s="633"/>
      <c r="Z114" s="649"/>
      <c r="AA114" s="653"/>
      <c r="AB114" s="649"/>
    </row>
    <row r="115" spans="3:28" x14ac:dyDescent="0.25">
      <c r="C115" s="633"/>
      <c r="D115" s="633"/>
      <c r="E115" s="633"/>
      <c r="G115" s="633"/>
      <c r="I115" s="633"/>
      <c r="K115" s="633"/>
      <c r="M115" s="633"/>
      <c r="O115" s="633"/>
      <c r="P115" s="633"/>
      <c r="Q115" s="633"/>
      <c r="S115" s="633"/>
      <c r="T115" s="657"/>
      <c r="U115" s="633"/>
      <c r="W115" s="633"/>
      <c r="Y115" s="633"/>
      <c r="Z115" s="649"/>
      <c r="AA115" s="653"/>
      <c r="AB115" s="649"/>
    </row>
    <row r="116" spans="3:28" x14ac:dyDescent="0.25">
      <c r="C116" s="633"/>
      <c r="D116" s="633"/>
      <c r="E116" s="633"/>
      <c r="G116" s="633"/>
      <c r="I116" s="633"/>
      <c r="K116" s="633"/>
      <c r="M116" s="633"/>
      <c r="O116" s="633"/>
      <c r="P116" s="633"/>
      <c r="Q116" s="633"/>
      <c r="S116" s="633"/>
      <c r="T116" s="657"/>
      <c r="U116" s="633"/>
      <c r="W116" s="633"/>
      <c r="Y116" s="633"/>
      <c r="Z116" s="649"/>
      <c r="AA116" s="653"/>
      <c r="AB116" s="649"/>
    </row>
    <row r="117" spans="3:28" x14ac:dyDescent="0.25">
      <c r="C117" s="633"/>
      <c r="D117" s="633"/>
      <c r="E117" s="633"/>
      <c r="G117" s="633"/>
      <c r="I117" s="633"/>
      <c r="K117" s="633"/>
      <c r="M117" s="633"/>
      <c r="O117" s="633"/>
      <c r="P117" s="633"/>
      <c r="Q117" s="633"/>
      <c r="S117" s="633"/>
      <c r="T117" s="657"/>
      <c r="U117" s="633"/>
      <c r="W117" s="633"/>
      <c r="Y117" s="633"/>
      <c r="Z117" s="649"/>
      <c r="AA117" s="653"/>
      <c r="AB117" s="649"/>
    </row>
    <row r="118" spans="3:28" x14ac:dyDescent="0.25">
      <c r="C118" s="633"/>
      <c r="D118" s="633"/>
      <c r="E118" s="633"/>
      <c r="G118" s="633"/>
      <c r="I118" s="633"/>
      <c r="K118" s="633"/>
      <c r="M118" s="633"/>
      <c r="O118" s="633"/>
      <c r="P118" s="633"/>
      <c r="Q118" s="633"/>
      <c r="S118" s="633"/>
      <c r="T118" s="657"/>
      <c r="U118" s="633"/>
      <c r="W118" s="633"/>
      <c r="Y118" s="633"/>
      <c r="Z118" s="649"/>
      <c r="AA118" s="653"/>
      <c r="AB118" s="649"/>
    </row>
    <row r="119" spans="3:28" x14ac:dyDescent="0.25">
      <c r="C119" s="633"/>
      <c r="D119" s="633"/>
      <c r="E119" s="633"/>
      <c r="G119" s="633"/>
      <c r="I119" s="633"/>
      <c r="K119" s="633"/>
      <c r="M119" s="633"/>
      <c r="O119" s="633"/>
      <c r="P119" s="633"/>
      <c r="Q119" s="633"/>
      <c r="S119" s="633"/>
      <c r="T119" s="657"/>
      <c r="U119" s="633"/>
      <c r="W119" s="633"/>
      <c r="Y119" s="633"/>
      <c r="Z119" s="649"/>
      <c r="AA119" s="653"/>
      <c r="AB119" s="649"/>
    </row>
    <row r="120" spans="3:28" x14ac:dyDescent="0.25">
      <c r="C120" s="633"/>
      <c r="D120" s="633"/>
      <c r="E120" s="633"/>
      <c r="G120" s="633"/>
      <c r="I120" s="633"/>
      <c r="K120" s="633"/>
      <c r="M120" s="633"/>
      <c r="O120" s="633"/>
      <c r="P120" s="633"/>
      <c r="Q120" s="633"/>
      <c r="S120" s="633"/>
      <c r="T120" s="657"/>
      <c r="U120" s="633"/>
      <c r="W120" s="633"/>
      <c r="Y120" s="633"/>
      <c r="Z120" s="649"/>
      <c r="AA120" s="653"/>
      <c r="AB120" s="649"/>
    </row>
    <row r="121" spans="3:28" x14ac:dyDescent="0.25">
      <c r="C121" s="633"/>
      <c r="D121" s="633"/>
      <c r="E121" s="633"/>
      <c r="G121" s="633"/>
      <c r="I121" s="633"/>
      <c r="K121" s="633"/>
      <c r="M121" s="633"/>
      <c r="O121" s="633"/>
      <c r="P121" s="633"/>
      <c r="Q121" s="633"/>
      <c r="S121" s="633"/>
      <c r="T121" s="657"/>
      <c r="U121" s="633"/>
      <c r="W121" s="633"/>
      <c r="Y121" s="633"/>
      <c r="Z121" s="649"/>
      <c r="AA121" s="653"/>
      <c r="AB121" s="649"/>
    </row>
    <row r="122" spans="3:28" x14ac:dyDescent="0.25">
      <c r="C122" s="633"/>
      <c r="D122" s="633"/>
      <c r="E122" s="633"/>
      <c r="G122" s="633"/>
      <c r="I122" s="633"/>
      <c r="K122" s="633"/>
      <c r="M122" s="633"/>
      <c r="O122" s="633"/>
      <c r="P122" s="633"/>
      <c r="Q122" s="633"/>
      <c r="S122" s="633"/>
      <c r="T122" s="657"/>
      <c r="U122" s="633"/>
      <c r="W122" s="633"/>
      <c r="Y122" s="633"/>
      <c r="Z122" s="649"/>
      <c r="AA122" s="653"/>
      <c r="AB122" s="649"/>
    </row>
    <row r="123" spans="3:28" x14ac:dyDescent="0.25">
      <c r="C123" s="633"/>
      <c r="D123" s="633"/>
      <c r="E123" s="633"/>
      <c r="G123" s="633"/>
      <c r="I123" s="633"/>
      <c r="K123" s="633"/>
      <c r="M123" s="633"/>
      <c r="O123" s="633"/>
      <c r="P123" s="633"/>
      <c r="Q123" s="633"/>
      <c r="S123" s="633"/>
      <c r="T123" s="657"/>
      <c r="U123" s="633"/>
      <c r="W123" s="633"/>
      <c r="Y123" s="633"/>
      <c r="Z123" s="649"/>
      <c r="AA123" s="653"/>
      <c r="AB123" s="649"/>
    </row>
    <row r="124" spans="3:28" x14ac:dyDescent="0.25">
      <c r="C124" s="633"/>
      <c r="D124" s="633"/>
      <c r="E124" s="633"/>
      <c r="G124" s="633"/>
      <c r="I124" s="633"/>
      <c r="K124" s="633"/>
      <c r="M124" s="633"/>
      <c r="O124" s="633"/>
      <c r="P124" s="633"/>
      <c r="Q124" s="633"/>
      <c r="S124" s="633"/>
      <c r="T124" s="657"/>
      <c r="U124" s="633"/>
      <c r="W124" s="633"/>
      <c r="Y124" s="633"/>
      <c r="Z124" s="649"/>
      <c r="AA124" s="653"/>
      <c r="AB124" s="649"/>
    </row>
    <row r="125" spans="3:28" x14ac:dyDescent="0.25">
      <c r="C125" s="633"/>
      <c r="D125" s="633"/>
      <c r="E125" s="633"/>
      <c r="G125" s="633"/>
      <c r="I125" s="633"/>
      <c r="K125" s="633"/>
      <c r="M125" s="633"/>
      <c r="O125" s="633"/>
      <c r="P125" s="633"/>
      <c r="Q125" s="633"/>
      <c r="S125" s="633"/>
      <c r="T125" s="657"/>
      <c r="U125" s="633"/>
      <c r="W125" s="633"/>
      <c r="Y125" s="633"/>
      <c r="Z125" s="649"/>
      <c r="AA125" s="653"/>
      <c r="AB125" s="649"/>
    </row>
    <row r="126" spans="3:28" x14ac:dyDescent="0.25">
      <c r="C126" s="633"/>
      <c r="D126" s="633"/>
      <c r="E126" s="633"/>
      <c r="G126" s="633"/>
      <c r="I126" s="633"/>
      <c r="K126" s="633"/>
      <c r="M126" s="633"/>
      <c r="O126" s="633"/>
      <c r="P126" s="633"/>
      <c r="Q126" s="633"/>
      <c r="S126" s="633"/>
      <c r="T126" s="657"/>
      <c r="U126" s="633"/>
      <c r="W126" s="633"/>
      <c r="Y126" s="633"/>
      <c r="Z126" s="649"/>
      <c r="AA126" s="653"/>
      <c r="AB126" s="649"/>
    </row>
    <row r="127" spans="3:28" x14ac:dyDescent="0.25">
      <c r="C127" s="633"/>
      <c r="D127" s="633"/>
      <c r="E127" s="633"/>
      <c r="G127" s="633"/>
      <c r="I127" s="633"/>
      <c r="K127" s="633"/>
      <c r="M127" s="633"/>
      <c r="O127" s="633"/>
      <c r="P127" s="633"/>
      <c r="Q127" s="633"/>
      <c r="S127" s="633"/>
      <c r="T127" s="657"/>
      <c r="U127" s="633"/>
      <c r="W127" s="633"/>
      <c r="Y127" s="633"/>
      <c r="Z127" s="649"/>
      <c r="AA127" s="653"/>
      <c r="AB127" s="649"/>
    </row>
    <row r="128" spans="3:28" x14ac:dyDescent="0.25">
      <c r="C128" s="633"/>
      <c r="D128" s="633"/>
      <c r="E128" s="633"/>
      <c r="G128" s="633"/>
      <c r="I128" s="633"/>
      <c r="K128" s="633"/>
      <c r="M128" s="633"/>
      <c r="O128" s="633"/>
      <c r="P128" s="633"/>
      <c r="Q128" s="633"/>
      <c r="S128" s="633"/>
      <c r="T128" s="657"/>
      <c r="U128" s="633"/>
      <c r="W128" s="633"/>
      <c r="Y128" s="633"/>
      <c r="Z128" s="649"/>
      <c r="AA128" s="653"/>
      <c r="AB128" s="649"/>
    </row>
    <row r="129" spans="3:28" x14ac:dyDescent="0.25">
      <c r="C129" s="633"/>
      <c r="D129" s="633"/>
      <c r="E129" s="633"/>
      <c r="G129" s="633"/>
      <c r="I129" s="633"/>
      <c r="K129" s="633"/>
      <c r="M129" s="633"/>
      <c r="O129" s="633"/>
      <c r="P129" s="633"/>
      <c r="Q129" s="633"/>
      <c r="S129" s="633"/>
      <c r="T129" s="657"/>
      <c r="U129" s="633"/>
      <c r="W129" s="633"/>
      <c r="Y129" s="633"/>
      <c r="Z129" s="649"/>
      <c r="AA129" s="653"/>
      <c r="AB129" s="649"/>
    </row>
    <row r="130" spans="3:28" x14ac:dyDescent="0.25">
      <c r="C130" s="633"/>
      <c r="D130" s="633"/>
      <c r="E130" s="633"/>
      <c r="G130" s="633"/>
      <c r="I130" s="633"/>
      <c r="K130" s="633"/>
      <c r="M130" s="633"/>
      <c r="O130" s="633"/>
      <c r="P130" s="633"/>
      <c r="Q130" s="633"/>
      <c r="S130" s="633"/>
      <c r="T130" s="657"/>
      <c r="U130" s="633"/>
      <c r="W130" s="633"/>
      <c r="Y130" s="633"/>
      <c r="Z130" s="649"/>
      <c r="AA130" s="653"/>
      <c r="AB130" s="649"/>
    </row>
    <row r="131" spans="3:28" x14ac:dyDescent="0.25">
      <c r="C131" s="633"/>
      <c r="D131" s="633"/>
      <c r="E131" s="633"/>
      <c r="G131" s="633"/>
      <c r="I131" s="633"/>
      <c r="K131" s="633"/>
      <c r="M131" s="633"/>
      <c r="O131" s="633"/>
      <c r="P131" s="633"/>
      <c r="Q131" s="633"/>
      <c r="S131" s="633"/>
      <c r="T131" s="657"/>
      <c r="U131" s="633"/>
      <c r="W131" s="633"/>
      <c r="Y131" s="633"/>
      <c r="Z131" s="649"/>
      <c r="AA131" s="653"/>
      <c r="AB131" s="649"/>
    </row>
    <row r="132" spans="3:28" x14ac:dyDescent="0.25">
      <c r="C132" s="633"/>
      <c r="D132" s="633"/>
      <c r="E132" s="633"/>
      <c r="G132" s="633"/>
      <c r="I132" s="633"/>
      <c r="K132" s="633"/>
      <c r="M132" s="633"/>
      <c r="O132" s="633"/>
      <c r="P132" s="633"/>
      <c r="Q132" s="633"/>
      <c r="S132" s="633"/>
      <c r="T132" s="657"/>
      <c r="U132" s="633"/>
      <c r="W132" s="633"/>
      <c r="Y132" s="633"/>
      <c r="Z132" s="649"/>
      <c r="AA132" s="653"/>
      <c r="AB132" s="649"/>
    </row>
    <row r="133" spans="3:28" x14ac:dyDescent="0.25">
      <c r="C133" s="633"/>
      <c r="D133" s="633"/>
      <c r="E133" s="633"/>
      <c r="G133" s="633"/>
      <c r="I133" s="633"/>
      <c r="K133" s="633"/>
      <c r="M133" s="633"/>
      <c r="O133" s="633"/>
      <c r="P133" s="633"/>
      <c r="Q133" s="633"/>
      <c r="S133" s="633"/>
      <c r="T133" s="657"/>
      <c r="U133" s="633"/>
      <c r="W133" s="633"/>
      <c r="Y133" s="633"/>
      <c r="Z133" s="649"/>
      <c r="AA133" s="653"/>
      <c r="AB133" s="649"/>
    </row>
    <row r="134" spans="3:28" x14ac:dyDescent="0.25">
      <c r="C134" s="633"/>
      <c r="D134" s="633"/>
      <c r="E134" s="633"/>
      <c r="G134" s="633"/>
      <c r="I134" s="633"/>
      <c r="K134" s="633"/>
      <c r="M134" s="633"/>
      <c r="O134" s="633"/>
      <c r="P134" s="633"/>
      <c r="Q134" s="633"/>
      <c r="S134" s="633"/>
      <c r="T134" s="657"/>
      <c r="U134" s="633"/>
      <c r="W134" s="633"/>
      <c r="Y134" s="633"/>
      <c r="Z134" s="649"/>
      <c r="AA134" s="653"/>
      <c r="AB134" s="649"/>
    </row>
    <row r="135" spans="3:28" x14ac:dyDescent="0.25">
      <c r="C135" s="633"/>
      <c r="D135" s="633"/>
      <c r="E135" s="633"/>
      <c r="G135" s="633"/>
      <c r="I135" s="633"/>
      <c r="K135" s="633"/>
      <c r="M135" s="633"/>
      <c r="O135" s="633"/>
      <c r="P135" s="633"/>
      <c r="Q135" s="633"/>
      <c r="S135" s="633"/>
      <c r="T135" s="657"/>
      <c r="U135" s="633"/>
      <c r="W135" s="633"/>
      <c r="Y135" s="633"/>
      <c r="Z135" s="649"/>
      <c r="AA135" s="653"/>
      <c r="AB135" s="649"/>
    </row>
    <row r="136" spans="3:28" x14ac:dyDescent="0.25">
      <c r="C136" s="633"/>
      <c r="D136" s="633"/>
      <c r="E136" s="633"/>
      <c r="G136" s="633"/>
      <c r="I136" s="633"/>
      <c r="K136" s="633"/>
      <c r="M136" s="633"/>
      <c r="O136" s="633"/>
      <c r="P136" s="633"/>
      <c r="Q136" s="633"/>
      <c r="S136" s="633"/>
      <c r="T136" s="657"/>
      <c r="U136" s="633"/>
      <c r="W136" s="633"/>
      <c r="Y136" s="633"/>
      <c r="Z136" s="649"/>
      <c r="AA136" s="653"/>
      <c r="AB136" s="649"/>
    </row>
    <row r="137" spans="3:28" x14ac:dyDescent="0.25">
      <c r="C137" s="633"/>
      <c r="D137" s="633"/>
      <c r="E137" s="633"/>
      <c r="G137" s="633"/>
      <c r="I137" s="633"/>
      <c r="K137" s="633"/>
      <c r="M137" s="633"/>
      <c r="O137" s="633"/>
      <c r="P137" s="633"/>
      <c r="Q137" s="633"/>
      <c r="S137" s="633"/>
      <c r="T137" s="657"/>
      <c r="U137" s="633"/>
      <c r="W137" s="633"/>
      <c r="Y137" s="633"/>
      <c r="Z137" s="649"/>
      <c r="AA137" s="653"/>
      <c r="AB137" s="649"/>
    </row>
    <row r="138" spans="3:28" x14ac:dyDescent="0.25">
      <c r="C138" s="633"/>
      <c r="D138" s="633"/>
      <c r="E138" s="633"/>
      <c r="G138" s="633"/>
      <c r="I138" s="633"/>
      <c r="K138" s="633"/>
      <c r="M138" s="633"/>
      <c r="O138" s="633"/>
      <c r="P138" s="633"/>
      <c r="Q138" s="633"/>
      <c r="S138" s="633"/>
      <c r="T138" s="657"/>
      <c r="U138" s="633"/>
      <c r="W138" s="633"/>
      <c r="Y138" s="633"/>
      <c r="Z138" s="649"/>
      <c r="AA138" s="653"/>
      <c r="AB138" s="649"/>
    </row>
    <row r="139" spans="3:28" x14ac:dyDescent="0.25">
      <c r="C139" s="633"/>
      <c r="D139" s="633"/>
      <c r="E139" s="633"/>
      <c r="G139" s="633"/>
      <c r="I139" s="633"/>
      <c r="K139" s="633"/>
      <c r="M139" s="633"/>
      <c r="O139" s="633"/>
      <c r="P139" s="633"/>
      <c r="Q139" s="633"/>
      <c r="S139" s="633"/>
      <c r="T139" s="657"/>
      <c r="U139" s="633"/>
      <c r="W139" s="633"/>
      <c r="Y139" s="633"/>
      <c r="Z139" s="649"/>
      <c r="AA139" s="653"/>
      <c r="AB139" s="649"/>
    </row>
    <row r="140" spans="3:28" x14ac:dyDescent="0.25">
      <c r="C140" s="633"/>
      <c r="D140" s="633"/>
      <c r="E140" s="633"/>
      <c r="G140" s="633"/>
      <c r="I140" s="633"/>
      <c r="K140" s="633"/>
      <c r="M140" s="633"/>
      <c r="O140" s="633"/>
      <c r="P140" s="633"/>
      <c r="Q140" s="633"/>
      <c r="S140" s="633"/>
      <c r="T140" s="657"/>
      <c r="U140" s="633"/>
      <c r="W140" s="633"/>
      <c r="Y140" s="633"/>
      <c r="Z140" s="649"/>
      <c r="AA140" s="653"/>
      <c r="AB140" s="649"/>
    </row>
    <row r="141" spans="3:28" x14ac:dyDescent="0.25">
      <c r="C141" s="633"/>
      <c r="D141" s="633"/>
      <c r="E141" s="633"/>
      <c r="G141" s="633"/>
      <c r="I141" s="633"/>
      <c r="K141" s="633"/>
      <c r="M141" s="633"/>
      <c r="O141" s="633"/>
      <c r="P141" s="633"/>
      <c r="Q141" s="633"/>
      <c r="S141" s="633"/>
      <c r="T141" s="657"/>
      <c r="U141" s="633"/>
      <c r="W141" s="633"/>
      <c r="Y141" s="633"/>
      <c r="Z141" s="649"/>
      <c r="AA141" s="653"/>
      <c r="AB141" s="649"/>
    </row>
    <row r="142" spans="3:28" x14ac:dyDescent="0.25">
      <c r="C142" s="633"/>
      <c r="D142" s="633"/>
      <c r="E142" s="633"/>
      <c r="G142" s="633"/>
      <c r="I142" s="633"/>
      <c r="K142" s="633"/>
      <c r="M142" s="633"/>
      <c r="O142" s="633"/>
      <c r="P142" s="633"/>
      <c r="Q142" s="633"/>
      <c r="S142" s="633"/>
      <c r="T142" s="657"/>
      <c r="U142" s="633"/>
      <c r="W142" s="633"/>
      <c r="Y142" s="633"/>
      <c r="Z142" s="649"/>
      <c r="AA142" s="653"/>
      <c r="AB142" s="649"/>
    </row>
    <row r="143" spans="3:28" x14ac:dyDescent="0.25">
      <c r="C143" s="633"/>
      <c r="D143" s="633"/>
      <c r="E143" s="633"/>
      <c r="G143" s="633"/>
      <c r="I143" s="633"/>
      <c r="K143" s="633"/>
      <c r="M143" s="633"/>
      <c r="O143" s="633"/>
      <c r="P143" s="633"/>
      <c r="Q143" s="633"/>
      <c r="S143" s="633"/>
      <c r="T143" s="657"/>
      <c r="U143" s="633"/>
      <c r="W143" s="633"/>
      <c r="Y143" s="633"/>
      <c r="Z143" s="649"/>
      <c r="AA143" s="653"/>
      <c r="AB143" s="649"/>
    </row>
    <row r="144" spans="3:28" x14ac:dyDescent="0.25">
      <c r="C144" s="633"/>
      <c r="D144" s="633"/>
      <c r="E144" s="633"/>
      <c r="G144" s="633"/>
      <c r="I144" s="633"/>
      <c r="K144" s="633"/>
      <c r="M144" s="633"/>
      <c r="O144" s="633"/>
      <c r="P144" s="633"/>
      <c r="Q144" s="633"/>
      <c r="S144" s="633"/>
      <c r="T144" s="657"/>
      <c r="U144" s="633"/>
      <c r="W144" s="633"/>
      <c r="Y144" s="633"/>
      <c r="Z144" s="649"/>
      <c r="AA144" s="653"/>
      <c r="AB144" s="649"/>
    </row>
    <row r="145" spans="3:28" x14ac:dyDescent="0.25">
      <c r="C145" s="633"/>
      <c r="D145" s="633"/>
      <c r="E145" s="633"/>
      <c r="G145" s="633"/>
      <c r="I145" s="633"/>
      <c r="K145" s="633"/>
      <c r="M145" s="633"/>
      <c r="O145" s="633"/>
      <c r="P145" s="633"/>
      <c r="Q145" s="633"/>
      <c r="S145" s="633"/>
      <c r="T145" s="657"/>
      <c r="U145" s="633"/>
      <c r="W145" s="633"/>
      <c r="Y145" s="633"/>
      <c r="Z145" s="649"/>
      <c r="AA145" s="653"/>
      <c r="AB145" s="649"/>
    </row>
    <row r="146" spans="3:28" x14ac:dyDescent="0.25">
      <c r="C146" s="633"/>
      <c r="D146" s="633"/>
      <c r="E146" s="633"/>
      <c r="G146" s="633"/>
      <c r="I146" s="633"/>
      <c r="K146" s="633"/>
      <c r="M146" s="633"/>
      <c r="O146" s="633"/>
      <c r="P146" s="633"/>
      <c r="Q146" s="633"/>
      <c r="S146" s="633"/>
      <c r="T146" s="657"/>
      <c r="U146" s="633"/>
      <c r="W146" s="633"/>
      <c r="Y146" s="633"/>
      <c r="Z146" s="649"/>
      <c r="AA146" s="653"/>
      <c r="AB146" s="649"/>
    </row>
    <row r="147" spans="3:28" x14ac:dyDescent="0.25">
      <c r="C147" s="633"/>
      <c r="D147" s="633"/>
      <c r="E147" s="633"/>
      <c r="G147" s="633"/>
      <c r="I147" s="633"/>
      <c r="K147" s="633"/>
      <c r="M147" s="633"/>
      <c r="O147" s="633"/>
      <c r="P147" s="633"/>
      <c r="Q147" s="633"/>
      <c r="S147" s="633"/>
      <c r="T147" s="657"/>
      <c r="U147" s="633"/>
      <c r="W147" s="633"/>
      <c r="Y147" s="633"/>
      <c r="Z147" s="649"/>
      <c r="AA147" s="653"/>
      <c r="AB147" s="649"/>
    </row>
    <row r="148" spans="3:28" x14ac:dyDescent="0.25">
      <c r="C148" s="633"/>
      <c r="D148" s="633"/>
      <c r="E148" s="633"/>
      <c r="G148" s="633"/>
      <c r="I148" s="633"/>
      <c r="K148" s="633"/>
      <c r="M148" s="633"/>
      <c r="O148" s="633"/>
      <c r="P148" s="633"/>
      <c r="Q148" s="633"/>
      <c r="S148" s="633"/>
      <c r="T148" s="657"/>
      <c r="U148" s="633"/>
      <c r="W148" s="633"/>
      <c r="Y148" s="633"/>
      <c r="Z148" s="649"/>
      <c r="AA148" s="653"/>
      <c r="AB148" s="649"/>
    </row>
    <row r="149" spans="3:28" x14ac:dyDescent="0.25">
      <c r="C149" s="633"/>
      <c r="D149" s="633"/>
      <c r="E149" s="633"/>
      <c r="G149" s="633"/>
      <c r="I149" s="633"/>
      <c r="K149" s="633"/>
      <c r="M149" s="633"/>
      <c r="O149" s="633"/>
      <c r="P149" s="633"/>
      <c r="Q149" s="633"/>
      <c r="S149" s="633"/>
      <c r="T149" s="657"/>
      <c r="U149" s="633"/>
      <c r="W149" s="633"/>
      <c r="Y149" s="633"/>
      <c r="Z149" s="649"/>
      <c r="AA149" s="653"/>
      <c r="AB149" s="649"/>
    </row>
    <row r="150" spans="3:28" x14ac:dyDescent="0.25">
      <c r="C150" s="633"/>
      <c r="D150" s="633"/>
      <c r="E150" s="633"/>
      <c r="G150" s="633"/>
      <c r="I150" s="633"/>
      <c r="K150" s="633"/>
      <c r="M150" s="633"/>
      <c r="O150" s="633"/>
      <c r="P150" s="633"/>
      <c r="Q150" s="633"/>
      <c r="S150" s="633"/>
      <c r="T150" s="657"/>
      <c r="U150" s="633"/>
      <c r="W150" s="633"/>
      <c r="Y150" s="633"/>
      <c r="Z150" s="649"/>
      <c r="AA150" s="653"/>
      <c r="AB150" s="649"/>
    </row>
    <row r="151" spans="3:28" x14ac:dyDescent="0.25">
      <c r="C151" s="633"/>
      <c r="D151" s="633"/>
      <c r="E151" s="633"/>
      <c r="G151" s="633"/>
      <c r="I151" s="633"/>
      <c r="K151" s="633"/>
      <c r="M151" s="633"/>
      <c r="O151" s="633"/>
      <c r="P151" s="633"/>
      <c r="Q151" s="633"/>
      <c r="S151" s="633"/>
      <c r="T151" s="657"/>
      <c r="U151" s="633"/>
      <c r="W151" s="633"/>
      <c r="Y151" s="633"/>
      <c r="Z151" s="649"/>
      <c r="AA151" s="653"/>
      <c r="AB151" s="649"/>
    </row>
    <row r="152" spans="3:28" x14ac:dyDescent="0.25">
      <c r="C152" s="633"/>
      <c r="D152" s="633"/>
      <c r="E152" s="633"/>
      <c r="G152" s="633"/>
      <c r="I152" s="633"/>
      <c r="K152" s="633"/>
      <c r="M152" s="633"/>
      <c r="O152" s="633"/>
      <c r="P152" s="633"/>
      <c r="Q152" s="633"/>
      <c r="S152" s="633"/>
      <c r="T152" s="657"/>
      <c r="U152" s="633"/>
      <c r="W152" s="633"/>
      <c r="Y152" s="633"/>
      <c r="Z152" s="649"/>
      <c r="AA152" s="653"/>
      <c r="AB152" s="649"/>
    </row>
    <row r="153" spans="3:28" x14ac:dyDescent="0.25">
      <c r="C153" s="633"/>
      <c r="D153" s="633"/>
      <c r="E153" s="633"/>
      <c r="G153" s="633"/>
      <c r="I153" s="633"/>
      <c r="K153" s="633"/>
      <c r="M153" s="633"/>
      <c r="O153" s="633"/>
      <c r="P153" s="633"/>
      <c r="Q153" s="633"/>
      <c r="S153" s="633"/>
      <c r="T153" s="657"/>
      <c r="U153" s="633"/>
      <c r="W153" s="633"/>
      <c r="Y153" s="633"/>
      <c r="Z153" s="649"/>
      <c r="AA153" s="653"/>
      <c r="AB153" s="649"/>
    </row>
    <row r="154" spans="3:28" x14ac:dyDescent="0.25">
      <c r="C154" s="633"/>
      <c r="D154" s="633"/>
      <c r="E154" s="633"/>
      <c r="G154" s="633"/>
      <c r="I154" s="633"/>
      <c r="K154" s="633"/>
      <c r="M154" s="633"/>
      <c r="O154" s="633"/>
      <c r="P154" s="633"/>
      <c r="Q154" s="633"/>
      <c r="S154" s="633"/>
      <c r="T154" s="657"/>
      <c r="U154" s="633"/>
      <c r="W154" s="633"/>
      <c r="Y154" s="633"/>
      <c r="Z154" s="649"/>
      <c r="AA154" s="653"/>
      <c r="AB154" s="649"/>
    </row>
    <row r="155" spans="3:28" x14ac:dyDescent="0.25">
      <c r="C155" s="633"/>
      <c r="D155" s="633"/>
      <c r="E155" s="633"/>
      <c r="G155" s="633"/>
      <c r="I155" s="633"/>
      <c r="K155" s="633"/>
      <c r="M155" s="633"/>
      <c r="O155" s="633"/>
      <c r="P155" s="633"/>
      <c r="Q155" s="633"/>
      <c r="S155" s="633"/>
      <c r="T155" s="657"/>
      <c r="U155" s="633"/>
      <c r="W155" s="633"/>
      <c r="Y155" s="633"/>
      <c r="Z155" s="649"/>
      <c r="AA155" s="653"/>
      <c r="AB155" s="649"/>
    </row>
    <row r="156" spans="3:28" x14ac:dyDescent="0.25">
      <c r="C156" s="633"/>
      <c r="D156" s="633"/>
      <c r="E156" s="633"/>
      <c r="G156" s="633"/>
      <c r="I156" s="633"/>
      <c r="K156" s="633"/>
      <c r="M156" s="633"/>
      <c r="O156" s="633"/>
      <c r="P156" s="633"/>
      <c r="Q156" s="633"/>
      <c r="S156" s="633"/>
      <c r="T156" s="657"/>
      <c r="U156" s="633"/>
      <c r="W156" s="633"/>
      <c r="Y156" s="633"/>
      <c r="Z156" s="649"/>
      <c r="AA156" s="653"/>
      <c r="AB156" s="649"/>
    </row>
    <row r="157" spans="3:28" x14ac:dyDescent="0.25">
      <c r="C157" s="633"/>
      <c r="D157" s="633"/>
      <c r="E157" s="633"/>
      <c r="G157" s="633"/>
      <c r="I157" s="633"/>
      <c r="K157" s="633"/>
      <c r="M157" s="633"/>
      <c r="O157" s="633"/>
      <c r="P157" s="633"/>
      <c r="Q157" s="633"/>
      <c r="S157" s="633"/>
      <c r="T157" s="657"/>
      <c r="U157" s="633"/>
      <c r="W157" s="633"/>
      <c r="Y157" s="633"/>
      <c r="Z157" s="649"/>
      <c r="AA157" s="653"/>
      <c r="AB157" s="649"/>
    </row>
    <row r="158" spans="3:28" x14ac:dyDescent="0.25">
      <c r="C158" s="633"/>
      <c r="D158" s="633"/>
      <c r="E158" s="633"/>
      <c r="G158" s="633"/>
      <c r="I158" s="633"/>
      <c r="K158" s="633"/>
      <c r="M158" s="633"/>
      <c r="O158" s="633"/>
      <c r="P158" s="633"/>
      <c r="Q158" s="633"/>
      <c r="S158" s="633"/>
      <c r="T158" s="657"/>
      <c r="U158" s="633"/>
      <c r="W158" s="633"/>
      <c r="Y158" s="633"/>
      <c r="Z158" s="649"/>
      <c r="AA158" s="653"/>
      <c r="AB158" s="649"/>
    </row>
    <row r="159" spans="3:28" x14ac:dyDescent="0.25">
      <c r="C159" s="633"/>
      <c r="D159" s="633"/>
      <c r="E159" s="633"/>
      <c r="G159" s="633"/>
      <c r="I159" s="633"/>
      <c r="K159" s="633"/>
      <c r="M159" s="633"/>
      <c r="O159" s="633"/>
      <c r="P159" s="633"/>
      <c r="Q159" s="633"/>
      <c r="S159" s="633"/>
      <c r="T159" s="657"/>
      <c r="U159" s="633"/>
      <c r="W159" s="633"/>
      <c r="Y159" s="633"/>
      <c r="Z159" s="649"/>
      <c r="AA159" s="653"/>
      <c r="AB159" s="649"/>
    </row>
    <row r="160" spans="3:28" x14ac:dyDescent="0.25">
      <c r="C160" s="633"/>
      <c r="D160" s="633"/>
      <c r="E160" s="633"/>
      <c r="G160" s="633"/>
      <c r="I160" s="633"/>
      <c r="K160" s="633"/>
      <c r="M160" s="633"/>
      <c r="O160" s="633"/>
      <c r="P160" s="633"/>
      <c r="Q160" s="633"/>
      <c r="S160" s="633"/>
      <c r="T160" s="657"/>
      <c r="U160" s="633"/>
      <c r="W160" s="633"/>
      <c r="Y160" s="633"/>
      <c r="Z160" s="649"/>
      <c r="AA160" s="653"/>
      <c r="AB160" s="649"/>
    </row>
    <row r="161" spans="3:28" x14ac:dyDescent="0.25">
      <c r="C161" s="633"/>
      <c r="D161" s="633"/>
      <c r="E161" s="633"/>
      <c r="G161" s="633"/>
      <c r="I161" s="633"/>
      <c r="K161" s="633"/>
      <c r="M161" s="633"/>
      <c r="O161" s="633"/>
      <c r="P161" s="633"/>
      <c r="Q161" s="633"/>
      <c r="S161" s="633"/>
      <c r="T161" s="657"/>
      <c r="U161" s="633"/>
      <c r="W161" s="633"/>
      <c r="Y161" s="633"/>
      <c r="Z161" s="649"/>
      <c r="AA161" s="653"/>
      <c r="AB161" s="649"/>
    </row>
    <row r="162" spans="3:28" x14ac:dyDescent="0.25">
      <c r="C162" s="633"/>
      <c r="D162" s="633"/>
      <c r="E162" s="633"/>
      <c r="G162" s="633"/>
      <c r="I162" s="633"/>
      <c r="K162" s="633"/>
      <c r="M162" s="633"/>
      <c r="O162" s="633"/>
      <c r="P162" s="633"/>
      <c r="Q162" s="633"/>
      <c r="S162" s="633"/>
      <c r="T162" s="657"/>
      <c r="U162" s="633"/>
      <c r="W162" s="633"/>
      <c r="Y162" s="633"/>
      <c r="Z162" s="649"/>
      <c r="AA162" s="653"/>
      <c r="AB162" s="649"/>
    </row>
    <row r="163" spans="3:28" x14ac:dyDescent="0.25">
      <c r="C163" s="633"/>
      <c r="D163" s="633"/>
      <c r="E163" s="633"/>
      <c r="G163" s="633"/>
      <c r="I163" s="633"/>
      <c r="K163" s="633"/>
      <c r="M163" s="633"/>
      <c r="O163" s="633"/>
      <c r="P163" s="633"/>
      <c r="Q163" s="633"/>
      <c r="S163" s="633"/>
      <c r="T163" s="657"/>
      <c r="U163" s="633"/>
      <c r="W163" s="633"/>
      <c r="Y163" s="633"/>
      <c r="Z163" s="649"/>
      <c r="AA163" s="653"/>
      <c r="AB163" s="649"/>
    </row>
    <row r="164" spans="3:28" x14ac:dyDescent="0.25">
      <c r="C164" s="633"/>
      <c r="D164" s="633"/>
      <c r="E164" s="633"/>
      <c r="G164" s="633"/>
      <c r="I164" s="633"/>
      <c r="K164" s="633"/>
      <c r="M164" s="633"/>
      <c r="O164" s="633"/>
      <c r="P164" s="633"/>
      <c r="Q164" s="633"/>
      <c r="S164" s="633"/>
      <c r="T164" s="657"/>
      <c r="U164" s="633"/>
      <c r="W164" s="633"/>
      <c r="Y164" s="633"/>
      <c r="Z164" s="649"/>
      <c r="AA164" s="653"/>
      <c r="AB164" s="649"/>
    </row>
    <row r="165" spans="3:28" x14ac:dyDescent="0.25">
      <c r="C165" s="633"/>
      <c r="D165" s="633"/>
      <c r="E165" s="633"/>
      <c r="G165" s="633"/>
      <c r="I165" s="633"/>
      <c r="K165" s="633"/>
      <c r="M165" s="633"/>
      <c r="O165" s="633"/>
      <c r="P165" s="633"/>
      <c r="Q165" s="633"/>
      <c r="S165" s="633"/>
      <c r="T165" s="657"/>
      <c r="U165" s="633"/>
      <c r="W165" s="633"/>
      <c r="Y165" s="633"/>
      <c r="Z165" s="649"/>
      <c r="AA165" s="653"/>
      <c r="AB165" s="649"/>
    </row>
    <row r="166" spans="3:28" x14ac:dyDescent="0.25">
      <c r="C166" s="633"/>
      <c r="D166" s="633"/>
      <c r="E166" s="633"/>
      <c r="G166" s="633"/>
      <c r="I166" s="633"/>
      <c r="K166" s="633"/>
      <c r="M166" s="633"/>
      <c r="O166" s="633"/>
      <c r="P166" s="633"/>
      <c r="Q166" s="633"/>
      <c r="S166" s="633"/>
      <c r="T166" s="657"/>
      <c r="U166" s="633"/>
      <c r="W166" s="633"/>
      <c r="Y166" s="633"/>
      <c r="Z166" s="649"/>
      <c r="AA166" s="653"/>
      <c r="AB166" s="649"/>
    </row>
    <row r="167" spans="3:28" x14ac:dyDescent="0.25">
      <c r="C167" s="633"/>
      <c r="D167" s="633"/>
      <c r="E167" s="633"/>
      <c r="G167" s="633"/>
      <c r="I167" s="633"/>
      <c r="K167" s="633"/>
      <c r="M167" s="633"/>
      <c r="O167" s="633"/>
      <c r="P167" s="633"/>
      <c r="Q167" s="633"/>
      <c r="S167" s="633"/>
      <c r="T167" s="657"/>
      <c r="U167" s="633"/>
      <c r="W167" s="633"/>
      <c r="Y167" s="633"/>
      <c r="Z167" s="649"/>
      <c r="AA167" s="653"/>
      <c r="AB167" s="649"/>
    </row>
    <row r="168" spans="3:28" x14ac:dyDescent="0.25">
      <c r="C168" s="633"/>
      <c r="D168" s="633"/>
      <c r="E168" s="633"/>
      <c r="G168" s="633"/>
      <c r="I168" s="633"/>
      <c r="K168" s="633"/>
      <c r="M168" s="633"/>
      <c r="O168" s="633"/>
      <c r="P168" s="633"/>
      <c r="Q168" s="633"/>
      <c r="S168" s="633"/>
      <c r="T168" s="657"/>
      <c r="U168" s="633"/>
      <c r="W168" s="633"/>
      <c r="Y168" s="633"/>
      <c r="Z168" s="649"/>
      <c r="AA168" s="653"/>
      <c r="AB168" s="649"/>
    </row>
    <row r="169" spans="3:28" x14ac:dyDescent="0.25">
      <c r="C169" s="633"/>
      <c r="D169" s="633"/>
      <c r="E169" s="633"/>
      <c r="G169" s="633"/>
      <c r="I169" s="633"/>
      <c r="K169" s="633"/>
      <c r="M169" s="633"/>
      <c r="O169" s="633"/>
      <c r="P169" s="633"/>
      <c r="Q169" s="633"/>
      <c r="S169" s="633"/>
      <c r="T169" s="657"/>
      <c r="U169" s="633"/>
      <c r="W169" s="633"/>
      <c r="Y169" s="633"/>
      <c r="Z169" s="649"/>
      <c r="AA169" s="653"/>
      <c r="AB169" s="649"/>
    </row>
    <row r="170" spans="3:28" x14ac:dyDescent="0.25">
      <c r="C170" s="633"/>
      <c r="D170" s="633"/>
      <c r="E170" s="633"/>
      <c r="G170" s="633"/>
      <c r="I170" s="633"/>
      <c r="K170" s="633"/>
      <c r="M170" s="633"/>
      <c r="O170" s="633"/>
      <c r="P170" s="633"/>
      <c r="Q170" s="633"/>
      <c r="S170" s="633"/>
      <c r="T170" s="657"/>
      <c r="U170" s="633"/>
      <c r="W170" s="633"/>
      <c r="Y170" s="633"/>
      <c r="Z170" s="649"/>
      <c r="AA170" s="653"/>
      <c r="AB170" s="649"/>
    </row>
    <row r="171" spans="3:28" x14ac:dyDescent="0.25">
      <c r="C171" s="633"/>
      <c r="D171" s="633"/>
      <c r="E171" s="633"/>
      <c r="G171" s="633"/>
      <c r="I171" s="633"/>
      <c r="K171" s="633"/>
      <c r="M171" s="633"/>
      <c r="O171" s="633"/>
      <c r="P171" s="633"/>
      <c r="Q171" s="633"/>
      <c r="S171" s="633"/>
      <c r="T171" s="657"/>
      <c r="U171" s="633"/>
      <c r="W171" s="633"/>
      <c r="Y171" s="633"/>
      <c r="Z171" s="649"/>
      <c r="AA171" s="653"/>
      <c r="AB171" s="649"/>
    </row>
    <row r="172" spans="3:28" x14ac:dyDescent="0.25">
      <c r="C172" s="633"/>
      <c r="D172" s="633"/>
      <c r="E172" s="633"/>
      <c r="G172" s="633"/>
      <c r="I172" s="633"/>
      <c r="K172" s="633"/>
      <c r="M172" s="633"/>
      <c r="O172" s="633"/>
      <c r="P172" s="633"/>
      <c r="Q172" s="633"/>
      <c r="S172" s="633"/>
      <c r="T172" s="657"/>
      <c r="U172" s="633"/>
      <c r="W172" s="633"/>
      <c r="Y172" s="633"/>
      <c r="Z172" s="649"/>
      <c r="AA172" s="653"/>
      <c r="AB172" s="649"/>
    </row>
    <row r="173" spans="3:28" x14ac:dyDescent="0.25">
      <c r="C173" s="633"/>
      <c r="D173" s="633"/>
      <c r="E173" s="633"/>
      <c r="G173" s="633"/>
      <c r="I173" s="633"/>
      <c r="K173" s="633"/>
      <c r="M173" s="633"/>
      <c r="O173" s="633"/>
      <c r="P173" s="633"/>
      <c r="Q173" s="633"/>
      <c r="S173" s="633"/>
      <c r="T173" s="657"/>
      <c r="U173" s="633"/>
      <c r="W173" s="633"/>
      <c r="Y173" s="633"/>
      <c r="Z173" s="649"/>
      <c r="AA173" s="653"/>
      <c r="AB173" s="649"/>
    </row>
    <row r="174" spans="3:28" x14ac:dyDescent="0.25">
      <c r="C174" s="633"/>
      <c r="D174" s="633"/>
      <c r="E174" s="633"/>
      <c r="G174" s="633"/>
      <c r="I174" s="633"/>
      <c r="K174" s="633"/>
      <c r="M174" s="633"/>
      <c r="O174" s="633"/>
      <c r="P174" s="633"/>
      <c r="Q174" s="633"/>
      <c r="S174" s="633"/>
      <c r="T174" s="657"/>
      <c r="U174" s="633"/>
      <c r="W174" s="633"/>
      <c r="Y174" s="633"/>
      <c r="Z174" s="649"/>
      <c r="AA174" s="653"/>
      <c r="AB174" s="649"/>
    </row>
    <row r="175" spans="3:28" x14ac:dyDescent="0.25">
      <c r="C175" s="633"/>
      <c r="D175" s="633"/>
      <c r="E175" s="633"/>
      <c r="G175" s="633"/>
      <c r="I175" s="633"/>
      <c r="K175" s="633"/>
      <c r="M175" s="633"/>
      <c r="O175" s="633"/>
      <c r="P175" s="633"/>
      <c r="Q175" s="633"/>
      <c r="S175" s="633"/>
      <c r="T175" s="657"/>
      <c r="U175" s="633"/>
      <c r="W175" s="633"/>
      <c r="Y175" s="633"/>
      <c r="Z175" s="649"/>
      <c r="AA175" s="653"/>
      <c r="AB175" s="649"/>
    </row>
    <row r="176" spans="3:28" x14ac:dyDescent="0.25">
      <c r="C176" s="633"/>
      <c r="D176" s="633"/>
      <c r="E176" s="633"/>
      <c r="G176" s="633"/>
      <c r="I176" s="633"/>
      <c r="K176" s="633"/>
      <c r="M176" s="633"/>
      <c r="O176" s="633"/>
      <c r="P176" s="633"/>
      <c r="Q176" s="633"/>
      <c r="S176" s="633"/>
      <c r="T176" s="657"/>
      <c r="U176" s="633"/>
      <c r="W176" s="633"/>
      <c r="Y176" s="633"/>
      <c r="Z176" s="649"/>
      <c r="AA176" s="653"/>
      <c r="AB176" s="649"/>
    </row>
    <row r="177" spans="3:28" x14ac:dyDescent="0.25">
      <c r="C177" s="633"/>
      <c r="D177" s="633"/>
      <c r="E177" s="633"/>
      <c r="G177" s="633"/>
      <c r="I177" s="633"/>
      <c r="K177" s="633"/>
      <c r="M177" s="633"/>
      <c r="O177" s="633"/>
      <c r="P177" s="633"/>
      <c r="Q177" s="633"/>
      <c r="S177" s="633"/>
      <c r="T177" s="657"/>
      <c r="U177" s="633"/>
      <c r="W177" s="633"/>
      <c r="Y177" s="633"/>
      <c r="Z177" s="649"/>
      <c r="AA177" s="653"/>
      <c r="AB177" s="649"/>
    </row>
    <row r="178" spans="3:28" x14ac:dyDescent="0.25">
      <c r="C178" s="633"/>
      <c r="D178" s="633"/>
      <c r="E178" s="633"/>
      <c r="G178" s="633"/>
      <c r="I178" s="633"/>
      <c r="K178" s="633"/>
      <c r="M178" s="633"/>
      <c r="O178" s="633"/>
      <c r="P178" s="633"/>
      <c r="Q178" s="633"/>
      <c r="S178" s="633"/>
      <c r="T178" s="657"/>
      <c r="U178" s="633"/>
      <c r="W178" s="633"/>
      <c r="Y178" s="633"/>
      <c r="Z178" s="649"/>
      <c r="AA178" s="653"/>
      <c r="AB178" s="649"/>
    </row>
    <row r="179" spans="3:28" x14ac:dyDescent="0.25">
      <c r="C179" s="633"/>
      <c r="D179" s="633"/>
      <c r="E179" s="633"/>
      <c r="G179" s="633"/>
      <c r="I179" s="633"/>
      <c r="K179" s="633"/>
      <c r="M179" s="633"/>
      <c r="O179" s="633"/>
      <c r="P179" s="633"/>
      <c r="Q179" s="633"/>
      <c r="S179" s="633"/>
      <c r="T179" s="657"/>
      <c r="U179" s="633"/>
      <c r="W179" s="633"/>
      <c r="Y179" s="633"/>
      <c r="Z179" s="649"/>
      <c r="AA179" s="653"/>
      <c r="AB179" s="649"/>
    </row>
    <row r="180" spans="3:28" x14ac:dyDescent="0.25">
      <c r="C180" s="633"/>
      <c r="D180" s="633"/>
      <c r="E180" s="633"/>
      <c r="G180" s="633"/>
      <c r="I180" s="633"/>
      <c r="K180" s="633"/>
      <c r="M180" s="633"/>
      <c r="O180" s="633"/>
      <c r="P180" s="633"/>
      <c r="Q180" s="633"/>
      <c r="S180" s="633"/>
      <c r="T180" s="657"/>
      <c r="U180" s="633"/>
      <c r="W180" s="633"/>
      <c r="Y180" s="633"/>
      <c r="Z180" s="649"/>
      <c r="AA180" s="653"/>
      <c r="AB180" s="649"/>
    </row>
    <row r="181" spans="3:28" x14ac:dyDescent="0.25">
      <c r="C181" s="633"/>
      <c r="D181" s="633"/>
      <c r="E181" s="633"/>
      <c r="G181" s="633"/>
      <c r="I181" s="633"/>
      <c r="K181" s="633"/>
      <c r="M181" s="633"/>
      <c r="O181" s="633"/>
      <c r="P181" s="633"/>
      <c r="Q181" s="633"/>
      <c r="S181" s="633"/>
      <c r="T181" s="657"/>
      <c r="U181" s="633"/>
      <c r="W181" s="633"/>
      <c r="Y181" s="633"/>
      <c r="Z181" s="649"/>
      <c r="AA181" s="653"/>
      <c r="AB181" s="649"/>
    </row>
    <row r="182" spans="3:28" x14ac:dyDescent="0.25">
      <c r="C182" s="633"/>
      <c r="D182" s="633"/>
      <c r="E182" s="633"/>
      <c r="G182" s="633"/>
      <c r="I182" s="633"/>
      <c r="K182" s="633"/>
      <c r="M182" s="633"/>
      <c r="O182" s="633"/>
      <c r="P182" s="633"/>
      <c r="Q182" s="633"/>
      <c r="S182" s="633"/>
      <c r="T182" s="657"/>
      <c r="U182" s="633"/>
      <c r="W182" s="633"/>
      <c r="Y182" s="633"/>
      <c r="Z182" s="649"/>
      <c r="AA182" s="653"/>
      <c r="AB182" s="649"/>
    </row>
    <row r="183" spans="3:28" x14ac:dyDescent="0.25">
      <c r="C183" s="633"/>
      <c r="D183" s="633"/>
      <c r="E183" s="633"/>
      <c r="G183" s="633"/>
      <c r="I183" s="633"/>
      <c r="K183" s="633"/>
      <c r="M183" s="633"/>
      <c r="O183" s="633"/>
      <c r="P183" s="633"/>
      <c r="Q183" s="633"/>
      <c r="S183" s="633"/>
      <c r="T183" s="657"/>
      <c r="U183" s="633"/>
      <c r="W183" s="633"/>
      <c r="Y183" s="633"/>
      <c r="Z183" s="649"/>
      <c r="AA183" s="653"/>
      <c r="AB183" s="649"/>
    </row>
    <row r="184" spans="3:28" x14ac:dyDescent="0.25">
      <c r="C184" s="633"/>
      <c r="D184" s="633"/>
      <c r="E184" s="633"/>
      <c r="G184" s="633"/>
      <c r="I184" s="633"/>
      <c r="K184" s="633"/>
      <c r="M184" s="633"/>
      <c r="O184" s="633"/>
      <c r="P184" s="633"/>
      <c r="Q184" s="633"/>
      <c r="S184" s="633"/>
      <c r="T184" s="657"/>
      <c r="U184" s="633"/>
      <c r="W184" s="633"/>
      <c r="Y184" s="633"/>
      <c r="Z184" s="649"/>
      <c r="AA184" s="653"/>
      <c r="AB184" s="649"/>
    </row>
    <row r="185" spans="3:28" x14ac:dyDescent="0.25">
      <c r="C185" s="633"/>
      <c r="D185" s="633"/>
      <c r="E185" s="633"/>
      <c r="G185" s="633"/>
      <c r="I185" s="633"/>
      <c r="K185" s="633"/>
      <c r="M185" s="633"/>
      <c r="O185" s="633"/>
      <c r="P185" s="633"/>
      <c r="Q185" s="633"/>
      <c r="S185" s="633"/>
      <c r="T185" s="657"/>
      <c r="U185" s="633"/>
      <c r="W185" s="633"/>
      <c r="Y185" s="633"/>
      <c r="Z185" s="649"/>
      <c r="AA185" s="653"/>
      <c r="AB185" s="649"/>
    </row>
    <row r="186" spans="3:28" x14ac:dyDescent="0.25">
      <c r="C186" s="633"/>
      <c r="D186" s="633"/>
      <c r="E186" s="633"/>
      <c r="G186" s="633"/>
      <c r="I186" s="633"/>
      <c r="K186" s="633"/>
      <c r="M186" s="633"/>
      <c r="O186" s="633"/>
      <c r="P186" s="633"/>
      <c r="Q186" s="633"/>
      <c r="S186" s="633"/>
      <c r="T186" s="657"/>
      <c r="U186" s="633"/>
      <c r="W186" s="633"/>
      <c r="Y186" s="633"/>
      <c r="Z186" s="649"/>
      <c r="AA186" s="653"/>
      <c r="AB186" s="649"/>
    </row>
    <row r="187" spans="3:28" x14ac:dyDescent="0.25">
      <c r="C187" s="633"/>
      <c r="D187" s="633"/>
      <c r="E187" s="633"/>
      <c r="G187" s="633"/>
      <c r="I187" s="633"/>
      <c r="K187" s="633"/>
      <c r="M187" s="633"/>
      <c r="O187" s="633"/>
      <c r="P187" s="633"/>
      <c r="Q187" s="633"/>
      <c r="S187" s="633"/>
      <c r="T187" s="657"/>
      <c r="U187" s="633"/>
      <c r="W187" s="633"/>
      <c r="Y187" s="633"/>
      <c r="Z187" s="649"/>
      <c r="AA187" s="653"/>
      <c r="AB187" s="649"/>
    </row>
    <row r="188" spans="3:28" x14ac:dyDescent="0.25">
      <c r="C188" s="633"/>
      <c r="D188" s="633"/>
      <c r="E188" s="633"/>
      <c r="G188" s="633"/>
      <c r="I188" s="633"/>
      <c r="K188" s="633"/>
      <c r="M188" s="633"/>
      <c r="O188" s="633"/>
      <c r="P188" s="633"/>
      <c r="Q188" s="633"/>
      <c r="S188" s="633"/>
      <c r="T188" s="657"/>
      <c r="U188" s="633"/>
      <c r="W188" s="633"/>
      <c r="Y188" s="633"/>
      <c r="Z188" s="649"/>
      <c r="AA188" s="653"/>
      <c r="AB188" s="649"/>
    </row>
    <row r="189" spans="3:28" x14ac:dyDescent="0.25">
      <c r="C189" s="633"/>
      <c r="D189" s="633"/>
      <c r="E189" s="633"/>
      <c r="G189" s="633"/>
      <c r="I189" s="633"/>
      <c r="K189" s="633"/>
      <c r="M189" s="633"/>
      <c r="O189" s="633"/>
      <c r="P189" s="633"/>
      <c r="Q189" s="633"/>
      <c r="S189" s="633"/>
      <c r="T189" s="657"/>
      <c r="U189" s="633"/>
      <c r="W189" s="633"/>
      <c r="Y189" s="633"/>
      <c r="Z189" s="649"/>
      <c r="AA189" s="653"/>
      <c r="AB189" s="649"/>
    </row>
    <row r="190" spans="3:28" x14ac:dyDescent="0.25">
      <c r="C190" s="633"/>
      <c r="D190" s="633"/>
      <c r="E190" s="633"/>
      <c r="G190" s="633"/>
      <c r="I190" s="633"/>
      <c r="K190" s="633"/>
      <c r="M190" s="633"/>
      <c r="O190" s="633"/>
      <c r="P190" s="633"/>
      <c r="Q190" s="633"/>
      <c r="S190" s="633"/>
      <c r="T190" s="657"/>
      <c r="U190" s="633"/>
      <c r="W190" s="633"/>
      <c r="Y190" s="633"/>
      <c r="Z190" s="649"/>
      <c r="AA190" s="653"/>
      <c r="AB190" s="649"/>
    </row>
    <row r="191" spans="3:28" x14ac:dyDescent="0.25">
      <c r="C191" s="633"/>
      <c r="D191" s="633"/>
      <c r="E191" s="633"/>
      <c r="G191" s="633"/>
      <c r="I191" s="633"/>
      <c r="K191" s="633"/>
      <c r="M191" s="633"/>
      <c r="O191" s="633"/>
      <c r="P191" s="633"/>
      <c r="Q191" s="633"/>
      <c r="S191" s="633"/>
      <c r="T191" s="657"/>
      <c r="U191" s="633"/>
      <c r="W191" s="633"/>
      <c r="Y191" s="633"/>
      <c r="Z191" s="649"/>
      <c r="AA191" s="653"/>
      <c r="AB191" s="649"/>
    </row>
    <row r="192" spans="3:28" x14ac:dyDescent="0.25">
      <c r="C192" s="633"/>
      <c r="D192" s="633"/>
      <c r="E192" s="633"/>
      <c r="G192" s="633"/>
      <c r="I192" s="633"/>
      <c r="K192" s="633"/>
      <c r="M192" s="633"/>
      <c r="O192" s="633"/>
      <c r="P192" s="633"/>
      <c r="Q192" s="633"/>
      <c r="S192" s="633"/>
      <c r="T192" s="657"/>
      <c r="U192" s="633"/>
      <c r="W192" s="633"/>
      <c r="Y192" s="633"/>
      <c r="Z192" s="649"/>
      <c r="AA192" s="653"/>
      <c r="AB192" s="649"/>
    </row>
    <row r="193" spans="3:28" x14ac:dyDescent="0.25">
      <c r="C193" s="633"/>
      <c r="D193" s="633"/>
      <c r="E193" s="633"/>
      <c r="G193" s="633"/>
      <c r="I193" s="633"/>
      <c r="K193" s="633"/>
      <c r="M193" s="633"/>
      <c r="O193" s="633"/>
      <c r="P193" s="633"/>
      <c r="Q193" s="633"/>
      <c r="S193" s="633"/>
      <c r="T193" s="657"/>
      <c r="U193" s="633"/>
      <c r="W193" s="633"/>
      <c r="Y193" s="633"/>
      <c r="Z193" s="649"/>
      <c r="AA193" s="653"/>
      <c r="AB193" s="649"/>
    </row>
    <row r="194" spans="3:28" x14ac:dyDescent="0.25">
      <c r="C194" s="633"/>
      <c r="D194" s="633"/>
      <c r="E194" s="633"/>
      <c r="G194" s="633"/>
      <c r="I194" s="633"/>
      <c r="K194" s="633"/>
      <c r="M194" s="633"/>
      <c r="O194" s="633"/>
      <c r="P194" s="633"/>
      <c r="Q194" s="633"/>
      <c r="S194" s="633"/>
      <c r="T194" s="657"/>
      <c r="U194" s="633"/>
      <c r="W194" s="633"/>
      <c r="Y194" s="633"/>
      <c r="Z194" s="649"/>
      <c r="AA194" s="653"/>
      <c r="AB194" s="649"/>
    </row>
    <row r="195" spans="3:28" x14ac:dyDescent="0.25">
      <c r="C195" s="633"/>
      <c r="D195" s="633"/>
      <c r="E195" s="633"/>
      <c r="G195" s="633"/>
      <c r="I195" s="633"/>
      <c r="K195" s="633"/>
      <c r="M195" s="633"/>
      <c r="O195" s="633"/>
      <c r="P195" s="633"/>
      <c r="Q195" s="633"/>
      <c r="S195" s="633"/>
      <c r="T195" s="657"/>
      <c r="U195" s="633"/>
      <c r="W195" s="633"/>
      <c r="Y195" s="633"/>
      <c r="Z195" s="649"/>
      <c r="AA195" s="653"/>
      <c r="AB195" s="649"/>
    </row>
    <row r="196" spans="3:28" x14ac:dyDescent="0.25">
      <c r="C196" s="633"/>
      <c r="D196" s="633"/>
      <c r="E196" s="633"/>
      <c r="G196" s="633"/>
      <c r="I196" s="633"/>
      <c r="K196" s="633"/>
      <c r="M196" s="633"/>
      <c r="O196" s="633"/>
      <c r="P196" s="633"/>
      <c r="Q196" s="633"/>
      <c r="S196" s="633"/>
      <c r="T196" s="657"/>
      <c r="U196" s="633"/>
      <c r="W196" s="633"/>
      <c r="Y196" s="633"/>
      <c r="Z196" s="649"/>
      <c r="AA196" s="653"/>
      <c r="AB196" s="649"/>
    </row>
    <row r="197" spans="3:28" x14ac:dyDescent="0.25">
      <c r="C197" s="633"/>
      <c r="D197" s="633"/>
      <c r="E197" s="633"/>
      <c r="G197" s="633"/>
      <c r="I197" s="633"/>
      <c r="K197" s="633"/>
      <c r="M197" s="633"/>
      <c r="O197" s="633"/>
      <c r="P197" s="633"/>
      <c r="Q197" s="633"/>
      <c r="S197" s="633"/>
      <c r="T197" s="657"/>
      <c r="U197" s="633"/>
      <c r="W197" s="633"/>
      <c r="Y197" s="633"/>
      <c r="Z197" s="649"/>
      <c r="AA197" s="653"/>
      <c r="AB197" s="649"/>
    </row>
    <row r="198" spans="3:28" x14ac:dyDescent="0.25">
      <c r="C198" s="633"/>
      <c r="D198" s="633"/>
      <c r="E198" s="633"/>
      <c r="G198" s="633"/>
      <c r="I198" s="633"/>
      <c r="K198" s="633"/>
      <c r="M198" s="633"/>
      <c r="O198" s="633"/>
      <c r="P198" s="633"/>
      <c r="Q198" s="633"/>
      <c r="S198" s="633"/>
      <c r="T198" s="657"/>
      <c r="U198" s="633"/>
      <c r="W198" s="633"/>
      <c r="Y198" s="633"/>
      <c r="Z198" s="649"/>
      <c r="AA198" s="653"/>
      <c r="AB198" s="649"/>
    </row>
    <row r="199" spans="3:28" x14ac:dyDescent="0.25">
      <c r="C199" s="633"/>
      <c r="D199" s="633"/>
      <c r="E199" s="633"/>
      <c r="G199" s="633"/>
      <c r="I199" s="633"/>
      <c r="K199" s="633"/>
      <c r="M199" s="633"/>
      <c r="O199" s="633"/>
      <c r="P199" s="633"/>
      <c r="Q199" s="633"/>
      <c r="S199" s="633"/>
      <c r="T199" s="657"/>
      <c r="U199" s="633"/>
      <c r="W199" s="633"/>
      <c r="Y199" s="633"/>
      <c r="Z199" s="649"/>
      <c r="AA199" s="653"/>
      <c r="AB199" s="649"/>
    </row>
    <row r="200" spans="3:28" x14ac:dyDescent="0.25">
      <c r="C200" s="633"/>
      <c r="D200" s="633"/>
      <c r="E200" s="633"/>
      <c r="G200" s="633"/>
      <c r="I200" s="633"/>
      <c r="K200" s="633"/>
      <c r="M200" s="633"/>
      <c r="O200" s="633"/>
      <c r="P200" s="633"/>
      <c r="Q200" s="633"/>
      <c r="S200" s="633"/>
      <c r="T200" s="657"/>
      <c r="U200" s="633"/>
      <c r="W200" s="633"/>
      <c r="Y200" s="633"/>
      <c r="Z200" s="649"/>
      <c r="AA200" s="653"/>
      <c r="AB200" s="649"/>
    </row>
    <row r="201" spans="3:28" x14ac:dyDescent="0.25">
      <c r="C201" s="633"/>
      <c r="D201" s="633"/>
      <c r="E201" s="633"/>
      <c r="G201" s="633"/>
      <c r="I201" s="633"/>
      <c r="K201" s="633"/>
      <c r="M201" s="633"/>
      <c r="O201" s="633"/>
      <c r="P201" s="633"/>
      <c r="Q201" s="633"/>
      <c r="S201" s="633"/>
      <c r="T201" s="657"/>
      <c r="U201" s="633"/>
      <c r="W201" s="633"/>
      <c r="Y201" s="633"/>
      <c r="Z201" s="649"/>
      <c r="AA201" s="653"/>
      <c r="AB201" s="649"/>
    </row>
    <row r="202" spans="3:28" x14ac:dyDescent="0.25">
      <c r="C202" s="633"/>
      <c r="D202" s="633"/>
      <c r="E202" s="633"/>
      <c r="G202" s="633"/>
      <c r="I202" s="633"/>
      <c r="K202" s="633"/>
      <c r="M202" s="633"/>
      <c r="O202" s="633"/>
      <c r="P202" s="633"/>
      <c r="Q202" s="633"/>
      <c r="S202" s="633"/>
      <c r="T202" s="657"/>
      <c r="U202" s="633"/>
      <c r="W202" s="633"/>
      <c r="Y202" s="633"/>
      <c r="Z202" s="649"/>
      <c r="AA202" s="653"/>
      <c r="AB202" s="649"/>
    </row>
    <row r="203" spans="3:28" x14ac:dyDescent="0.25">
      <c r="C203" s="633"/>
      <c r="D203" s="633"/>
      <c r="E203" s="633"/>
      <c r="G203" s="633"/>
      <c r="I203" s="633"/>
      <c r="K203" s="633"/>
      <c r="M203" s="633"/>
      <c r="O203" s="633"/>
      <c r="P203" s="633"/>
      <c r="Q203" s="633"/>
      <c r="S203" s="633"/>
      <c r="T203" s="657"/>
      <c r="U203" s="633"/>
      <c r="W203" s="633"/>
      <c r="Y203" s="633"/>
      <c r="Z203" s="649"/>
      <c r="AA203" s="653"/>
      <c r="AB203" s="649"/>
    </row>
    <row r="204" spans="3:28" x14ac:dyDescent="0.25">
      <c r="C204" s="633"/>
      <c r="D204" s="633"/>
      <c r="E204" s="633"/>
      <c r="G204" s="633"/>
      <c r="I204" s="633"/>
      <c r="K204" s="633"/>
      <c r="M204" s="633"/>
      <c r="O204" s="633"/>
      <c r="P204" s="633"/>
      <c r="Q204" s="633"/>
      <c r="S204" s="633"/>
      <c r="T204" s="657"/>
      <c r="U204" s="633"/>
      <c r="W204" s="633"/>
      <c r="Y204" s="633"/>
      <c r="Z204" s="649"/>
      <c r="AA204" s="653"/>
      <c r="AB204" s="649"/>
    </row>
    <row r="205" spans="3:28" x14ac:dyDescent="0.25">
      <c r="C205" s="633"/>
      <c r="D205" s="633"/>
      <c r="E205" s="633"/>
      <c r="G205" s="633"/>
      <c r="I205" s="633"/>
      <c r="K205" s="633"/>
      <c r="M205" s="633"/>
      <c r="O205" s="633"/>
      <c r="P205" s="633"/>
      <c r="Q205" s="633"/>
      <c r="S205" s="633"/>
      <c r="T205" s="657"/>
      <c r="U205" s="633"/>
      <c r="W205" s="633"/>
      <c r="Y205" s="633"/>
      <c r="Z205" s="649"/>
      <c r="AA205" s="653"/>
      <c r="AB205" s="649"/>
    </row>
    <row r="206" spans="3:28" x14ac:dyDescent="0.25">
      <c r="C206" s="633"/>
      <c r="D206" s="633"/>
      <c r="E206" s="633"/>
      <c r="G206" s="633"/>
      <c r="I206" s="633"/>
      <c r="K206" s="633"/>
      <c r="M206" s="633"/>
      <c r="O206" s="633"/>
      <c r="P206" s="633"/>
      <c r="Q206" s="633"/>
      <c r="S206" s="633"/>
      <c r="T206" s="657"/>
      <c r="U206" s="633"/>
      <c r="W206" s="633"/>
      <c r="Y206" s="633"/>
      <c r="Z206" s="649"/>
      <c r="AA206" s="653"/>
      <c r="AB206" s="649"/>
    </row>
    <row r="207" spans="3:28" x14ac:dyDescent="0.25">
      <c r="C207" s="633"/>
      <c r="D207" s="633"/>
      <c r="E207" s="633"/>
      <c r="G207" s="633"/>
      <c r="I207" s="633"/>
      <c r="K207" s="633"/>
      <c r="M207" s="633"/>
      <c r="O207" s="633"/>
      <c r="P207" s="633"/>
      <c r="Q207" s="633"/>
      <c r="S207" s="633"/>
      <c r="T207" s="657"/>
      <c r="U207" s="633"/>
      <c r="W207" s="633"/>
      <c r="Y207" s="633"/>
      <c r="Z207" s="649"/>
      <c r="AA207" s="653"/>
      <c r="AB207" s="649"/>
    </row>
    <row r="208" spans="3:28" x14ac:dyDescent="0.25">
      <c r="C208" s="633"/>
      <c r="D208" s="633"/>
      <c r="E208" s="633"/>
      <c r="G208" s="633"/>
      <c r="I208" s="633"/>
      <c r="K208" s="633"/>
      <c r="M208" s="633"/>
      <c r="O208" s="633"/>
      <c r="P208" s="633"/>
      <c r="Q208" s="633"/>
      <c r="S208" s="633"/>
      <c r="T208" s="657"/>
      <c r="U208" s="633"/>
      <c r="W208" s="633"/>
      <c r="Y208" s="633"/>
      <c r="Z208" s="649"/>
      <c r="AA208" s="653"/>
      <c r="AB208" s="649"/>
    </row>
    <row r="209" spans="3:28" x14ac:dyDescent="0.25">
      <c r="C209" s="633"/>
      <c r="D209" s="633"/>
      <c r="E209" s="633"/>
      <c r="G209" s="633"/>
      <c r="I209" s="633"/>
      <c r="K209" s="633"/>
      <c r="M209" s="633"/>
      <c r="O209" s="633"/>
      <c r="P209" s="633"/>
      <c r="Q209" s="633"/>
      <c r="S209" s="633"/>
      <c r="T209" s="657"/>
      <c r="U209" s="633"/>
      <c r="W209" s="633"/>
      <c r="Y209" s="633"/>
      <c r="Z209" s="649"/>
      <c r="AA209" s="653"/>
      <c r="AB209" s="649"/>
    </row>
    <row r="210" spans="3:28" x14ac:dyDescent="0.25">
      <c r="C210" s="633"/>
      <c r="D210" s="633"/>
      <c r="E210" s="633"/>
      <c r="G210" s="633"/>
      <c r="I210" s="633"/>
      <c r="K210" s="633"/>
      <c r="M210" s="633"/>
      <c r="O210" s="633"/>
      <c r="P210" s="633"/>
      <c r="Q210" s="633"/>
      <c r="S210" s="633"/>
      <c r="T210" s="657"/>
      <c r="U210" s="633"/>
      <c r="W210" s="633"/>
      <c r="Y210" s="633"/>
      <c r="Z210" s="649"/>
      <c r="AA210" s="653"/>
      <c r="AB210" s="649"/>
    </row>
    <row r="211" spans="3:28" x14ac:dyDescent="0.25">
      <c r="C211" s="633"/>
      <c r="D211" s="633"/>
      <c r="E211" s="633"/>
      <c r="G211" s="633"/>
      <c r="I211" s="633"/>
      <c r="K211" s="633"/>
      <c r="M211" s="633"/>
      <c r="O211" s="633"/>
      <c r="P211" s="633"/>
      <c r="Q211" s="633"/>
      <c r="S211" s="633"/>
      <c r="T211" s="657"/>
      <c r="U211" s="633"/>
      <c r="W211" s="633"/>
      <c r="Y211" s="633"/>
      <c r="Z211" s="649"/>
      <c r="AA211" s="653"/>
      <c r="AB211" s="649"/>
    </row>
    <row r="212" spans="3:28" x14ac:dyDescent="0.25">
      <c r="C212" s="633"/>
      <c r="D212" s="633"/>
      <c r="E212" s="633"/>
      <c r="G212" s="633"/>
      <c r="I212" s="633"/>
      <c r="K212" s="633"/>
      <c r="M212" s="633"/>
      <c r="O212" s="633"/>
      <c r="P212" s="633"/>
      <c r="Q212" s="633"/>
      <c r="S212" s="633"/>
      <c r="T212" s="657"/>
      <c r="U212" s="633"/>
      <c r="W212" s="633"/>
      <c r="Y212" s="633"/>
      <c r="Z212" s="649"/>
      <c r="AA212" s="653"/>
      <c r="AB212" s="649"/>
    </row>
    <row r="213" spans="3:28" x14ac:dyDescent="0.25">
      <c r="C213" s="633"/>
      <c r="D213" s="633"/>
      <c r="E213" s="633"/>
      <c r="G213" s="633"/>
      <c r="I213" s="633"/>
      <c r="K213" s="633"/>
      <c r="M213" s="633"/>
      <c r="O213" s="633"/>
      <c r="P213" s="633"/>
      <c r="Q213" s="633"/>
      <c r="S213" s="633"/>
      <c r="T213" s="657"/>
      <c r="U213" s="633"/>
      <c r="W213" s="633"/>
      <c r="Y213" s="633"/>
      <c r="Z213" s="649"/>
      <c r="AA213" s="653"/>
      <c r="AB213" s="649"/>
    </row>
    <row r="214" spans="3:28" x14ac:dyDescent="0.25">
      <c r="C214" s="633"/>
      <c r="D214" s="633"/>
      <c r="E214" s="633"/>
      <c r="G214" s="633"/>
      <c r="I214" s="633"/>
      <c r="K214" s="633"/>
      <c r="M214" s="633"/>
      <c r="O214" s="633"/>
      <c r="P214" s="633"/>
      <c r="Q214" s="633"/>
      <c r="S214" s="633"/>
      <c r="T214" s="657"/>
      <c r="U214" s="633"/>
      <c r="W214" s="633"/>
      <c r="Y214" s="633"/>
      <c r="Z214" s="649"/>
      <c r="AA214" s="653"/>
      <c r="AB214" s="649"/>
    </row>
    <row r="215" spans="3:28" x14ac:dyDescent="0.25">
      <c r="C215" s="633"/>
      <c r="D215" s="633"/>
      <c r="E215" s="633"/>
      <c r="G215" s="633"/>
      <c r="I215" s="633"/>
      <c r="K215" s="633"/>
      <c r="M215" s="633"/>
      <c r="O215" s="633"/>
      <c r="P215" s="633"/>
      <c r="Q215" s="633"/>
      <c r="S215" s="633"/>
      <c r="T215" s="657"/>
      <c r="U215" s="633"/>
      <c r="W215" s="633"/>
      <c r="Y215" s="633"/>
      <c r="Z215" s="649"/>
      <c r="AA215" s="653"/>
      <c r="AB215" s="649"/>
    </row>
    <row r="216" spans="3:28" x14ac:dyDescent="0.25">
      <c r="C216" s="633"/>
      <c r="D216" s="633"/>
      <c r="E216" s="633"/>
      <c r="G216" s="633"/>
      <c r="I216" s="633"/>
      <c r="K216" s="633"/>
      <c r="M216" s="633"/>
      <c r="O216" s="633"/>
      <c r="P216" s="633"/>
      <c r="Q216" s="633"/>
      <c r="S216" s="633"/>
      <c r="T216" s="657"/>
      <c r="U216" s="633"/>
      <c r="W216" s="633"/>
      <c r="Y216" s="633"/>
      <c r="Z216" s="649"/>
      <c r="AA216" s="653"/>
      <c r="AB216" s="649"/>
    </row>
    <row r="217" spans="3:28" x14ac:dyDescent="0.25">
      <c r="C217" s="633"/>
      <c r="D217" s="633"/>
      <c r="E217" s="633"/>
      <c r="G217" s="633"/>
      <c r="I217" s="633"/>
      <c r="K217" s="633"/>
      <c r="M217" s="633"/>
      <c r="O217" s="633"/>
      <c r="P217" s="633"/>
      <c r="Q217" s="633"/>
      <c r="S217" s="633"/>
      <c r="T217" s="657"/>
      <c r="U217" s="633"/>
      <c r="W217" s="633"/>
      <c r="Y217" s="633"/>
      <c r="Z217" s="649"/>
      <c r="AA217" s="653"/>
      <c r="AB217" s="649"/>
    </row>
    <row r="218" spans="3:28" x14ac:dyDescent="0.25">
      <c r="C218" s="633"/>
      <c r="D218" s="633"/>
      <c r="E218" s="633"/>
      <c r="G218" s="633"/>
      <c r="I218" s="633"/>
      <c r="K218" s="633"/>
      <c r="M218" s="633"/>
      <c r="O218" s="633"/>
      <c r="P218" s="633"/>
      <c r="Q218" s="633"/>
      <c r="S218" s="633"/>
      <c r="T218" s="657"/>
      <c r="U218" s="633"/>
      <c r="W218" s="633"/>
      <c r="Y218" s="633"/>
      <c r="Z218" s="649"/>
      <c r="AA218" s="653"/>
      <c r="AB218" s="649"/>
    </row>
    <row r="219" spans="3:28" x14ac:dyDescent="0.25">
      <c r="C219" s="633"/>
      <c r="D219" s="633"/>
      <c r="E219" s="633"/>
      <c r="G219" s="633"/>
      <c r="I219" s="633"/>
      <c r="K219" s="633"/>
      <c r="M219" s="633"/>
      <c r="O219" s="633"/>
      <c r="P219" s="633"/>
      <c r="Q219" s="633"/>
      <c r="S219" s="633"/>
      <c r="T219" s="657"/>
      <c r="U219" s="633"/>
      <c r="W219" s="633"/>
      <c r="Y219" s="633"/>
      <c r="Z219" s="649"/>
      <c r="AA219" s="653"/>
      <c r="AB219" s="649"/>
    </row>
    <row r="220" spans="3:28" x14ac:dyDescent="0.25">
      <c r="C220" s="633"/>
      <c r="D220" s="633"/>
      <c r="E220" s="633"/>
      <c r="G220" s="633"/>
      <c r="I220" s="633"/>
      <c r="K220" s="633"/>
      <c r="M220" s="633"/>
      <c r="O220" s="633"/>
      <c r="P220" s="633"/>
      <c r="Q220" s="633"/>
      <c r="S220" s="633"/>
      <c r="T220" s="657"/>
      <c r="U220" s="633"/>
      <c r="W220" s="633"/>
      <c r="Y220" s="633"/>
      <c r="Z220" s="649"/>
      <c r="AA220" s="653"/>
      <c r="AB220" s="649"/>
    </row>
    <row r="221" spans="3:28" x14ac:dyDescent="0.25">
      <c r="C221" s="633"/>
      <c r="D221" s="633"/>
      <c r="E221" s="633"/>
      <c r="G221" s="633"/>
      <c r="I221" s="633"/>
      <c r="K221" s="633"/>
      <c r="M221" s="633"/>
      <c r="O221" s="633"/>
      <c r="P221" s="633"/>
      <c r="Q221" s="633"/>
      <c r="S221" s="633"/>
      <c r="T221" s="657"/>
      <c r="U221" s="633"/>
      <c r="W221" s="633"/>
      <c r="Y221" s="633"/>
      <c r="Z221" s="649"/>
      <c r="AA221" s="653"/>
      <c r="AB221" s="649"/>
    </row>
    <row r="222" spans="3:28" x14ac:dyDescent="0.25">
      <c r="C222" s="633"/>
      <c r="D222" s="633"/>
      <c r="E222" s="633"/>
      <c r="G222" s="633"/>
      <c r="I222" s="633"/>
      <c r="K222" s="633"/>
      <c r="M222" s="633"/>
      <c r="O222" s="633"/>
      <c r="P222" s="633"/>
      <c r="Q222" s="633"/>
      <c r="S222" s="633"/>
      <c r="T222" s="657"/>
      <c r="U222" s="633"/>
      <c r="W222" s="633"/>
      <c r="Y222" s="633"/>
      <c r="Z222" s="649"/>
      <c r="AA222" s="653"/>
      <c r="AB222" s="649"/>
    </row>
    <row r="223" spans="3:28" x14ac:dyDescent="0.25">
      <c r="C223" s="633"/>
      <c r="D223" s="633"/>
      <c r="E223" s="633"/>
      <c r="G223" s="633"/>
      <c r="I223" s="633"/>
      <c r="K223" s="633"/>
      <c r="M223" s="633"/>
      <c r="O223" s="633"/>
      <c r="P223" s="633"/>
      <c r="Q223" s="633"/>
      <c r="S223" s="633"/>
      <c r="T223" s="657"/>
      <c r="U223" s="633"/>
      <c r="W223" s="633"/>
      <c r="Y223" s="633"/>
      <c r="Z223" s="649"/>
      <c r="AA223" s="653"/>
      <c r="AB223" s="649"/>
    </row>
    <row r="224" spans="3:28" x14ac:dyDescent="0.25">
      <c r="C224" s="633"/>
      <c r="D224" s="633"/>
      <c r="E224" s="633"/>
      <c r="G224" s="633"/>
      <c r="I224" s="633"/>
      <c r="K224" s="633"/>
      <c r="M224" s="633"/>
      <c r="O224" s="633"/>
      <c r="P224" s="633"/>
      <c r="Q224" s="633"/>
      <c r="S224" s="633"/>
      <c r="T224" s="657"/>
      <c r="U224" s="633"/>
      <c r="W224" s="633"/>
      <c r="Y224" s="633"/>
      <c r="Z224" s="649"/>
      <c r="AA224" s="653"/>
      <c r="AB224" s="649"/>
    </row>
    <row r="225" spans="3:28" x14ac:dyDescent="0.25">
      <c r="C225" s="633"/>
      <c r="D225" s="633"/>
      <c r="E225" s="633"/>
      <c r="G225" s="633"/>
      <c r="I225" s="633"/>
      <c r="K225" s="633"/>
      <c r="M225" s="633"/>
      <c r="O225" s="633"/>
      <c r="P225" s="633"/>
      <c r="Q225" s="633"/>
      <c r="S225" s="633"/>
      <c r="T225" s="657"/>
      <c r="U225" s="633"/>
      <c r="W225" s="633"/>
      <c r="Y225" s="633"/>
      <c r="Z225" s="649"/>
      <c r="AA225" s="653"/>
      <c r="AB225" s="649"/>
    </row>
    <row r="226" spans="3:28" x14ac:dyDescent="0.25">
      <c r="C226" s="633"/>
      <c r="D226" s="633"/>
      <c r="E226" s="633"/>
      <c r="G226" s="633"/>
      <c r="I226" s="633"/>
      <c r="K226" s="633"/>
      <c r="M226" s="633"/>
      <c r="O226" s="633"/>
      <c r="P226" s="633"/>
      <c r="Q226" s="633"/>
      <c r="S226" s="633"/>
      <c r="T226" s="657"/>
      <c r="U226" s="633"/>
      <c r="W226" s="633"/>
      <c r="Y226" s="633"/>
      <c r="Z226" s="649"/>
      <c r="AA226" s="653"/>
      <c r="AB226" s="649"/>
    </row>
    <row r="227" spans="3:28" x14ac:dyDescent="0.25">
      <c r="C227" s="633"/>
      <c r="D227" s="633"/>
      <c r="E227" s="633"/>
      <c r="G227" s="633"/>
      <c r="I227" s="633"/>
      <c r="K227" s="633"/>
      <c r="M227" s="633"/>
      <c r="O227" s="633"/>
      <c r="P227" s="633"/>
      <c r="Q227" s="633"/>
      <c r="S227" s="633"/>
      <c r="T227" s="657"/>
      <c r="U227" s="633"/>
      <c r="W227" s="633"/>
      <c r="Y227" s="633"/>
      <c r="Z227" s="649"/>
      <c r="AA227" s="653"/>
      <c r="AB227" s="649"/>
    </row>
    <row r="228" spans="3:28" x14ac:dyDescent="0.25">
      <c r="C228" s="633"/>
      <c r="D228" s="633"/>
      <c r="E228" s="633"/>
      <c r="G228" s="633"/>
      <c r="I228" s="633"/>
      <c r="K228" s="633"/>
      <c r="M228" s="633"/>
      <c r="O228" s="633"/>
      <c r="P228" s="633"/>
      <c r="Q228" s="633"/>
      <c r="S228" s="633"/>
      <c r="T228" s="657"/>
      <c r="U228" s="633"/>
      <c r="W228" s="633"/>
      <c r="Y228" s="633"/>
      <c r="Z228" s="649"/>
      <c r="AA228" s="653"/>
      <c r="AB228" s="649"/>
    </row>
    <row r="229" spans="3:28" x14ac:dyDescent="0.25">
      <c r="C229" s="633"/>
      <c r="D229" s="633"/>
      <c r="E229" s="633"/>
      <c r="G229" s="633"/>
      <c r="I229" s="633"/>
      <c r="K229" s="633"/>
      <c r="M229" s="633"/>
      <c r="O229" s="633"/>
      <c r="P229" s="633"/>
      <c r="Q229" s="633"/>
      <c r="S229" s="633"/>
      <c r="T229" s="657"/>
      <c r="U229" s="633"/>
      <c r="W229" s="633"/>
      <c r="Y229" s="633"/>
      <c r="Z229" s="649"/>
      <c r="AA229" s="653"/>
      <c r="AB229" s="649"/>
    </row>
    <row r="230" spans="3:28" x14ac:dyDescent="0.25">
      <c r="C230" s="633"/>
      <c r="D230" s="633"/>
      <c r="E230" s="633"/>
      <c r="G230" s="633"/>
      <c r="I230" s="633"/>
      <c r="K230" s="633"/>
      <c r="M230" s="633"/>
      <c r="O230" s="633"/>
      <c r="P230" s="633"/>
      <c r="Q230" s="633"/>
      <c r="S230" s="633"/>
      <c r="T230" s="657"/>
      <c r="U230" s="633"/>
      <c r="W230" s="633"/>
      <c r="Y230" s="633"/>
      <c r="Z230" s="649"/>
      <c r="AA230" s="653"/>
      <c r="AB230" s="649"/>
    </row>
    <row r="231" spans="3:28" x14ac:dyDescent="0.25">
      <c r="C231" s="633"/>
      <c r="D231" s="633"/>
      <c r="E231" s="633"/>
      <c r="G231" s="633"/>
      <c r="I231" s="633"/>
      <c r="K231" s="633"/>
      <c r="M231" s="633"/>
      <c r="O231" s="633"/>
      <c r="P231" s="633"/>
      <c r="Q231" s="633"/>
      <c r="S231" s="633"/>
      <c r="T231" s="657"/>
      <c r="U231" s="633"/>
      <c r="W231" s="633"/>
      <c r="Y231" s="633"/>
      <c r="Z231" s="649"/>
      <c r="AA231" s="653"/>
      <c r="AB231" s="649"/>
    </row>
    <row r="232" spans="3:28" x14ac:dyDescent="0.25">
      <c r="C232" s="633"/>
      <c r="D232" s="633"/>
      <c r="E232" s="633"/>
      <c r="G232" s="633"/>
      <c r="I232" s="633"/>
      <c r="K232" s="633"/>
      <c r="M232" s="633"/>
      <c r="O232" s="633"/>
      <c r="P232" s="633"/>
      <c r="Q232" s="633"/>
      <c r="S232" s="633"/>
      <c r="T232" s="657"/>
      <c r="U232" s="633"/>
      <c r="W232" s="633"/>
      <c r="Y232" s="633"/>
      <c r="Z232" s="649"/>
      <c r="AA232" s="653"/>
      <c r="AB232" s="649"/>
    </row>
    <row r="233" spans="3:28" x14ac:dyDescent="0.25">
      <c r="C233" s="633"/>
      <c r="D233" s="633"/>
      <c r="E233" s="633"/>
      <c r="G233" s="633"/>
      <c r="I233" s="633"/>
      <c r="K233" s="633"/>
      <c r="M233" s="633"/>
      <c r="O233" s="633"/>
      <c r="P233" s="633"/>
      <c r="Q233" s="633"/>
      <c r="S233" s="633"/>
      <c r="T233" s="657"/>
      <c r="U233" s="633"/>
      <c r="W233" s="633"/>
      <c r="Y233" s="633"/>
      <c r="Z233" s="649"/>
      <c r="AA233" s="653"/>
      <c r="AB233" s="649"/>
    </row>
    <row r="234" spans="3:28" x14ac:dyDescent="0.25">
      <c r="C234" s="633"/>
      <c r="D234" s="633"/>
      <c r="E234" s="633"/>
      <c r="G234" s="633"/>
      <c r="I234" s="633"/>
      <c r="K234" s="633"/>
      <c r="M234" s="633"/>
      <c r="O234" s="633"/>
      <c r="P234" s="633"/>
      <c r="Q234" s="633"/>
      <c r="S234" s="633"/>
      <c r="T234" s="657"/>
      <c r="U234" s="633"/>
      <c r="W234" s="633"/>
      <c r="Y234" s="633"/>
      <c r="Z234" s="649"/>
      <c r="AA234" s="653"/>
      <c r="AB234" s="649"/>
    </row>
    <row r="235" spans="3:28" x14ac:dyDescent="0.25">
      <c r="C235" s="633"/>
      <c r="D235" s="633"/>
      <c r="E235" s="633"/>
      <c r="G235" s="633"/>
      <c r="I235" s="633"/>
      <c r="K235" s="633"/>
      <c r="M235" s="633"/>
      <c r="O235" s="633"/>
      <c r="P235" s="633"/>
      <c r="Q235" s="633"/>
      <c r="S235" s="633"/>
      <c r="T235" s="657"/>
      <c r="U235" s="633"/>
      <c r="W235" s="633"/>
      <c r="Y235" s="633"/>
      <c r="Z235" s="649"/>
      <c r="AA235" s="653"/>
      <c r="AB235" s="649"/>
    </row>
    <row r="236" spans="3:28" x14ac:dyDescent="0.25">
      <c r="C236" s="633"/>
      <c r="D236" s="633"/>
      <c r="E236" s="633"/>
      <c r="G236" s="633"/>
      <c r="I236" s="633"/>
      <c r="K236" s="633"/>
      <c r="M236" s="633"/>
      <c r="O236" s="633"/>
      <c r="P236" s="633"/>
      <c r="Q236" s="633"/>
      <c r="S236" s="633"/>
      <c r="T236" s="657"/>
      <c r="U236" s="633"/>
      <c r="W236" s="633"/>
      <c r="Y236" s="633"/>
      <c r="Z236" s="649"/>
      <c r="AA236" s="653"/>
      <c r="AB236" s="649"/>
    </row>
    <row r="237" spans="3:28" x14ac:dyDescent="0.25">
      <c r="C237" s="633"/>
      <c r="D237" s="633"/>
      <c r="E237" s="633"/>
      <c r="G237" s="633"/>
      <c r="I237" s="633"/>
      <c r="K237" s="633"/>
      <c r="M237" s="633"/>
      <c r="O237" s="633"/>
      <c r="P237" s="633"/>
      <c r="Q237" s="633"/>
      <c r="S237" s="633"/>
      <c r="T237" s="657"/>
      <c r="U237" s="633"/>
      <c r="W237" s="633"/>
      <c r="Y237" s="633"/>
      <c r="Z237" s="649"/>
      <c r="AA237" s="653"/>
      <c r="AB237" s="649"/>
    </row>
    <row r="238" spans="3:28" x14ac:dyDescent="0.25">
      <c r="C238" s="633"/>
      <c r="D238" s="633"/>
      <c r="E238" s="633"/>
      <c r="G238" s="633"/>
      <c r="I238" s="633"/>
      <c r="K238" s="633"/>
      <c r="M238" s="633"/>
      <c r="O238" s="633"/>
      <c r="P238" s="633"/>
      <c r="Q238" s="633"/>
      <c r="S238" s="633"/>
      <c r="T238" s="657"/>
      <c r="U238" s="633"/>
      <c r="W238" s="633"/>
      <c r="Y238" s="633"/>
      <c r="Z238" s="649"/>
      <c r="AA238" s="653"/>
      <c r="AB238" s="649"/>
    </row>
    <row r="239" spans="3:28" x14ac:dyDescent="0.25">
      <c r="C239" s="633"/>
      <c r="D239" s="633"/>
      <c r="E239" s="633"/>
      <c r="G239" s="633"/>
      <c r="I239" s="633"/>
      <c r="K239" s="633"/>
      <c r="M239" s="633"/>
      <c r="O239" s="633"/>
      <c r="P239" s="633"/>
      <c r="Q239" s="633"/>
      <c r="S239" s="633"/>
      <c r="T239" s="657"/>
      <c r="U239" s="633"/>
      <c r="W239" s="633"/>
      <c r="Y239" s="633"/>
      <c r="Z239" s="649"/>
      <c r="AA239" s="653"/>
      <c r="AB239" s="649"/>
    </row>
    <row r="240" spans="3:28" x14ac:dyDescent="0.25">
      <c r="C240" s="633"/>
      <c r="D240" s="633"/>
      <c r="E240" s="633"/>
      <c r="G240" s="633"/>
      <c r="I240" s="633"/>
      <c r="K240" s="633"/>
      <c r="M240" s="633"/>
      <c r="O240" s="633"/>
      <c r="P240" s="633"/>
      <c r="Q240" s="633"/>
      <c r="S240" s="633"/>
      <c r="T240" s="657"/>
      <c r="U240" s="633"/>
      <c r="W240" s="633"/>
      <c r="Y240" s="633"/>
      <c r="Z240" s="649"/>
      <c r="AA240" s="653"/>
      <c r="AB240" s="649"/>
    </row>
    <row r="241" spans="3:28" x14ac:dyDescent="0.25">
      <c r="C241" s="633"/>
      <c r="D241" s="633"/>
      <c r="E241" s="633"/>
      <c r="G241" s="633"/>
      <c r="I241" s="633"/>
      <c r="K241" s="633"/>
      <c r="M241" s="633"/>
      <c r="O241" s="633"/>
      <c r="P241" s="633"/>
      <c r="Q241" s="633"/>
      <c r="S241" s="633"/>
      <c r="T241" s="657"/>
      <c r="U241" s="633"/>
      <c r="W241" s="633"/>
      <c r="Y241" s="633"/>
      <c r="Z241" s="649"/>
      <c r="AA241" s="653"/>
      <c r="AB241" s="649"/>
    </row>
    <row r="242" spans="3:28" x14ac:dyDescent="0.25">
      <c r="C242" s="633"/>
      <c r="D242" s="633"/>
      <c r="E242" s="633"/>
      <c r="G242" s="633"/>
      <c r="I242" s="633"/>
      <c r="K242" s="633"/>
      <c r="M242" s="633"/>
      <c r="O242" s="633"/>
      <c r="P242" s="633"/>
      <c r="Q242" s="633"/>
      <c r="S242" s="633"/>
      <c r="T242" s="657"/>
      <c r="U242" s="633"/>
      <c r="W242" s="633"/>
      <c r="Y242" s="633"/>
      <c r="Z242" s="649"/>
      <c r="AA242" s="653"/>
      <c r="AB242" s="649"/>
    </row>
    <row r="243" spans="3:28" x14ac:dyDescent="0.25">
      <c r="C243" s="633"/>
      <c r="D243" s="633"/>
      <c r="E243" s="633"/>
      <c r="G243" s="633"/>
      <c r="I243" s="633"/>
      <c r="K243" s="633"/>
      <c r="M243" s="633"/>
      <c r="O243" s="633"/>
      <c r="P243" s="633"/>
      <c r="Q243" s="633"/>
      <c r="S243" s="633"/>
      <c r="T243" s="657"/>
      <c r="U243" s="633"/>
      <c r="W243" s="633"/>
      <c r="Y243" s="633"/>
      <c r="Z243" s="649"/>
      <c r="AA243" s="653"/>
      <c r="AB243" s="649"/>
    </row>
    <row r="244" spans="3:28" x14ac:dyDescent="0.25">
      <c r="C244" s="633"/>
      <c r="D244" s="633"/>
      <c r="E244" s="633"/>
      <c r="G244" s="633"/>
      <c r="I244" s="633"/>
      <c r="K244" s="633"/>
      <c r="M244" s="633"/>
      <c r="O244" s="633"/>
      <c r="P244" s="633"/>
      <c r="Q244" s="633"/>
      <c r="S244" s="633"/>
      <c r="T244" s="657"/>
      <c r="U244" s="633"/>
      <c r="W244" s="633"/>
      <c r="Y244" s="633"/>
      <c r="Z244" s="649"/>
      <c r="AA244" s="653"/>
      <c r="AB244" s="649"/>
    </row>
    <row r="245" spans="3:28" x14ac:dyDescent="0.25">
      <c r="C245" s="633"/>
      <c r="D245" s="633"/>
      <c r="E245" s="633"/>
      <c r="G245" s="633"/>
      <c r="I245" s="633"/>
      <c r="K245" s="633"/>
      <c r="M245" s="633"/>
      <c r="O245" s="633"/>
      <c r="P245" s="633"/>
      <c r="Q245" s="633"/>
      <c r="S245" s="633"/>
      <c r="T245" s="657"/>
      <c r="U245" s="633"/>
      <c r="W245" s="633"/>
      <c r="Y245" s="633"/>
      <c r="Z245" s="649"/>
      <c r="AA245" s="653"/>
      <c r="AB245" s="649"/>
    </row>
    <row r="246" spans="3:28" x14ac:dyDescent="0.25">
      <c r="C246" s="633"/>
      <c r="D246" s="633"/>
      <c r="E246" s="633"/>
      <c r="G246" s="633"/>
      <c r="I246" s="633"/>
      <c r="K246" s="633"/>
      <c r="M246" s="633"/>
      <c r="O246" s="633"/>
      <c r="P246" s="633"/>
      <c r="Q246" s="633"/>
      <c r="S246" s="633"/>
      <c r="T246" s="657"/>
      <c r="U246" s="633"/>
      <c r="W246" s="633"/>
      <c r="Y246" s="633"/>
      <c r="Z246" s="649"/>
      <c r="AA246" s="653"/>
      <c r="AB246" s="649"/>
    </row>
    <row r="247" spans="3:28" x14ac:dyDescent="0.25">
      <c r="C247" s="633"/>
      <c r="D247" s="633"/>
      <c r="E247" s="633"/>
      <c r="G247" s="633"/>
      <c r="I247" s="633"/>
      <c r="K247" s="633"/>
      <c r="M247" s="633"/>
      <c r="O247" s="633"/>
      <c r="P247" s="633"/>
      <c r="Q247" s="633"/>
      <c r="S247" s="633"/>
      <c r="T247" s="657"/>
      <c r="U247" s="633"/>
      <c r="W247" s="633"/>
      <c r="Y247" s="633"/>
      <c r="Z247" s="649"/>
      <c r="AA247" s="653"/>
      <c r="AB247" s="649"/>
    </row>
    <row r="248" spans="3:28" x14ac:dyDescent="0.25">
      <c r="C248" s="633"/>
      <c r="D248" s="633"/>
      <c r="E248" s="633"/>
      <c r="G248" s="633"/>
      <c r="I248" s="633"/>
      <c r="K248" s="633"/>
      <c r="M248" s="633"/>
      <c r="O248" s="633"/>
      <c r="P248" s="633"/>
      <c r="Q248" s="633"/>
      <c r="S248" s="633"/>
      <c r="T248" s="657"/>
      <c r="U248" s="633"/>
      <c r="W248" s="633"/>
      <c r="Y248" s="633"/>
      <c r="Z248" s="649"/>
      <c r="AA248" s="653"/>
      <c r="AB248" s="649"/>
    </row>
    <row r="249" spans="3:28" x14ac:dyDescent="0.25">
      <c r="C249" s="633"/>
      <c r="D249" s="633"/>
      <c r="E249" s="633"/>
      <c r="G249" s="633"/>
      <c r="I249" s="633"/>
      <c r="K249" s="633"/>
      <c r="M249" s="633"/>
      <c r="O249" s="633"/>
      <c r="P249" s="633"/>
      <c r="Q249" s="633"/>
      <c r="S249" s="633"/>
      <c r="T249" s="657"/>
      <c r="U249" s="633"/>
      <c r="W249" s="633"/>
      <c r="Y249" s="633"/>
      <c r="Z249" s="649"/>
      <c r="AA249" s="653"/>
      <c r="AB249" s="649"/>
    </row>
    <row r="250" spans="3:28" x14ac:dyDescent="0.25">
      <c r="C250" s="633"/>
      <c r="D250" s="633"/>
      <c r="E250" s="633"/>
      <c r="G250" s="633"/>
      <c r="I250" s="633"/>
      <c r="K250" s="633"/>
      <c r="M250" s="633"/>
      <c r="O250" s="633"/>
      <c r="P250" s="633"/>
      <c r="Q250" s="633"/>
      <c r="S250" s="633"/>
      <c r="T250" s="657"/>
      <c r="U250" s="633"/>
      <c r="W250" s="633"/>
      <c r="Y250" s="633"/>
      <c r="Z250" s="649"/>
      <c r="AA250" s="653"/>
      <c r="AB250" s="649"/>
    </row>
    <row r="251" spans="3:28" x14ac:dyDescent="0.25">
      <c r="C251" s="633"/>
      <c r="D251" s="633"/>
      <c r="E251" s="633"/>
      <c r="G251" s="633"/>
      <c r="I251" s="633"/>
      <c r="K251" s="633"/>
      <c r="M251" s="633"/>
      <c r="O251" s="633"/>
      <c r="P251" s="633"/>
      <c r="Q251" s="633"/>
      <c r="S251" s="633"/>
      <c r="T251" s="657"/>
      <c r="U251" s="633"/>
      <c r="W251" s="633"/>
      <c r="Y251" s="633"/>
      <c r="Z251" s="649"/>
      <c r="AA251" s="653"/>
      <c r="AB251" s="649"/>
    </row>
    <row r="252" spans="3:28" x14ac:dyDescent="0.25">
      <c r="C252" s="633"/>
      <c r="D252" s="633"/>
      <c r="E252" s="633"/>
      <c r="G252" s="633"/>
      <c r="I252" s="633"/>
      <c r="K252" s="633"/>
      <c r="M252" s="633"/>
      <c r="O252" s="633"/>
      <c r="P252" s="633"/>
      <c r="Q252" s="633"/>
      <c r="S252" s="633"/>
      <c r="T252" s="657"/>
      <c r="U252" s="633"/>
      <c r="W252" s="633"/>
      <c r="Y252" s="633"/>
      <c r="Z252" s="649"/>
      <c r="AA252" s="653"/>
      <c r="AB252" s="649"/>
    </row>
    <row r="253" spans="3:28" x14ac:dyDescent="0.25">
      <c r="C253" s="633"/>
      <c r="D253" s="633"/>
      <c r="E253" s="633"/>
      <c r="G253" s="633"/>
      <c r="I253" s="633"/>
      <c r="K253" s="633"/>
      <c r="M253" s="633"/>
      <c r="O253" s="633"/>
      <c r="P253" s="633"/>
      <c r="Q253" s="633"/>
      <c r="S253" s="633"/>
      <c r="T253" s="657"/>
      <c r="U253" s="633"/>
      <c r="W253" s="633"/>
      <c r="Y253" s="633"/>
      <c r="Z253" s="649"/>
      <c r="AA253" s="653"/>
      <c r="AB253" s="649"/>
    </row>
    <row r="254" spans="3:28" x14ac:dyDescent="0.25">
      <c r="C254" s="633"/>
      <c r="D254" s="633"/>
      <c r="E254" s="633"/>
      <c r="G254" s="633"/>
      <c r="I254" s="633"/>
      <c r="K254" s="633"/>
      <c r="M254" s="633"/>
      <c r="O254" s="633"/>
      <c r="P254" s="633"/>
      <c r="Q254" s="633"/>
      <c r="S254" s="633"/>
      <c r="T254" s="657"/>
      <c r="U254" s="633"/>
      <c r="W254" s="633"/>
      <c r="Y254" s="633"/>
      <c r="Z254" s="649"/>
      <c r="AA254" s="653"/>
      <c r="AB254" s="649"/>
    </row>
    <row r="255" spans="3:28" x14ac:dyDescent="0.25">
      <c r="C255" s="633"/>
      <c r="D255" s="633"/>
      <c r="E255" s="633"/>
      <c r="G255" s="633"/>
      <c r="I255" s="633"/>
      <c r="K255" s="633"/>
      <c r="M255" s="633"/>
      <c r="O255" s="633"/>
      <c r="P255" s="633"/>
      <c r="Q255" s="633"/>
      <c r="S255" s="633"/>
      <c r="T255" s="657"/>
      <c r="U255" s="633"/>
      <c r="W255" s="633"/>
      <c r="Y255" s="633"/>
      <c r="Z255" s="649"/>
      <c r="AA255" s="653"/>
      <c r="AB255" s="649"/>
    </row>
    <row r="256" spans="3:28" x14ac:dyDescent="0.25">
      <c r="C256" s="633"/>
      <c r="D256" s="633"/>
      <c r="E256" s="633"/>
      <c r="G256" s="633"/>
      <c r="I256" s="633"/>
      <c r="K256" s="633"/>
      <c r="M256" s="633"/>
      <c r="O256" s="633"/>
      <c r="P256" s="633"/>
      <c r="Q256" s="633"/>
      <c r="S256" s="633"/>
      <c r="T256" s="657"/>
      <c r="U256" s="633"/>
      <c r="W256" s="633"/>
      <c r="Y256" s="633"/>
      <c r="Z256" s="649"/>
      <c r="AA256" s="653"/>
      <c r="AB256" s="649"/>
    </row>
    <row r="257" spans="3:28" x14ac:dyDescent="0.25">
      <c r="C257" s="633"/>
      <c r="D257" s="633"/>
      <c r="E257" s="633"/>
      <c r="G257" s="633"/>
      <c r="I257" s="633"/>
      <c r="K257" s="633"/>
      <c r="M257" s="633"/>
      <c r="O257" s="633"/>
      <c r="P257" s="633"/>
      <c r="Q257" s="633"/>
      <c r="S257" s="633"/>
      <c r="T257" s="657"/>
      <c r="U257" s="633"/>
      <c r="W257" s="633"/>
      <c r="Y257" s="633"/>
      <c r="Z257" s="649"/>
      <c r="AA257" s="653"/>
      <c r="AB257" s="649"/>
    </row>
    <row r="258" spans="3:28" x14ac:dyDescent="0.25">
      <c r="C258" s="633"/>
      <c r="D258" s="633"/>
      <c r="E258" s="633"/>
      <c r="G258" s="633"/>
      <c r="I258" s="633"/>
      <c r="K258" s="633"/>
      <c r="M258" s="633"/>
      <c r="O258" s="633"/>
      <c r="P258" s="633"/>
      <c r="Q258" s="633"/>
      <c r="S258" s="633"/>
      <c r="T258" s="657"/>
      <c r="U258" s="633"/>
      <c r="W258" s="633"/>
      <c r="Y258" s="633"/>
      <c r="Z258" s="649"/>
      <c r="AA258" s="653"/>
      <c r="AB258" s="649"/>
    </row>
    <row r="259" spans="3:28" x14ac:dyDescent="0.25">
      <c r="C259" s="633"/>
      <c r="D259" s="633"/>
      <c r="E259" s="633"/>
      <c r="G259" s="633"/>
      <c r="I259" s="633"/>
      <c r="K259" s="633"/>
      <c r="M259" s="633"/>
      <c r="O259" s="633"/>
      <c r="P259" s="633"/>
      <c r="Q259" s="633"/>
      <c r="S259" s="633"/>
      <c r="T259" s="657"/>
      <c r="U259" s="633"/>
      <c r="W259" s="633"/>
      <c r="Y259" s="633"/>
      <c r="Z259" s="649"/>
      <c r="AA259" s="653"/>
      <c r="AB259" s="649"/>
    </row>
    <row r="260" spans="3:28" x14ac:dyDescent="0.25">
      <c r="C260" s="633"/>
      <c r="D260" s="633"/>
      <c r="E260" s="633"/>
      <c r="G260" s="633"/>
      <c r="I260" s="633"/>
      <c r="K260" s="633"/>
      <c r="M260" s="633"/>
      <c r="O260" s="633"/>
      <c r="P260" s="633"/>
      <c r="Q260" s="633"/>
      <c r="S260" s="633"/>
      <c r="T260" s="657"/>
      <c r="U260" s="633"/>
      <c r="W260" s="633"/>
      <c r="Y260" s="633"/>
      <c r="Z260" s="649"/>
      <c r="AA260" s="653"/>
      <c r="AB260" s="649"/>
    </row>
    <row r="261" spans="3:28" x14ac:dyDescent="0.25">
      <c r="C261" s="633"/>
      <c r="D261" s="633"/>
      <c r="E261" s="633"/>
      <c r="G261" s="633"/>
      <c r="I261" s="633"/>
      <c r="K261" s="633"/>
      <c r="M261" s="633"/>
      <c r="O261" s="633"/>
      <c r="P261" s="633"/>
      <c r="Q261" s="633"/>
      <c r="S261" s="633"/>
      <c r="T261" s="657"/>
      <c r="U261" s="633"/>
      <c r="W261" s="633"/>
      <c r="Y261" s="633"/>
      <c r="Z261" s="649"/>
      <c r="AA261" s="653"/>
      <c r="AB261" s="649"/>
    </row>
    <row r="262" spans="3:28" x14ac:dyDescent="0.25">
      <c r="C262" s="633"/>
      <c r="D262" s="633"/>
      <c r="E262" s="633"/>
      <c r="G262" s="633"/>
      <c r="I262" s="633"/>
      <c r="K262" s="633"/>
      <c r="M262" s="633"/>
      <c r="O262" s="633"/>
      <c r="P262" s="633"/>
      <c r="Q262" s="633"/>
      <c r="S262" s="633"/>
      <c r="T262" s="657"/>
      <c r="U262" s="633"/>
      <c r="W262" s="633"/>
      <c r="Y262" s="633"/>
      <c r="Z262" s="649"/>
      <c r="AA262" s="653"/>
      <c r="AB262" s="649"/>
    </row>
    <row r="263" spans="3:28" x14ac:dyDescent="0.25">
      <c r="C263" s="633"/>
      <c r="D263" s="633"/>
      <c r="E263" s="633"/>
      <c r="G263" s="633"/>
      <c r="I263" s="633"/>
      <c r="K263" s="633"/>
      <c r="M263" s="633"/>
      <c r="O263" s="633"/>
      <c r="P263" s="633"/>
      <c r="Q263" s="633"/>
      <c r="S263" s="633"/>
      <c r="T263" s="657"/>
      <c r="U263" s="633"/>
      <c r="W263" s="633"/>
      <c r="Y263" s="633"/>
      <c r="Z263" s="649"/>
      <c r="AA263" s="653"/>
      <c r="AB263" s="649"/>
    </row>
    <row r="264" spans="3:28" x14ac:dyDescent="0.25">
      <c r="C264" s="633"/>
      <c r="D264" s="633"/>
      <c r="E264" s="633"/>
      <c r="G264" s="633"/>
      <c r="I264" s="633"/>
      <c r="K264" s="633"/>
      <c r="M264" s="633"/>
      <c r="O264" s="633"/>
      <c r="P264" s="633"/>
      <c r="Q264" s="633"/>
      <c r="S264" s="633"/>
      <c r="T264" s="657"/>
      <c r="U264" s="633"/>
      <c r="W264" s="633"/>
      <c r="Y264" s="633"/>
      <c r="Z264" s="649"/>
      <c r="AA264" s="653"/>
      <c r="AB264" s="649"/>
    </row>
    <row r="265" spans="3:28" x14ac:dyDescent="0.25">
      <c r="C265" s="633"/>
      <c r="D265" s="633"/>
      <c r="E265" s="633"/>
      <c r="G265" s="633"/>
      <c r="I265" s="633"/>
      <c r="K265" s="633"/>
      <c r="M265" s="633"/>
      <c r="O265" s="633"/>
      <c r="P265" s="633"/>
      <c r="Q265" s="633"/>
      <c r="S265" s="633"/>
      <c r="T265" s="657"/>
      <c r="U265" s="633"/>
      <c r="W265" s="633"/>
      <c r="Y265" s="633"/>
      <c r="Z265" s="649"/>
      <c r="AA265" s="653"/>
      <c r="AB265" s="649"/>
    </row>
    <row r="266" spans="3:28" x14ac:dyDescent="0.25">
      <c r="C266" s="633"/>
      <c r="D266" s="633"/>
      <c r="E266" s="633"/>
      <c r="G266" s="633"/>
      <c r="I266" s="633"/>
      <c r="K266" s="633"/>
      <c r="M266" s="633"/>
      <c r="O266" s="633"/>
      <c r="P266" s="633"/>
      <c r="Q266" s="633"/>
      <c r="S266" s="633"/>
      <c r="T266" s="657"/>
      <c r="U266" s="633"/>
      <c r="W266" s="633"/>
      <c r="Y266" s="633"/>
      <c r="Z266" s="649"/>
      <c r="AA266" s="653"/>
      <c r="AB266" s="649"/>
    </row>
    <row r="267" spans="3:28" x14ac:dyDescent="0.25">
      <c r="C267" s="633"/>
      <c r="D267" s="633"/>
      <c r="E267" s="633"/>
      <c r="G267" s="633"/>
      <c r="I267" s="633"/>
      <c r="K267" s="633"/>
      <c r="M267" s="633"/>
      <c r="O267" s="633"/>
      <c r="P267" s="633"/>
      <c r="Q267" s="633"/>
      <c r="S267" s="633"/>
      <c r="T267" s="657"/>
      <c r="U267" s="633"/>
      <c r="W267" s="633"/>
      <c r="Y267" s="633"/>
      <c r="Z267" s="649"/>
      <c r="AA267" s="653"/>
      <c r="AB267" s="649"/>
    </row>
    <row r="268" spans="3:28" x14ac:dyDescent="0.25">
      <c r="C268" s="633"/>
      <c r="D268" s="633"/>
      <c r="E268" s="633"/>
      <c r="G268" s="633"/>
      <c r="I268" s="633"/>
      <c r="K268" s="633"/>
      <c r="M268" s="633"/>
      <c r="O268" s="633"/>
      <c r="P268" s="633"/>
      <c r="Q268" s="633"/>
      <c r="S268" s="633"/>
      <c r="T268" s="657"/>
      <c r="U268" s="633"/>
      <c r="W268" s="633"/>
      <c r="Y268" s="633"/>
      <c r="Z268" s="649"/>
      <c r="AA268" s="653"/>
      <c r="AB268" s="649"/>
    </row>
    <row r="269" spans="3:28" x14ac:dyDescent="0.25">
      <c r="C269" s="633"/>
      <c r="D269" s="633"/>
      <c r="E269" s="633"/>
      <c r="G269" s="633"/>
      <c r="I269" s="633"/>
      <c r="K269" s="633"/>
      <c r="M269" s="633"/>
      <c r="O269" s="633"/>
      <c r="P269" s="633"/>
      <c r="Q269" s="633"/>
      <c r="S269" s="633"/>
      <c r="T269" s="657"/>
      <c r="U269" s="633"/>
      <c r="W269" s="633"/>
      <c r="Y269" s="633"/>
      <c r="Z269" s="649"/>
      <c r="AA269" s="653"/>
      <c r="AB269" s="649"/>
    </row>
    <row r="270" spans="3:28" x14ac:dyDescent="0.25">
      <c r="C270" s="633"/>
      <c r="D270" s="633"/>
      <c r="E270" s="633"/>
      <c r="G270" s="633"/>
      <c r="I270" s="633"/>
      <c r="K270" s="633"/>
      <c r="M270" s="633"/>
      <c r="O270" s="633"/>
      <c r="P270" s="633"/>
      <c r="Q270" s="633"/>
      <c r="S270" s="633"/>
      <c r="T270" s="657"/>
      <c r="U270" s="633"/>
      <c r="W270" s="633"/>
      <c r="Y270" s="633"/>
      <c r="Z270" s="649"/>
      <c r="AA270" s="653"/>
      <c r="AB270" s="649"/>
    </row>
    <row r="271" spans="3:28" x14ac:dyDescent="0.25">
      <c r="C271" s="633"/>
      <c r="D271" s="633"/>
      <c r="E271" s="633"/>
      <c r="G271" s="633"/>
      <c r="I271" s="633"/>
      <c r="K271" s="633"/>
      <c r="M271" s="633"/>
      <c r="O271" s="633"/>
      <c r="P271" s="633"/>
      <c r="Q271" s="633"/>
      <c r="S271" s="633"/>
      <c r="T271" s="657"/>
      <c r="U271" s="633"/>
      <c r="W271" s="633"/>
      <c r="Y271" s="633"/>
      <c r="Z271" s="649"/>
      <c r="AA271" s="653"/>
      <c r="AB271" s="649"/>
    </row>
    <row r="272" spans="3:28" x14ac:dyDescent="0.25">
      <c r="C272" s="633"/>
      <c r="D272" s="633"/>
      <c r="E272" s="633"/>
      <c r="G272" s="633"/>
      <c r="I272" s="633"/>
      <c r="K272" s="633"/>
      <c r="M272" s="633"/>
      <c r="O272" s="633"/>
      <c r="P272" s="633"/>
      <c r="Q272" s="633"/>
      <c r="S272" s="633"/>
      <c r="T272" s="657"/>
      <c r="U272" s="633"/>
      <c r="W272" s="633"/>
      <c r="Y272" s="633"/>
      <c r="Z272" s="649"/>
      <c r="AA272" s="653"/>
      <c r="AB272" s="649"/>
    </row>
    <row r="273" spans="3:28" x14ac:dyDescent="0.25">
      <c r="C273" s="633"/>
      <c r="D273" s="633"/>
      <c r="E273" s="633"/>
      <c r="G273" s="633"/>
      <c r="I273" s="633"/>
      <c r="K273" s="633"/>
      <c r="M273" s="633"/>
      <c r="O273" s="633"/>
      <c r="P273" s="633"/>
      <c r="Q273" s="633"/>
      <c r="S273" s="633"/>
      <c r="T273" s="657"/>
      <c r="U273" s="633"/>
      <c r="W273" s="633"/>
      <c r="Y273" s="633"/>
      <c r="Z273" s="649"/>
      <c r="AA273" s="653"/>
      <c r="AB273" s="649"/>
    </row>
    <row r="274" spans="3:28" x14ac:dyDescent="0.25">
      <c r="C274" s="633"/>
      <c r="D274" s="633"/>
      <c r="E274" s="633"/>
      <c r="G274" s="633"/>
      <c r="I274" s="633"/>
      <c r="K274" s="633"/>
      <c r="M274" s="633"/>
      <c r="O274" s="633"/>
      <c r="P274" s="633"/>
      <c r="Q274" s="633"/>
      <c r="S274" s="633"/>
      <c r="T274" s="657"/>
      <c r="U274" s="633"/>
      <c r="W274" s="633"/>
      <c r="Y274" s="633"/>
      <c r="Z274" s="649"/>
      <c r="AA274" s="653"/>
      <c r="AB274" s="649"/>
    </row>
    <row r="275" spans="3:28" x14ac:dyDescent="0.25">
      <c r="C275" s="633"/>
      <c r="D275" s="633"/>
      <c r="E275" s="633"/>
      <c r="G275" s="633"/>
      <c r="I275" s="633"/>
      <c r="K275" s="633"/>
      <c r="M275" s="633"/>
      <c r="O275" s="633"/>
      <c r="P275" s="633"/>
      <c r="Q275" s="633"/>
      <c r="S275" s="633"/>
      <c r="T275" s="657"/>
      <c r="U275" s="633"/>
      <c r="W275" s="633"/>
      <c r="Y275" s="633"/>
      <c r="Z275" s="649"/>
      <c r="AA275" s="653"/>
      <c r="AB275" s="649"/>
    </row>
    <row r="276" spans="3:28" x14ac:dyDescent="0.25">
      <c r="C276" s="633"/>
      <c r="D276" s="633"/>
      <c r="E276" s="633"/>
      <c r="G276" s="633"/>
      <c r="I276" s="633"/>
      <c r="K276" s="633"/>
      <c r="M276" s="633"/>
      <c r="O276" s="633"/>
      <c r="P276" s="633"/>
      <c r="Q276" s="633"/>
      <c r="S276" s="633"/>
      <c r="T276" s="657"/>
      <c r="U276" s="633"/>
      <c r="W276" s="633"/>
      <c r="Y276" s="633"/>
      <c r="Z276" s="649"/>
      <c r="AA276" s="653"/>
      <c r="AB276" s="649"/>
    </row>
    <row r="277" spans="3:28" x14ac:dyDescent="0.25">
      <c r="C277" s="633"/>
      <c r="D277" s="633"/>
      <c r="E277" s="633"/>
      <c r="G277" s="633"/>
      <c r="I277" s="633"/>
      <c r="K277" s="633"/>
      <c r="M277" s="633"/>
      <c r="O277" s="633"/>
      <c r="P277" s="633"/>
      <c r="Q277" s="633"/>
      <c r="S277" s="633"/>
      <c r="T277" s="657"/>
      <c r="U277" s="633"/>
      <c r="W277" s="633"/>
      <c r="Y277" s="633"/>
      <c r="Z277" s="649"/>
      <c r="AA277" s="653"/>
      <c r="AB277" s="649"/>
    </row>
    <row r="278" spans="3:28" x14ac:dyDescent="0.25">
      <c r="C278" s="633"/>
      <c r="D278" s="633"/>
      <c r="E278" s="633"/>
      <c r="G278" s="633"/>
      <c r="I278" s="633"/>
      <c r="K278" s="633"/>
      <c r="M278" s="633"/>
      <c r="O278" s="633"/>
      <c r="P278" s="633"/>
      <c r="Q278" s="633"/>
      <c r="S278" s="633"/>
      <c r="T278" s="657"/>
      <c r="U278" s="633"/>
      <c r="W278" s="633"/>
      <c r="Y278" s="633"/>
      <c r="Z278" s="649"/>
      <c r="AA278" s="653"/>
      <c r="AB278" s="649"/>
    </row>
    <row r="279" spans="3:28" x14ac:dyDescent="0.25">
      <c r="C279" s="633"/>
      <c r="D279" s="633"/>
      <c r="E279" s="633"/>
      <c r="G279" s="633"/>
      <c r="I279" s="633"/>
      <c r="K279" s="633"/>
      <c r="M279" s="633"/>
      <c r="O279" s="633"/>
      <c r="P279" s="633"/>
      <c r="Q279" s="633"/>
      <c r="S279" s="633"/>
      <c r="T279" s="657"/>
      <c r="U279" s="633"/>
      <c r="W279" s="633"/>
      <c r="Y279" s="633"/>
      <c r="Z279" s="649"/>
      <c r="AA279" s="653"/>
      <c r="AB279" s="649"/>
    </row>
    <row r="280" spans="3:28" x14ac:dyDescent="0.25">
      <c r="C280" s="633"/>
      <c r="D280" s="633"/>
      <c r="E280" s="633"/>
      <c r="G280" s="633"/>
      <c r="I280" s="633"/>
      <c r="K280" s="633"/>
      <c r="M280" s="633"/>
      <c r="O280" s="633"/>
      <c r="P280" s="633"/>
      <c r="Q280" s="633"/>
      <c r="S280" s="633"/>
      <c r="T280" s="657"/>
      <c r="U280" s="633"/>
      <c r="W280" s="633"/>
      <c r="Y280" s="633"/>
      <c r="Z280" s="649"/>
      <c r="AA280" s="653"/>
      <c r="AB280" s="649"/>
    </row>
    <row r="281" spans="3:28" x14ac:dyDescent="0.25">
      <c r="C281" s="633"/>
      <c r="D281" s="633"/>
      <c r="E281" s="633"/>
      <c r="G281" s="633"/>
      <c r="I281" s="633"/>
      <c r="K281" s="633"/>
      <c r="M281" s="633"/>
      <c r="O281" s="633"/>
      <c r="P281" s="633"/>
      <c r="Q281" s="633"/>
      <c r="S281" s="633"/>
      <c r="T281" s="657"/>
      <c r="U281" s="633"/>
      <c r="W281" s="633"/>
      <c r="Y281" s="633"/>
      <c r="Z281" s="649"/>
      <c r="AA281" s="653"/>
      <c r="AB281" s="649"/>
    </row>
    <row r="282" spans="3:28" x14ac:dyDescent="0.25">
      <c r="C282" s="633"/>
      <c r="D282" s="633"/>
      <c r="E282" s="633"/>
      <c r="G282" s="633"/>
      <c r="I282" s="633"/>
      <c r="K282" s="633"/>
      <c r="M282" s="633"/>
      <c r="O282" s="633"/>
      <c r="P282" s="633"/>
      <c r="Q282" s="633"/>
      <c r="S282" s="633"/>
      <c r="T282" s="657"/>
      <c r="U282" s="633"/>
      <c r="W282" s="633"/>
      <c r="Y282" s="633"/>
      <c r="Z282" s="649"/>
      <c r="AA282" s="653"/>
      <c r="AB282" s="649"/>
    </row>
    <row r="283" spans="3:28" x14ac:dyDescent="0.25">
      <c r="C283" s="633"/>
      <c r="D283" s="633"/>
      <c r="E283" s="633"/>
      <c r="G283" s="633"/>
      <c r="I283" s="633"/>
      <c r="K283" s="633"/>
      <c r="M283" s="633"/>
      <c r="O283" s="633"/>
      <c r="P283" s="633"/>
      <c r="Q283" s="633"/>
      <c r="S283" s="633"/>
      <c r="T283" s="657"/>
      <c r="U283" s="633"/>
      <c r="W283" s="633"/>
      <c r="Y283" s="633"/>
      <c r="Z283" s="649"/>
      <c r="AA283" s="653"/>
      <c r="AB283" s="649"/>
    </row>
    <row r="284" spans="3:28" x14ac:dyDescent="0.25">
      <c r="C284" s="633"/>
      <c r="D284" s="633"/>
      <c r="E284" s="633"/>
      <c r="G284" s="633"/>
      <c r="I284" s="633"/>
      <c r="K284" s="633"/>
      <c r="M284" s="633"/>
      <c r="O284" s="633"/>
      <c r="P284" s="633"/>
      <c r="Q284" s="633"/>
      <c r="S284" s="633"/>
      <c r="T284" s="657"/>
      <c r="U284" s="633"/>
      <c r="W284" s="633"/>
      <c r="Y284" s="633"/>
      <c r="Z284" s="649"/>
      <c r="AA284" s="653"/>
      <c r="AB284" s="649"/>
    </row>
    <row r="285" spans="3:28" x14ac:dyDescent="0.25">
      <c r="C285" s="633"/>
      <c r="D285" s="633"/>
      <c r="E285" s="633"/>
      <c r="G285" s="633"/>
      <c r="I285" s="633"/>
      <c r="K285" s="633"/>
      <c r="M285" s="633"/>
      <c r="O285" s="633"/>
      <c r="P285" s="633"/>
      <c r="Q285" s="633"/>
      <c r="S285" s="633"/>
      <c r="T285" s="657"/>
      <c r="U285" s="633"/>
      <c r="W285" s="633"/>
      <c r="Y285" s="633"/>
      <c r="Z285" s="649"/>
      <c r="AA285" s="653"/>
      <c r="AB285" s="649"/>
    </row>
    <row r="286" spans="3:28" x14ac:dyDescent="0.25">
      <c r="C286" s="633"/>
      <c r="D286" s="633"/>
      <c r="E286" s="633"/>
      <c r="G286" s="633"/>
      <c r="I286" s="633"/>
      <c r="K286" s="633"/>
      <c r="M286" s="633"/>
      <c r="O286" s="633"/>
      <c r="P286" s="633"/>
      <c r="Q286" s="633"/>
      <c r="S286" s="633"/>
      <c r="T286" s="657"/>
      <c r="U286" s="633"/>
      <c r="W286" s="633"/>
      <c r="Y286" s="633"/>
      <c r="Z286" s="649"/>
      <c r="AA286" s="653"/>
      <c r="AB286" s="649"/>
    </row>
    <row r="287" spans="3:28" x14ac:dyDescent="0.25">
      <c r="C287" s="633"/>
      <c r="D287" s="633"/>
      <c r="E287" s="633"/>
      <c r="G287" s="633"/>
      <c r="I287" s="633"/>
      <c r="K287" s="633"/>
      <c r="M287" s="633"/>
      <c r="O287" s="633"/>
      <c r="P287" s="633"/>
      <c r="Q287" s="633"/>
      <c r="S287" s="633"/>
      <c r="T287" s="657"/>
      <c r="U287" s="633"/>
      <c r="W287" s="633"/>
      <c r="Y287" s="633"/>
      <c r="Z287" s="649"/>
      <c r="AA287" s="653"/>
      <c r="AB287" s="649"/>
    </row>
    <row r="288" spans="3:28" x14ac:dyDescent="0.25">
      <c r="C288" s="633"/>
      <c r="D288" s="633"/>
      <c r="E288" s="633"/>
      <c r="G288" s="633"/>
      <c r="I288" s="633"/>
      <c r="K288" s="633"/>
      <c r="M288" s="633"/>
      <c r="O288" s="633"/>
      <c r="P288" s="633"/>
      <c r="Q288" s="633"/>
      <c r="S288" s="633"/>
      <c r="T288" s="657"/>
      <c r="U288" s="633"/>
      <c r="W288" s="633"/>
      <c r="Y288" s="633"/>
      <c r="Z288" s="649"/>
      <c r="AA288" s="653"/>
      <c r="AB288" s="649"/>
    </row>
    <row r="289" spans="3:28" x14ac:dyDescent="0.25">
      <c r="C289" s="633"/>
      <c r="D289" s="633"/>
      <c r="E289" s="633"/>
      <c r="G289" s="633"/>
      <c r="I289" s="633"/>
      <c r="K289" s="633"/>
      <c r="M289" s="633"/>
      <c r="O289" s="633"/>
      <c r="P289" s="633"/>
      <c r="Q289" s="633"/>
      <c r="S289" s="633"/>
      <c r="T289" s="657"/>
      <c r="U289" s="633"/>
      <c r="W289" s="633"/>
      <c r="Y289" s="633"/>
      <c r="Z289" s="649"/>
      <c r="AA289" s="653"/>
      <c r="AB289" s="649"/>
    </row>
    <row r="290" spans="3:28" x14ac:dyDescent="0.25">
      <c r="C290" s="633"/>
      <c r="D290" s="633"/>
      <c r="E290" s="633"/>
      <c r="G290" s="633"/>
      <c r="I290" s="633"/>
      <c r="K290" s="633"/>
      <c r="M290" s="633"/>
      <c r="O290" s="633"/>
      <c r="P290" s="633"/>
      <c r="Q290" s="633"/>
      <c r="S290" s="633"/>
      <c r="T290" s="657"/>
      <c r="U290" s="633"/>
      <c r="W290" s="633"/>
      <c r="Y290" s="633"/>
      <c r="Z290" s="649"/>
      <c r="AA290" s="653"/>
      <c r="AB290" s="649"/>
    </row>
    <row r="291" spans="3:28" x14ac:dyDescent="0.25">
      <c r="C291" s="633"/>
      <c r="D291" s="633"/>
      <c r="E291" s="633"/>
      <c r="G291" s="633"/>
      <c r="I291" s="633"/>
      <c r="K291" s="633"/>
      <c r="M291" s="633"/>
      <c r="O291" s="633"/>
      <c r="P291" s="633"/>
      <c r="Q291" s="633"/>
      <c r="S291" s="633"/>
      <c r="T291" s="657"/>
      <c r="U291" s="633"/>
      <c r="W291" s="633"/>
      <c r="Y291" s="633"/>
      <c r="Z291" s="649"/>
      <c r="AA291" s="653"/>
      <c r="AB291" s="649"/>
    </row>
    <row r="292" spans="3:28" x14ac:dyDescent="0.25">
      <c r="C292" s="633"/>
      <c r="D292" s="633"/>
      <c r="E292" s="633"/>
      <c r="G292" s="633"/>
      <c r="I292" s="633"/>
      <c r="K292" s="633"/>
      <c r="M292" s="633"/>
      <c r="O292" s="633"/>
      <c r="P292" s="633"/>
      <c r="Q292" s="633"/>
      <c r="S292" s="633"/>
      <c r="T292" s="657"/>
      <c r="U292" s="633"/>
      <c r="W292" s="633"/>
      <c r="Y292" s="633"/>
      <c r="Z292" s="649"/>
      <c r="AA292" s="653"/>
      <c r="AB292" s="649"/>
    </row>
    <row r="293" spans="3:28" x14ac:dyDescent="0.25">
      <c r="C293" s="633"/>
      <c r="D293" s="633"/>
      <c r="E293" s="633"/>
      <c r="G293" s="633"/>
      <c r="I293" s="633"/>
      <c r="K293" s="633"/>
      <c r="M293" s="633"/>
      <c r="O293" s="633"/>
      <c r="P293" s="633"/>
      <c r="Q293" s="633"/>
      <c r="S293" s="633"/>
      <c r="T293" s="657"/>
      <c r="U293" s="633"/>
      <c r="W293" s="633"/>
      <c r="Y293" s="633"/>
      <c r="Z293" s="649"/>
      <c r="AA293" s="653"/>
      <c r="AB293" s="649"/>
    </row>
    <row r="294" spans="3:28" x14ac:dyDescent="0.25">
      <c r="C294" s="633"/>
      <c r="D294" s="633"/>
      <c r="E294" s="633"/>
      <c r="G294" s="633"/>
      <c r="I294" s="633"/>
      <c r="K294" s="633"/>
      <c r="M294" s="633"/>
      <c r="O294" s="633"/>
      <c r="P294" s="633"/>
      <c r="Q294" s="633"/>
      <c r="S294" s="633"/>
      <c r="T294" s="657"/>
      <c r="U294" s="633"/>
      <c r="W294" s="633"/>
      <c r="Y294" s="633"/>
      <c r="Z294" s="649"/>
      <c r="AA294" s="653"/>
      <c r="AB294" s="649"/>
    </row>
    <row r="295" spans="3:28" x14ac:dyDescent="0.25">
      <c r="C295" s="633"/>
      <c r="D295" s="633"/>
      <c r="E295" s="633"/>
      <c r="G295" s="633"/>
      <c r="I295" s="633"/>
      <c r="K295" s="633"/>
      <c r="M295" s="633"/>
      <c r="O295" s="633"/>
      <c r="P295" s="633"/>
      <c r="Q295" s="633"/>
      <c r="S295" s="633"/>
      <c r="T295" s="657"/>
      <c r="U295" s="633"/>
      <c r="W295" s="633"/>
      <c r="Y295" s="633"/>
      <c r="Z295" s="649"/>
      <c r="AA295" s="653"/>
      <c r="AB295" s="649"/>
    </row>
    <row r="296" spans="3:28" x14ac:dyDescent="0.25">
      <c r="C296" s="633"/>
      <c r="D296" s="633"/>
      <c r="E296" s="633"/>
      <c r="G296" s="633"/>
      <c r="I296" s="633"/>
      <c r="K296" s="633"/>
      <c r="M296" s="633"/>
      <c r="O296" s="633"/>
      <c r="P296" s="633"/>
      <c r="Q296" s="633"/>
      <c r="S296" s="633"/>
      <c r="T296" s="657"/>
      <c r="U296" s="633"/>
      <c r="W296" s="633"/>
      <c r="Y296" s="633"/>
      <c r="Z296" s="649"/>
      <c r="AA296" s="653"/>
      <c r="AB296" s="649"/>
    </row>
    <row r="297" spans="3:28" x14ac:dyDescent="0.25">
      <c r="C297" s="633"/>
      <c r="D297" s="633"/>
      <c r="E297" s="633"/>
      <c r="G297" s="633"/>
      <c r="I297" s="633"/>
      <c r="K297" s="633"/>
      <c r="M297" s="633"/>
      <c r="O297" s="633"/>
      <c r="P297" s="633"/>
      <c r="Q297" s="633"/>
      <c r="S297" s="633"/>
      <c r="T297" s="657"/>
      <c r="U297" s="633"/>
      <c r="W297" s="633"/>
      <c r="Y297" s="633"/>
      <c r="Z297" s="649"/>
      <c r="AA297" s="653"/>
      <c r="AB297" s="649"/>
    </row>
    <row r="298" spans="3:28" x14ac:dyDescent="0.25">
      <c r="C298" s="633"/>
      <c r="D298" s="633"/>
      <c r="E298" s="633"/>
      <c r="G298" s="633"/>
      <c r="I298" s="633"/>
      <c r="K298" s="633"/>
      <c r="M298" s="633"/>
      <c r="O298" s="633"/>
      <c r="P298" s="633"/>
      <c r="Q298" s="633"/>
      <c r="S298" s="633"/>
      <c r="T298" s="657"/>
      <c r="U298" s="633"/>
      <c r="W298" s="633"/>
      <c r="Y298" s="633"/>
      <c r="Z298" s="649"/>
      <c r="AA298" s="653"/>
      <c r="AB298" s="649"/>
    </row>
    <row r="299" spans="3:28" x14ac:dyDescent="0.25">
      <c r="C299" s="633"/>
      <c r="D299" s="633"/>
      <c r="E299" s="633"/>
      <c r="G299" s="633"/>
      <c r="I299" s="633"/>
      <c r="K299" s="633"/>
      <c r="M299" s="633"/>
      <c r="O299" s="633"/>
      <c r="P299" s="633"/>
      <c r="Q299" s="633"/>
      <c r="S299" s="633"/>
      <c r="T299" s="657"/>
      <c r="U299" s="633"/>
      <c r="W299" s="633"/>
      <c r="Y299" s="633"/>
      <c r="Z299" s="649"/>
      <c r="AA299" s="653"/>
      <c r="AB299" s="649"/>
    </row>
    <row r="300" spans="3:28" x14ac:dyDescent="0.25">
      <c r="C300" s="633"/>
      <c r="D300" s="633"/>
      <c r="E300" s="633"/>
      <c r="G300" s="633"/>
      <c r="I300" s="633"/>
      <c r="K300" s="633"/>
      <c r="M300" s="633"/>
      <c r="O300" s="633"/>
      <c r="P300" s="633"/>
      <c r="Q300" s="633"/>
      <c r="S300" s="633"/>
      <c r="T300" s="657"/>
      <c r="U300" s="633"/>
      <c r="W300" s="633"/>
      <c r="Y300" s="633"/>
      <c r="Z300" s="649"/>
      <c r="AA300" s="653"/>
      <c r="AB300" s="649"/>
    </row>
    <row r="301" spans="3:28" x14ac:dyDescent="0.25">
      <c r="C301" s="633"/>
      <c r="D301" s="633"/>
      <c r="E301" s="633"/>
      <c r="G301" s="633"/>
      <c r="I301" s="633"/>
      <c r="K301" s="633"/>
      <c r="M301" s="633"/>
      <c r="O301" s="633"/>
      <c r="P301" s="633"/>
      <c r="Q301" s="633"/>
      <c r="S301" s="633"/>
      <c r="T301" s="657"/>
      <c r="U301" s="633"/>
      <c r="W301" s="633"/>
      <c r="Y301" s="633"/>
      <c r="Z301" s="649"/>
      <c r="AA301" s="653"/>
      <c r="AB301" s="649"/>
    </row>
    <row r="302" spans="3:28" x14ac:dyDescent="0.25">
      <c r="C302" s="633"/>
      <c r="D302" s="633"/>
      <c r="E302" s="633"/>
      <c r="G302" s="633"/>
      <c r="I302" s="633"/>
      <c r="K302" s="633"/>
      <c r="M302" s="633"/>
      <c r="O302" s="633"/>
      <c r="P302" s="633"/>
      <c r="Q302" s="633"/>
      <c r="S302" s="633"/>
      <c r="T302" s="657"/>
      <c r="U302" s="633"/>
      <c r="W302" s="633"/>
      <c r="Y302" s="633"/>
      <c r="Z302" s="649"/>
      <c r="AA302" s="653"/>
      <c r="AB302" s="649"/>
    </row>
    <row r="303" spans="3:28" x14ac:dyDescent="0.25">
      <c r="C303" s="633"/>
      <c r="D303" s="633"/>
      <c r="E303" s="633"/>
      <c r="G303" s="633"/>
      <c r="I303" s="633"/>
      <c r="K303" s="633"/>
      <c r="M303" s="633"/>
      <c r="O303" s="633"/>
      <c r="P303" s="633"/>
      <c r="Q303" s="633"/>
      <c r="S303" s="633"/>
      <c r="T303" s="657"/>
      <c r="U303" s="633"/>
      <c r="W303" s="633"/>
      <c r="Y303" s="633"/>
      <c r="Z303" s="649"/>
      <c r="AA303" s="653"/>
      <c r="AB303" s="649"/>
    </row>
    <row r="304" spans="3:28" x14ac:dyDescent="0.25">
      <c r="C304" s="633"/>
      <c r="D304" s="633"/>
      <c r="E304" s="633"/>
      <c r="G304" s="633"/>
      <c r="I304" s="633"/>
      <c r="K304" s="633"/>
      <c r="M304" s="633"/>
      <c r="O304" s="633"/>
      <c r="P304" s="633"/>
      <c r="Q304" s="633"/>
      <c r="S304" s="633"/>
      <c r="T304" s="657"/>
      <c r="U304" s="633"/>
      <c r="W304" s="633"/>
      <c r="Y304" s="633"/>
      <c r="Z304" s="649"/>
      <c r="AA304" s="653"/>
      <c r="AB304" s="649"/>
    </row>
    <row r="305" spans="3:28" x14ac:dyDescent="0.25">
      <c r="C305" s="633"/>
      <c r="D305" s="633"/>
      <c r="E305" s="633"/>
      <c r="G305" s="633"/>
      <c r="I305" s="633"/>
      <c r="K305" s="633"/>
      <c r="M305" s="633"/>
      <c r="O305" s="633"/>
      <c r="P305" s="633"/>
      <c r="Q305" s="633"/>
      <c r="S305" s="633"/>
      <c r="T305" s="657"/>
      <c r="U305" s="633"/>
      <c r="W305" s="633"/>
      <c r="Y305" s="633"/>
      <c r="Z305" s="649"/>
      <c r="AA305" s="653"/>
      <c r="AB305" s="649"/>
    </row>
    <row r="306" spans="3:28" x14ac:dyDescent="0.25">
      <c r="C306" s="633"/>
      <c r="D306" s="633"/>
      <c r="E306" s="633"/>
      <c r="G306" s="633"/>
      <c r="I306" s="633"/>
      <c r="K306" s="633"/>
      <c r="M306" s="633"/>
      <c r="O306" s="633"/>
      <c r="P306" s="633"/>
      <c r="Q306" s="633"/>
      <c r="S306" s="633"/>
      <c r="T306" s="657"/>
      <c r="U306" s="633"/>
      <c r="W306" s="633"/>
      <c r="Y306" s="633"/>
      <c r="Z306" s="649"/>
      <c r="AA306" s="653"/>
      <c r="AB306" s="649"/>
    </row>
    <row r="307" spans="3:28" x14ac:dyDescent="0.25">
      <c r="C307" s="633"/>
      <c r="D307" s="633"/>
      <c r="E307" s="633"/>
      <c r="G307" s="633"/>
      <c r="I307" s="633"/>
      <c r="K307" s="633"/>
      <c r="M307" s="633"/>
      <c r="O307" s="633"/>
      <c r="P307" s="633"/>
      <c r="Q307" s="633"/>
      <c r="S307" s="633"/>
      <c r="T307" s="657"/>
      <c r="U307" s="633"/>
      <c r="W307" s="633"/>
      <c r="Y307" s="633"/>
      <c r="Z307" s="649"/>
      <c r="AA307" s="653"/>
      <c r="AB307" s="649"/>
    </row>
    <row r="308" spans="3:28" x14ac:dyDescent="0.25">
      <c r="C308" s="633"/>
      <c r="D308" s="633"/>
      <c r="E308" s="633"/>
      <c r="G308" s="633"/>
      <c r="I308" s="633"/>
      <c r="K308" s="633"/>
      <c r="M308" s="633"/>
      <c r="O308" s="633"/>
      <c r="P308" s="633"/>
      <c r="Q308" s="633"/>
      <c r="S308" s="633"/>
      <c r="T308" s="657"/>
      <c r="U308" s="633"/>
      <c r="W308" s="633"/>
      <c r="Y308" s="633"/>
      <c r="Z308" s="649"/>
      <c r="AA308" s="653"/>
      <c r="AB308" s="649"/>
    </row>
    <row r="309" spans="3:28" x14ac:dyDescent="0.25">
      <c r="C309" s="633"/>
      <c r="D309" s="633"/>
      <c r="E309" s="633"/>
      <c r="G309" s="633"/>
      <c r="I309" s="633"/>
      <c r="K309" s="633"/>
      <c r="M309" s="633"/>
      <c r="O309" s="633"/>
      <c r="P309" s="633"/>
      <c r="Q309" s="633"/>
      <c r="S309" s="633"/>
      <c r="T309" s="657"/>
      <c r="U309" s="633"/>
      <c r="W309" s="633"/>
      <c r="Y309" s="633"/>
      <c r="Z309" s="649"/>
      <c r="AA309" s="653"/>
      <c r="AB309" s="649"/>
    </row>
    <row r="310" spans="3:28" x14ac:dyDescent="0.25">
      <c r="C310" s="633"/>
      <c r="D310" s="633"/>
      <c r="E310" s="633"/>
      <c r="G310" s="633"/>
      <c r="I310" s="633"/>
      <c r="K310" s="633"/>
      <c r="M310" s="633"/>
      <c r="O310" s="633"/>
      <c r="P310" s="633"/>
      <c r="Q310" s="633"/>
      <c r="S310" s="633"/>
      <c r="T310" s="657"/>
      <c r="U310" s="633"/>
      <c r="W310" s="633"/>
      <c r="Y310" s="633"/>
      <c r="Z310" s="649"/>
      <c r="AA310" s="653"/>
      <c r="AB310" s="649"/>
    </row>
    <row r="311" spans="3:28" x14ac:dyDescent="0.25">
      <c r="C311" s="633"/>
      <c r="D311" s="633"/>
      <c r="E311" s="633"/>
      <c r="G311" s="633"/>
      <c r="I311" s="633"/>
      <c r="K311" s="633"/>
      <c r="M311" s="633"/>
      <c r="O311" s="633"/>
      <c r="P311" s="633"/>
      <c r="Q311" s="633"/>
      <c r="S311" s="633"/>
      <c r="T311" s="657"/>
      <c r="U311" s="633"/>
      <c r="W311" s="633"/>
      <c r="Y311" s="633"/>
      <c r="Z311" s="649"/>
      <c r="AA311" s="653"/>
      <c r="AB311" s="649"/>
    </row>
    <row r="312" spans="3:28" x14ac:dyDescent="0.25">
      <c r="C312" s="633"/>
      <c r="D312" s="633"/>
      <c r="E312" s="633"/>
      <c r="G312" s="633"/>
      <c r="I312" s="633"/>
      <c r="K312" s="633"/>
      <c r="M312" s="633"/>
      <c r="O312" s="633"/>
      <c r="P312" s="633"/>
      <c r="Q312" s="633"/>
      <c r="S312" s="633"/>
      <c r="T312" s="657"/>
      <c r="U312" s="633"/>
      <c r="W312" s="633"/>
      <c r="Y312" s="633"/>
      <c r="Z312" s="649"/>
      <c r="AA312" s="653"/>
      <c r="AB312" s="649"/>
    </row>
    <row r="313" spans="3:28" x14ac:dyDescent="0.25">
      <c r="C313" s="633"/>
      <c r="D313" s="633"/>
      <c r="E313" s="633"/>
      <c r="G313" s="633"/>
      <c r="I313" s="633"/>
      <c r="K313" s="633"/>
      <c r="M313" s="633"/>
      <c r="O313" s="633"/>
      <c r="P313" s="633"/>
      <c r="Q313" s="633"/>
      <c r="S313" s="633"/>
      <c r="T313" s="657"/>
      <c r="U313" s="633"/>
      <c r="W313" s="633"/>
      <c r="Y313" s="633"/>
      <c r="Z313" s="649"/>
      <c r="AA313" s="653"/>
      <c r="AB313" s="649"/>
    </row>
    <row r="314" spans="3:28" x14ac:dyDescent="0.25">
      <c r="C314" s="633"/>
      <c r="D314" s="633"/>
      <c r="E314" s="633"/>
      <c r="G314" s="633"/>
      <c r="I314" s="633"/>
      <c r="K314" s="633"/>
      <c r="M314" s="633"/>
      <c r="O314" s="633"/>
      <c r="P314" s="633"/>
      <c r="Q314" s="633"/>
      <c r="S314" s="633"/>
      <c r="T314" s="657"/>
      <c r="U314" s="633"/>
      <c r="W314" s="633"/>
      <c r="Y314" s="633"/>
      <c r="Z314" s="649"/>
      <c r="AA314" s="653"/>
      <c r="AB314" s="649"/>
    </row>
    <row r="315" spans="3:28" x14ac:dyDescent="0.25">
      <c r="C315" s="633"/>
      <c r="D315" s="633"/>
      <c r="E315" s="633"/>
      <c r="G315" s="633"/>
      <c r="I315" s="633"/>
      <c r="K315" s="633"/>
      <c r="M315" s="633"/>
      <c r="O315" s="633"/>
      <c r="P315" s="633"/>
      <c r="Q315" s="633"/>
      <c r="S315" s="633"/>
      <c r="T315" s="657"/>
      <c r="U315" s="633"/>
      <c r="W315" s="633"/>
      <c r="Y315" s="633"/>
      <c r="Z315" s="649"/>
      <c r="AA315" s="653"/>
      <c r="AB315" s="649"/>
    </row>
    <row r="316" spans="3:28" x14ac:dyDescent="0.25">
      <c r="C316" s="633"/>
      <c r="D316" s="633"/>
      <c r="E316" s="633"/>
      <c r="G316" s="633"/>
      <c r="I316" s="633"/>
      <c r="K316" s="633"/>
      <c r="M316" s="633"/>
      <c r="O316" s="633"/>
      <c r="P316" s="633"/>
      <c r="Q316" s="633"/>
      <c r="S316" s="633"/>
      <c r="T316" s="657"/>
      <c r="U316" s="633"/>
      <c r="W316" s="633"/>
      <c r="Y316" s="633"/>
      <c r="Z316" s="649"/>
      <c r="AA316" s="653"/>
      <c r="AB316" s="649"/>
    </row>
    <row r="317" spans="3:28" x14ac:dyDescent="0.25">
      <c r="C317" s="633"/>
      <c r="D317" s="633"/>
      <c r="E317" s="633"/>
      <c r="G317" s="633"/>
      <c r="I317" s="633"/>
      <c r="K317" s="633"/>
      <c r="M317" s="633"/>
      <c r="O317" s="633"/>
      <c r="P317" s="633"/>
      <c r="Q317" s="633"/>
      <c r="S317" s="633"/>
      <c r="T317" s="657"/>
      <c r="U317" s="633"/>
      <c r="W317" s="633"/>
      <c r="Y317" s="633"/>
      <c r="Z317" s="649"/>
      <c r="AA317" s="653"/>
      <c r="AB317" s="649"/>
    </row>
    <row r="318" spans="3:28" x14ac:dyDescent="0.25">
      <c r="C318" s="633"/>
      <c r="D318" s="633"/>
      <c r="E318" s="633"/>
      <c r="G318" s="633"/>
      <c r="I318" s="633"/>
      <c r="K318" s="633"/>
      <c r="M318" s="633"/>
      <c r="O318" s="633"/>
      <c r="P318" s="633"/>
      <c r="Q318" s="633"/>
      <c r="S318" s="633"/>
      <c r="T318" s="657"/>
      <c r="U318" s="633"/>
      <c r="W318" s="633"/>
      <c r="Y318" s="633"/>
      <c r="Z318" s="649"/>
      <c r="AA318" s="653"/>
      <c r="AB318" s="649"/>
    </row>
    <row r="319" spans="3:28" x14ac:dyDescent="0.25">
      <c r="C319" s="633"/>
      <c r="D319" s="633"/>
      <c r="E319" s="633"/>
      <c r="G319" s="633"/>
      <c r="I319" s="633"/>
      <c r="K319" s="633"/>
      <c r="M319" s="633"/>
      <c r="O319" s="633"/>
      <c r="P319" s="633"/>
      <c r="Q319" s="633"/>
      <c r="S319" s="633"/>
      <c r="T319" s="657"/>
      <c r="U319" s="633"/>
      <c r="W319" s="633"/>
      <c r="Y319" s="633"/>
      <c r="Z319" s="649"/>
      <c r="AA319" s="653"/>
      <c r="AB319" s="649"/>
    </row>
    <row r="320" spans="3:28" x14ac:dyDescent="0.25">
      <c r="C320" s="633"/>
      <c r="D320" s="633"/>
      <c r="E320" s="633"/>
      <c r="G320" s="633"/>
      <c r="I320" s="633"/>
      <c r="K320" s="633"/>
      <c r="M320" s="633"/>
      <c r="O320" s="633"/>
      <c r="P320" s="633"/>
      <c r="Q320" s="633"/>
      <c r="S320" s="633"/>
      <c r="T320" s="657"/>
      <c r="U320" s="633"/>
      <c r="W320" s="633"/>
      <c r="Y320" s="633"/>
      <c r="Z320" s="649"/>
      <c r="AA320" s="653"/>
      <c r="AB320" s="649"/>
    </row>
    <row r="321" spans="3:28" x14ac:dyDescent="0.25">
      <c r="C321" s="633"/>
      <c r="D321" s="633"/>
      <c r="E321" s="633"/>
      <c r="G321" s="633"/>
      <c r="I321" s="633"/>
      <c r="K321" s="633"/>
      <c r="M321" s="633"/>
      <c r="O321" s="633"/>
      <c r="P321" s="633"/>
      <c r="Q321" s="633"/>
      <c r="S321" s="633"/>
      <c r="T321" s="657"/>
      <c r="U321" s="633"/>
      <c r="W321" s="633"/>
      <c r="Y321" s="633"/>
      <c r="Z321" s="649"/>
      <c r="AA321" s="653"/>
      <c r="AB321" s="649"/>
    </row>
    <row r="322" spans="3:28" x14ac:dyDescent="0.25">
      <c r="C322" s="633"/>
      <c r="D322" s="633"/>
      <c r="E322" s="633"/>
      <c r="G322" s="633"/>
      <c r="I322" s="633"/>
      <c r="K322" s="633"/>
      <c r="M322" s="633"/>
      <c r="O322" s="633"/>
      <c r="P322" s="633"/>
      <c r="Q322" s="633"/>
      <c r="S322" s="633"/>
      <c r="T322" s="657"/>
      <c r="U322" s="633"/>
      <c r="W322" s="633"/>
      <c r="Y322" s="633"/>
      <c r="Z322" s="649"/>
      <c r="AA322" s="653"/>
      <c r="AB322" s="649"/>
    </row>
    <row r="323" spans="3:28" x14ac:dyDescent="0.25">
      <c r="C323" s="633"/>
      <c r="D323" s="633"/>
      <c r="E323" s="633"/>
      <c r="G323" s="633"/>
      <c r="I323" s="633"/>
      <c r="K323" s="633"/>
      <c r="M323" s="633"/>
      <c r="O323" s="633"/>
      <c r="P323" s="633"/>
      <c r="Q323" s="633"/>
      <c r="S323" s="633"/>
      <c r="T323" s="657"/>
      <c r="U323" s="633"/>
      <c r="W323" s="633"/>
      <c r="Y323" s="633"/>
      <c r="Z323" s="649"/>
      <c r="AA323" s="653"/>
      <c r="AB323" s="649"/>
    </row>
    <row r="324" spans="3:28" x14ac:dyDescent="0.25">
      <c r="C324" s="633"/>
      <c r="D324" s="633"/>
      <c r="E324" s="633"/>
      <c r="G324" s="633"/>
      <c r="I324" s="633"/>
      <c r="K324" s="633"/>
      <c r="M324" s="633"/>
      <c r="O324" s="633"/>
      <c r="P324" s="633"/>
      <c r="Q324" s="633"/>
      <c r="S324" s="633"/>
      <c r="T324" s="657"/>
      <c r="U324" s="633"/>
      <c r="W324" s="633"/>
      <c r="Y324" s="633"/>
      <c r="Z324" s="649"/>
      <c r="AA324" s="653"/>
      <c r="AB324" s="649"/>
    </row>
    <row r="325" spans="3:28" x14ac:dyDescent="0.25">
      <c r="C325" s="633"/>
      <c r="D325" s="633"/>
      <c r="E325" s="633"/>
      <c r="G325" s="633"/>
      <c r="I325" s="633"/>
      <c r="K325" s="633"/>
      <c r="M325" s="633"/>
      <c r="O325" s="633"/>
      <c r="P325" s="633"/>
      <c r="Q325" s="633"/>
      <c r="S325" s="633"/>
      <c r="T325" s="657"/>
      <c r="U325" s="633"/>
      <c r="W325" s="633"/>
      <c r="Y325" s="633"/>
      <c r="Z325" s="649"/>
      <c r="AA325" s="653"/>
      <c r="AB325" s="649"/>
    </row>
    <row r="326" spans="3:28" x14ac:dyDescent="0.25">
      <c r="C326" s="633"/>
      <c r="D326" s="633"/>
      <c r="E326" s="633"/>
      <c r="G326" s="633"/>
      <c r="I326" s="633"/>
      <c r="K326" s="633"/>
      <c r="M326" s="633"/>
      <c r="O326" s="633"/>
      <c r="P326" s="633"/>
      <c r="Q326" s="633"/>
      <c r="S326" s="633"/>
      <c r="T326" s="657"/>
      <c r="U326" s="633"/>
      <c r="W326" s="633"/>
      <c r="Y326" s="633"/>
      <c r="Z326" s="649"/>
      <c r="AA326" s="653"/>
      <c r="AB326" s="649"/>
    </row>
    <row r="327" spans="3:28" x14ac:dyDescent="0.25">
      <c r="C327" s="633"/>
      <c r="D327" s="633"/>
      <c r="E327" s="633"/>
      <c r="G327" s="633"/>
      <c r="I327" s="633"/>
      <c r="K327" s="633"/>
      <c r="M327" s="633"/>
      <c r="O327" s="633"/>
      <c r="P327" s="633"/>
      <c r="Q327" s="633"/>
      <c r="S327" s="633"/>
      <c r="T327" s="657"/>
      <c r="U327" s="633"/>
      <c r="W327" s="633"/>
      <c r="Y327" s="633"/>
      <c r="Z327" s="649"/>
      <c r="AA327" s="653"/>
      <c r="AB327" s="649"/>
    </row>
    <row r="328" spans="3:28" x14ac:dyDescent="0.25">
      <c r="C328" s="633"/>
      <c r="D328" s="633"/>
      <c r="E328" s="633"/>
      <c r="G328" s="633"/>
      <c r="I328" s="633"/>
      <c r="K328" s="633"/>
      <c r="M328" s="633"/>
      <c r="O328" s="633"/>
      <c r="P328" s="633"/>
      <c r="Q328" s="633"/>
      <c r="S328" s="633"/>
      <c r="T328" s="657"/>
      <c r="U328" s="633"/>
      <c r="W328" s="633"/>
      <c r="Y328" s="633"/>
      <c r="Z328" s="649"/>
      <c r="AA328" s="653"/>
      <c r="AB328" s="649"/>
    </row>
    <row r="329" spans="3:28" x14ac:dyDescent="0.25">
      <c r="C329" s="633"/>
      <c r="D329" s="633"/>
      <c r="E329" s="633"/>
      <c r="G329" s="633"/>
      <c r="I329" s="633"/>
      <c r="K329" s="633"/>
      <c r="M329" s="633"/>
      <c r="O329" s="633"/>
      <c r="P329" s="633"/>
      <c r="Q329" s="633"/>
      <c r="S329" s="633"/>
      <c r="T329" s="657"/>
      <c r="U329" s="633"/>
      <c r="W329" s="633"/>
      <c r="Y329" s="633"/>
      <c r="Z329" s="649"/>
      <c r="AA329" s="653"/>
      <c r="AB329" s="649"/>
    </row>
    <row r="330" spans="3:28" x14ac:dyDescent="0.25">
      <c r="C330" s="633"/>
      <c r="D330" s="633"/>
      <c r="E330" s="633"/>
      <c r="G330" s="633"/>
      <c r="I330" s="633"/>
      <c r="K330" s="633"/>
      <c r="M330" s="633"/>
      <c r="O330" s="633"/>
      <c r="P330" s="633"/>
      <c r="Q330" s="633"/>
      <c r="S330" s="633"/>
      <c r="T330" s="657"/>
      <c r="U330" s="633"/>
      <c r="W330" s="633"/>
      <c r="Y330" s="633"/>
      <c r="Z330" s="649"/>
      <c r="AA330" s="653"/>
      <c r="AB330" s="649"/>
    </row>
    <row r="331" spans="3:28" x14ac:dyDescent="0.25">
      <c r="C331" s="633"/>
      <c r="D331" s="633"/>
      <c r="E331" s="633"/>
      <c r="G331" s="633"/>
      <c r="I331" s="633"/>
      <c r="K331" s="633"/>
      <c r="M331" s="633"/>
      <c r="O331" s="633"/>
      <c r="P331" s="633"/>
      <c r="Q331" s="633"/>
      <c r="S331" s="633"/>
      <c r="T331" s="657"/>
      <c r="U331" s="633"/>
      <c r="W331" s="633"/>
      <c r="Y331" s="633"/>
      <c r="Z331" s="649"/>
      <c r="AA331" s="653"/>
      <c r="AB331" s="649"/>
    </row>
    <row r="332" spans="3:28" x14ac:dyDescent="0.25">
      <c r="C332" s="633"/>
      <c r="D332" s="633"/>
      <c r="E332" s="633"/>
      <c r="G332" s="633"/>
      <c r="I332" s="633"/>
      <c r="K332" s="633"/>
      <c r="M332" s="633"/>
      <c r="O332" s="633"/>
      <c r="P332" s="633"/>
      <c r="Q332" s="633"/>
      <c r="S332" s="633"/>
      <c r="T332" s="657"/>
      <c r="U332" s="633"/>
      <c r="W332" s="633"/>
      <c r="Y332" s="633"/>
      <c r="Z332" s="649"/>
      <c r="AA332" s="653"/>
      <c r="AB332" s="649"/>
    </row>
    <row r="333" spans="3:28" x14ac:dyDescent="0.25">
      <c r="C333" s="633"/>
      <c r="D333" s="633"/>
      <c r="E333" s="633"/>
      <c r="G333" s="633"/>
      <c r="I333" s="633"/>
      <c r="K333" s="633"/>
      <c r="M333" s="633"/>
      <c r="O333" s="633"/>
      <c r="P333" s="633"/>
      <c r="Q333" s="633"/>
      <c r="S333" s="633"/>
      <c r="T333" s="657"/>
      <c r="U333" s="633"/>
      <c r="W333" s="633"/>
      <c r="Y333" s="633"/>
      <c r="Z333" s="649"/>
      <c r="AA333" s="653"/>
      <c r="AB333" s="649"/>
    </row>
    <row r="334" spans="3:28" x14ac:dyDescent="0.25">
      <c r="C334" s="633"/>
      <c r="D334" s="633"/>
      <c r="E334" s="633"/>
      <c r="G334" s="633"/>
      <c r="I334" s="633"/>
      <c r="K334" s="633"/>
      <c r="M334" s="633"/>
      <c r="O334" s="633"/>
      <c r="P334" s="633"/>
      <c r="Q334" s="633"/>
      <c r="S334" s="633"/>
      <c r="T334" s="657"/>
      <c r="U334" s="633"/>
      <c r="W334" s="633"/>
      <c r="Y334" s="633"/>
      <c r="Z334" s="649"/>
      <c r="AA334" s="653"/>
      <c r="AB334" s="649"/>
    </row>
    <row r="335" spans="3:28" x14ac:dyDescent="0.25">
      <c r="C335" s="633"/>
      <c r="D335" s="633"/>
      <c r="E335" s="633"/>
      <c r="G335" s="633"/>
      <c r="I335" s="633"/>
      <c r="K335" s="633"/>
      <c r="M335" s="633"/>
      <c r="O335" s="633"/>
      <c r="P335" s="633"/>
      <c r="Q335" s="633"/>
      <c r="S335" s="633"/>
      <c r="T335" s="657"/>
      <c r="U335" s="633"/>
      <c r="W335" s="633"/>
      <c r="Y335" s="633"/>
      <c r="Z335" s="649"/>
      <c r="AA335" s="653"/>
      <c r="AB335" s="649"/>
    </row>
    <row r="336" spans="3:28" x14ac:dyDescent="0.25">
      <c r="C336" s="633"/>
      <c r="D336" s="633"/>
      <c r="E336" s="633"/>
      <c r="G336" s="633"/>
      <c r="I336" s="633"/>
      <c r="K336" s="633"/>
      <c r="M336" s="633"/>
      <c r="O336" s="633"/>
      <c r="P336" s="633"/>
      <c r="Q336" s="633"/>
      <c r="S336" s="633"/>
      <c r="T336" s="657"/>
      <c r="U336" s="633"/>
      <c r="W336" s="633"/>
      <c r="Y336" s="633"/>
      <c r="Z336" s="649"/>
      <c r="AA336" s="653"/>
      <c r="AB336" s="649"/>
    </row>
    <row r="337" spans="3:28" x14ac:dyDescent="0.25">
      <c r="C337" s="633"/>
      <c r="D337" s="633"/>
      <c r="E337" s="633"/>
      <c r="G337" s="633"/>
      <c r="I337" s="633"/>
      <c r="K337" s="633"/>
      <c r="M337" s="633"/>
      <c r="O337" s="633"/>
      <c r="P337" s="633"/>
      <c r="Q337" s="633"/>
      <c r="S337" s="633"/>
      <c r="T337" s="657"/>
      <c r="U337" s="633"/>
      <c r="W337" s="633"/>
      <c r="Y337" s="633"/>
      <c r="Z337" s="649"/>
      <c r="AA337" s="653"/>
      <c r="AB337" s="649"/>
    </row>
    <row r="338" spans="3:28" x14ac:dyDescent="0.25">
      <c r="C338" s="633"/>
      <c r="D338" s="633"/>
      <c r="E338" s="633"/>
      <c r="G338" s="633"/>
      <c r="I338" s="633"/>
      <c r="K338" s="633"/>
      <c r="M338" s="633"/>
      <c r="O338" s="633"/>
      <c r="P338" s="633"/>
      <c r="Q338" s="633"/>
      <c r="S338" s="633"/>
      <c r="T338" s="657"/>
      <c r="U338" s="633"/>
      <c r="W338" s="633"/>
      <c r="Y338" s="633"/>
      <c r="Z338" s="649"/>
      <c r="AA338" s="653"/>
      <c r="AB338" s="649"/>
    </row>
    <row r="339" spans="3:28" x14ac:dyDescent="0.25">
      <c r="C339" s="633"/>
      <c r="D339" s="633"/>
      <c r="E339" s="633"/>
      <c r="G339" s="633"/>
      <c r="I339" s="633"/>
      <c r="K339" s="633"/>
      <c r="M339" s="633"/>
      <c r="O339" s="633"/>
      <c r="P339" s="633"/>
      <c r="Q339" s="633"/>
      <c r="S339" s="633"/>
      <c r="T339" s="657"/>
      <c r="U339" s="633"/>
      <c r="W339" s="633"/>
      <c r="Y339" s="633"/>
      <c r="Z339" s="649"/>
      <c r="AA339" s="653"/>
      <c r="AB339" s="649"/>
    </row>
    <row r="340" spans="3:28" x14ac:dyDescent="0.25">
      <c r="C340" s="633"/>
      <c r="D340" s="633"/>
      <c r="E340" s="633"/>
      <c r="G340" s="633"/>
      <c r="I340" s="633"/>
      <c r="K340" s="633"/>
      <c r="M340" s="633"/>
      <c r="O340" s="633"/>
      <c r="P340" s="633"/>
      <c r="Q340" s="633"/>
      <c r="S340" s="633"/>
      <c r="T340" s="657"/>
      <c r="U340" s="633"/>
      <c r="W340" s="633"/>
      <c r="Y340" s="633"/>
      <c r="Z340" s="649"/>
      <c r="AA340" s="653"/>
      <c r="AB340" s="649"/>
    </row>
    <row r="341" spans="3:28" x14ac:dyDescent="0.25">
      <c r="C341" s="633"/>
      <c r="D341" s="633"/>
      <c r="E341" s="633"/>
      <c r="G341" s="633"/>
      <c r="I341" s="633"/>
      <c r="K341" s="633"/>
      <c r="M341" s="633"/>
      <c r="O341" s="633"/>
      <c r="P341" s="633"/>
      <c r="Q341" s="633"/>
      <c r="S341" s="633"/>
      <c r="T341" s="657"/>
      <c r="U341" s="633"/>
      <c r="W341" s="633"/>
      <c r="Y341" s="633"/>
      <c r="Z341" s="649"/>
      <c r="AA341" s="653"/>
      <c r="AB341" s="649"/>
    </row>
    <row r="342" spans="3:28" x14ac:dyDescent="0.25">
      <c r="C342" s="633"/>
      <c r="D342" s="633"/>
      <c r="E342" s="633"/>
      <c r="G342" s="633"/>
      <c r="I342" s="633"/>
      <c r="K342" s="633"/>
      <c r="M342" s="633"/>
      <c r="O342" s="633"/>
      <c r="P342" s="633"/>
      <c r="Q342" s="633"/>
      <c r="S342" s="633"/>
      <c r="T342" s="657"/>
      <c r="U342" s="633"/>
      <c r="W342" s="633"/>
      <c r="Y342" s="633"/>
      <c r="Z342" s="649"/>
      <c r="AA342" s="653"/>
      <c r="AB342" s="649"/>
    </row>
    <row r="343" spans="3:28" x14ac:dyDescent="0.25">
      <c r="C343" s="633"/>
      <c r="D343" s="633"/>
      <c r="E343" s="633"/>
      <c r="G343" s="633"/>
      <c r="I343" s="633"/>
      <c r="K343" s="633"/>
      <c r="M343" s="633"/>
      <c r="O343" s="633"/>
      <c r="P343" s="633"/>
      <c r="Q343" s="633"/>
      <c r="S343" s="633"/>
      <c r="T343" s="657"/>
      <c r="U343" s="633"/>
      <c r="W343" s="633"/>
      <c r="Y343" s="633"/>
      <c r="Z343" s="649"/>
      <c r="AA343" s="653"/>
      <c r="AB343" s="649"/>
    </row>
    <row r="344" spans="3:28" x14ac:dyDescent="0.25">
      <c r="C344" s="633"/>
      <c r="D344" s="633"/>
      <c r="E344" s="633"/>
      <c r="G344" s="633"/>
      <c r="I344" s="633"/>
      <c r="K344" s="633"/>
      <c r="M344" s="633"/>
      <c r="O344" s="633"/>
      <c r="P344" s="633"/>
      <c r="Q344" s="633"/>
      <c r="S344" s="633"/>
      <c r="T344" s="657"/>
      <c r="U344" s="633"/>
      <c r="W344" s="633"/>
      <c r="Y344" s="633"/>
      <c r="Z344" s="649"/>
      <c r="AA344" s="653"/>
      <c r="AB344" s="649"/>
    </row>
    <row r="345" spans="3:28" x14ac:dyDescent="0.25">
      <c r="C345" s="633"/>
      <c r="D345" s="633"/>
      <c r="E345" s="633"/>
      <c r="G345" s="633"/>
      <c r="I345" s="633"/>
      <c r="K345" s="633"/>
      <c r="M345" s="633"/>
      <c r="O345" s="633"/>
      <c r="P345" s="633"/>
      <c r="Q345" s="633"/>
      <c r="S345" s="633"/>
      <c r="T345" s="657"/>
      <c r="U345" s="633"/>
      <c r="W345" s="633"/>
      <c r="Y345" s="633"/>
      <c r="Z345" s="649"/>
      <c r="AA345" s="653"/>
      <c r="AB345" s="649"/>
    </row>
    <row r="346" spans="3:28" x14ac:dyDescent="0.25">
      <c r="C346" s="633"/>
      <c r="D346" s="633"/>
      <c r="E346" s="633"/>
      <c r="G346" s="633"/>
      <c r="I346" s="633"/>
      <c r="K346" s="633"/>
      <c r="M346" s="633"/>
      <c r="O346" s="633"/>
      <c r="P346" s="633"/>
      <c r="Q346" s="633"/>
      <c r="S346" s="633"/>
      <c r="T346" s="657"/>
      <c r="U346" s="633"/>
      <c r="W346" s="633"/>
      <c r="Y346" s="633"/>
      <c r="Z346" s="649"/>
      <c r="AA346" s="653"/>
      <c r="AB346" s="649"/>
    </row>
    <row r="347" spans="3:28" x14ac:dyDescent="0.25">
      <c r="C347" s="633"/>
      <c r="D347" s="633"/>
      <c r="E347" s="633"/>
      <c r="G347" s="633"/>
      <c r="I347" s="633"/>
      <c r="K347" s="633"/>
      <c r="M347" s="633"/>
      <c r="O347" s="633"/>
      <c r="P347" s="633"/>
      <c r="Q347" s="633"/>
      <c r="S347" s="633"/>
      <c r="T347" s="657"/>
      <c r="U347" s="633"/>
      <c r="W347" s="633"/>
      <c r="Y347" s="633"/>
      <c r="Z347" s="649"/>
      <c r="AA347" s="653"/>
      <c r="AB347" s="649"/>
    </row>
    <row r="348" spans="3:28" x14ac:dyDescent="0.25">
      <c r="C348" s="633"/>
      <c r="D348" s="633"/>
      <c r="E348" s="633"/>
      <c r="G348" s="633"/>
      <c r="I348" s="633"/>
      <c r="K348" s="633"/>
      <c r="M348" s="633"/>
      <c r="O348" s="633"/>
      <c r="P348" s="633"/>
      <c r="Q348" s="633"/>
      <c r="S348" s="633"/>
      <c r="T348" s="657"/>
      <c r="U348" s="633"/>
      <c r="W348" s="633"/>
      <c r="Y348" s="633"/>
      <c r="Z348" s="649"/>
      <c r="AA348" s="653"/>
      <c r="AB348" s="649"/>
    </row>
    <row r="349" spans="3:28" x14ac:dyDescent="0.25">
      <c r="C349" s="633"/>
      <c r="D349" s="633"/>
      <c r="E349" s="633"/>
      <c r="G349" s="633"/>
      <c r="I349" s="633"/>
      <c r="K349" s="633"/>
      <c r="M349" s="633"/>
      <c r="O349" s="633"/>
      <c r="P349" s="633"/>
      <c r="Q349" s="633"/>
      <c r="S349" s="633"/>
      <c r="T349" s="657"/>
      <c r="U349" s="633"/>
      <c r="W349" s="633"/>
      <c r="Y349" s="633"/>
      <c r="Z349" s="649"/>
      <c r="AA349" s="653"/>
      <c r="AB349" s="649"/>
    </row>
    <row r="350" spans="3:28" x14ac:dyDescent="0.25">
      <c r="C350" s="633"/>
      <c r="D350" s="633"/>
      <c r="E350" s="633"/>
      <c r="G350" s="633"/>
      <c r="I350" s="633"/>
      <c r="K350" s="633"/>
      <c r="M350" s="633"/>
      <c r="O350" s="633"/>
      <c r="P350" s="633"/>
      <c r="Q350" s="633"/>
      <c r="S350" s="633"/>
      <c r="T350" s="657"/>
      <c r="U350" s="633"/>
      <c r="W350" s="633"/>
      <c r="Y350" s="633"/>
      <c r="Z350" s="649"/>
      <c r="AA350" s="653"/>
      <c r="AB350" s="649"/>
    </row>
    <row r="351" spans="3:28" x14ac:dyDescent="0.25">
      <c r="C351" s="633"/>
      <c r="D351" s="633"/>
      <c r="E351" s="633"/>
      <c r="G351" s="633"/>
      <c r="I351" s="633"/>
      <c r="K351" s="633"/>
      <c r="M351" s="633"/>
      <c r="O351" s="633"/>
      <c r="P351" s="633"/>
      <c r="Q351" s="633"/>
      <c r="S351" s="633"/>
      <c r="T351" s="657"/>
      <c r="U351" s="633"/>
      <c r="W351" s="633"/>
      <c r="Y351" s="633"/>
      <c r="Z351" s="649"/>
      <c r="AA351" s="653"/>
      <c r="AB351" s="649"/>
    </row>
    <row r="352" spans="3:28" x14ac:dyDescent="0.25">
      <c r="C352" s="633"/>
      <c r="D352" s="633"/>
      <c r="E352" s="633"/>
      <c r="G352" s="633"/>
      <c r="I352" s="633"/>
      <c r="K352" s="633"/>
      <c r="M352" s="633"/>
      <c r="O352" s="633"/>
      <c r="P352" s="633"/>
      <c r="Q352" s="633"/>
      <c r="S352" s="633"/>
      <c r="T352" s="657"/>
      <c r="U352" s="633"/>
      <c r="W352" s="633"/>
      <c r="Y352" s="633"/>
      <c r="Z352" s="649"/>
      <c r="AA352" s="653"/>
      <c r="AB352" s="649"/>
    </row>
    <row r="353" spans="3:28" x14ac:dyDescent="0.25">
      <c r="C353" s="633"/>
      <c r="D353" s="633"/>
      <c r="E353" s="633"/>
      <c r="G353" s="633"/>
      <c r="I353" s="633"/>
      <c r="K353" s="633"/>
      <c r="M353" s="633"/>
      <c r="O353" s="633"/>
      <c r="P353" s="633"/>
      <c r="Q353" s="633"/>
      <c r="S353" s="633"/>
      <c r="T353" s="657"/>
      <c r="U353" s="633"/>
      <c r="W353" s="633"/>
      <c r="Y353" s="633"/>
      <c r="Z353" s="649"/>
      <c r="AA353" s="653"/>
      <c r="AB353" s="649"/>
    </row>
    <row r="354" spans="3:28" x14ac:dyDescent="0.25">
      <c r="C354" s="633"/>
      <c r="D354" s="633"/>
      <c r="E354" s="633"/>
      <c r="G354" s="633"/>
      <c r="I354" s="633"/>
      <c r="K354" s="633"/>
      <c r="M354" s="633"/>
      <c r="O354" s="633"/>
      <c r="P354" s="633"/>
      <c r="Q354" s="633"/>
      <c r="S354" s="633"/>
      <c r="T354" s="657"/>
      <c r="U354" s="633"/>
      <c r="W354" s="633"/>
      <c r="Y354" s="633"/>
      <c r="Z354" s="649"/>
      <c r="AA354" s="653"/>
      <c r="AB354" s="649"/>
    </row>
    <row r="355" spans="3:28" x14ac:dyDescent="0.25">
      <c r="C355" s="633"/>
      <c r="D355" s="633"/>
      <c r="E355" s="633"/>
      <c r="G355" s="633"/>
      <c r="I355" s="633"/>
      <c r="K355" s="633"/>
      <c r="M355" s="633"/>
      <c r="O355" s="633"/>
      <c r="P355" s="633"/>
      <c r="Q355" s="633"/>
      <c r="S355" s="633"/>
      <c r="T355" s="657"/>
      <c r="U355" s="633"/>
      <c r="W355" s="633"/>
      <c r="Y355" s="633"/>
      <c r="Z355" s="649"/>
      <c r="AA355" s="653"/>
      <c r="AB355" s="649"/>
    </row>
    <row r="356" spans="3:28" x14ac:dyDescent="0.25">
      <c r="C356" s="633"/>
      <c r="D356" s="633"/>
      <c r="E356" s="633"/>
      <c r="G356" s="633"/>
      <c r="I356" s="633"/>
      <c r="K356" s="633"/>
      <c r="M356" s="633"/>
      <c r="O356" s="633"/>
      <c r="P356" s="633"/>
      <c r="Q356" s="633"/>
      <c r="S356" s="633"/>
      <c r="T356" s="657"/>
      <c r="U356" s="633"/>
      <c r="W356" s="633"/>
      <c r="Y356" s="633"/>
      <c r="Z356" s="649"/>
      <c r="AA356" s="653"/>
      <c r="AB356" s="649"/>
    </row>
    <row r="357" spans="3:28" x14ac:dyDescent="0.25">
      <c r="C357" s="633"/>
      <c r="D357" s="633"/>
      <c r="E357" s="633"/>
      <c r="G357" s="633"/>
      <c r="I357" s="633"/>
      <c r="K357" s="633"/>
      <c r="M357" s="633"/>
      <c r="O357" s="633"/>
      <c r="P357" s="633"/>
      <c r="Q357" s="633"/>
      <c r="S357" s="633"/>
      <c r="T357" s="657"/>
      <c r="U357" s="633"/>
      <c r="W357" s="633"/>
      <c r="Y357" s="633"/>
      <c r="Z357" s="649"/>
      <c r="AA357" s="653"/>
      <c r="AB357" s="649"/>
    </row>
    <row r="358" spans="3:28" x14ac:dyDescent="0.25">
      <c r="C358" s="633"/>
      <c r="D358" s="633"/>
      <c r="E358" s="633"/>
      <c r="G358" s="633"/>
      <c r="I358" s="633"/>
      <c r="K358" s="633"/>
      <c r="M358" s="633"/>
      <c r="O358" s="633"/>
      <c r="P358" s="633"/>
      <c r="Q358" s="633"/>
      <c r="S358" s="633"/>
      <c r="T358" s="657"/>
      <c r="U358" s="633"/>
      <c r="W358" s="633"/>
      <c r="Y358" s="633"/>
      <c r="Z358" s="649"/>
      <c r="AA358" s="653"/>
      <c r="AB358" s="649"/>
    </row>
    <row r="359" spans="3:28" x14ac:dyDescent="0.25">
      <c r="C359" s="633"/>
      <c r="D359" s="633"/>
      <c r="E359" s="633"/>
      <c r="G359" s="633"/>
      <c r="I359" s="633"/>
      <c r="K359" s="633"/>
      <c r="M359" s="633"/>
      <c r="O359" s="633"/>
      <c r="P359" s="633"/>
      <c r="Q359" s="633"/>
      <c r="S359" s="633"/>
      <c r="T359" s="657"/>
      <c r="U359" s="633"/>
      <c r="W359" s="633"/>
      <c r="Y359" s="633"/>
      <c r="Z359" s="649"/>
      <c r="AA359" s="653"/>
      <c r="AB359" s="649"/>
    </row>
    <row r="360" spans="3:28" x14ac:dyDescent="0.25">
      <c r="C360" s="633"/>
      <c r="D360" s="633"/>
      <c r="E360" s="633"/>
      <c r="G360" s="633"/>
      <c r="I360" s="633"/>
      <c r="K360" s="633"/>
      <c r="M360" s="633"/>
      <c r="O360" s="633"/>
      <c r="P360" s="633"/>
      <c r="Q360" s="633"/>
      <c r="S360" s="633"/>
      <c r="T360" s="657"/>
      <c r="U360" s="633"/>
      <c r="W360" s="633"/>
      <c r="Y360" s="633"/>
      <c r="Z360" s="649"/>
      <c r="AA360" s="653"/>
      <c r="AB360" s="649"/>
    </row>
    <row r="361" spans="3:28" x14ac:dyDescent="0.25">
      <c r="C361" s="633"/>
      <c r="D361" s="633"/>
      <c r="E361" s="633"/>
      <c r="G361" s="633"/>
      <c r="I361" s="633"/>
      <c r="K361" s="633"/>
      <c r="M361" s="633"/>
      <c r="O361" s="633"/>
      <c r="P361" s="633"/>
      <c r="Q361" s="633"/>
      <c r="S361" s="633"/>
      <c r="T361" s="657"/>
      <c r="U361" s="633"/>
      <c r="W361" s="633"/>
      <c r="Y361" s="633"/>
      <c r="Z361" s="649"/>
      <c r="AA361" s="653"/>
      <c r="AB361" s="649"/>
    </row>
    <row r="362" spans="3:28" x14ac:dyDescent="0.25">
      <c r="C362" s="633"/>
      <c r="D362" s="633"/>
      <c r="E362" s="633"/>
      <c r="G362" s="633"/>
      <c r="I362" s="633"/>
      <c r="K362" s="633"/>
      <c r="M362" s="633"/>
      <c r="O362" s="633"/>
      <c r="P362" s="633"/>
      <c r="Q362" s="633"/>
      <c r="S362" s="633"/>
      <c r="T362" s="657"/>
      <c r="U362" s="633"/>
      <c r="W362" s="633"/>
      <c r="Y362" s="633"/>
      <c r="Z362" s="649"/>
      <c r="AA362" s="653"/>
      <c r="AB362" s="649"/>
    </row>
    <row r="363" spans="3:28" x14ac:dyDescent="0.25">
      <c r="C363" s="633"/>
      <c r="D363" s="633"/>
      <c r="E363" s="633"/>
      <c r="G363" s="633"/>
      <c r="I363" s="633"/>
      <c r="K363" s="633"/>
      <c r="M363" s="633"/>
      <c r="O363" s="633"/>
      <c r="P363" s="633"/>
      <c r="Q363" s="633"/>
      <c r="S363" s="633"/>
      <c r="T363" s="657"/>
      <c r="U363" s="633"/>
      <c r="W363" s="633"/>
      <c r="Y363" s="633"/>
      <c r="Z363" s="649"/>
      <c r="AA363" s="653"/>
      <c r="AB363" s="649"/>
    </row>
    <row r="364" spans="3:28" x14ac:dyDescent="0.25">
      <c r="C364" s="633"/>
      <c r="D364" s="633"/>
      <c r="E364" s="633"/>
      <c r="G364" s="633"/>
      <c r="I364" s="633"/>
      <c r="K364" s="633"/>
      <c r="M364" s="633"/>
      <c r="O364" s="633"/>
      <c r="P364" s="633"/>
      <c r="Q364" s="633"/>
      <c r="S364" s="633"/>
      <c r="T364" s="657"/>
      <c r="U364" s="633"/>
      <c r="W364" s="633"/>
      <c r="Y364" s="633"/>
      <c r="Z364" s="649"/>
      <c r="AA364" s="653"/>
      <c r="AB364" s="649"/>
    </row>
    <row r="365" spans="3:28" x14ac:dyDescent="0.25">
      <c r="C365" s="633"/>
      <c r="D365" s="633"/>
      <c r="E365" s="633"/>
      <c r="G365" s="633"/>
      <c r="I365" s="633"/>
      <c r="K365" s="633"/>
      <c r="M365" s="633"/>
      <c r="O365" s="633"/>
      <c r="P365" s="633"/>
      <c r="Q365" s="633"/>
      <c r="S365" s="633"/>
      <c r="T365" s="657"/>
      <c r="U365" s="633"/>
      <c r="W365" s="633"/>
      <c r="Y365" s="633"/>
      <c r="Z365" s="649"/>
      <c r="AA365" s="653"/>
      <c r="AB365" s="649"/>
    </row>
    <row r="366" spans="3:28" x14ac:dyDescent="0.25">
      <c r="C366" s="633"/>
      <c r="D366" s="633"/>
      <c r="E366" s="633"/>
      <c r="G366" s="633"/>
      <c r="I366" s="633"/>
      <c r="K366" s="633"/>
      <c r="M366" s="633"/>
      <c r="O366" s="633"/>
      <c r="P366" s="633"/>
      <c r="Q366" s="633"/>
      <c r="S366" s="633"/>
      <c r="T366" s="657"/>
      <c r="U366" s="633"/>
      <c r="W366" s="633"/>
      <c r="Y366" s="633"/>
      <c r="Z366" s="649"/>
      <c r="AA366" s="653"/>
      <c r="AB366" s="649"/>
    </row>
    <row r="367" spans="3:28" x14ac:dyDescent="0.25">
      <c r="C367" s="633"/>
      <c r="D367" s="633"/>
      <c r="E367" s="633"/>
      <c r="G367" s="633"/>
      <c r="I367" s="633"/>
      <c r="K367" s="633"/>
      <c r="M367" s="633"/>
      <c r="O367" s="633"/>
      <c r="P367" s="633"/>
      <c r="Q367" s="633"/>
      <c r="S367" s="633"/>
      <c r="T367" s="657"/>
      <c r="U367" s="633"/>
      <c r="W367" s="633"/>
      <c r="Y367" s="633"/>
      <c r="Z367" s="649"/>
      <c r="AA367" s="653"/>
      <c r="AB367" s="649"/>
    </row>
    <row r="368" spans="3:28" x14ac:dyDescent="0.25">
      <c r="C368" s="633"/>
      <c r="D368" s="633"/>
      <c r="E368" s="633"/>
      <c r="G368" s="633"/>
      <c r="I368" s="633"/>
      <c r="K368" s="633"/>
      <c r="M368" s="633"/>
      <c r="O368" s="633"/>
      <c r="P368" s="633"/>
      <c r="Q368" s="633"/>
      <c r="S368" s="633"/>
      <c r="T368" s="657"/>
      <c r="U368" s="633"/>
      <c r="W368" s="633"/>
      <c r="Y368" s="633"/>
      <c r="Z368" s="649"/>
      <c r="AA368" s="653"/>
      <c r="AB368" s="649"/>
    </row>
    <row r="369" spans="3:28" x14ac:dyDescent="0.25">
      <c r="C369" s="633"/>
      <c r="D369" s="633"/>
      <c r="E369" s="633"/>
      <c r="G369" s="633"/>
      <c r="I369" s="633"/>
      <c r="K369" s="633"/>
      <c r="M369" s="633"/>
      <c r="O369" s="633"/>
      <c r="P369" s="633"/>
      <c r="Q369" s="633"/>
      <c r="S369" s="633"/>
      <c r="T369" s="657"/>
      <c r="U369" s="633"/>
      <c r="W369" s="633"/>
      <c r="Y369" s="633"/>
      <c r="Z369" s="649"/>
      <c r="AA369" s="653"/>
      <c r="AB369" s="649"/>
    </row>
    <row r="370" spans="3:28" x14ac:dyDescent="0.25">
      <c r="C370" s="633"/>
      <c r="D370" s="633"/>
      <c r="E370" s="633"/>
      <c r="G370" s="633"/>
      <c r="I370" s="633"/>
      <c r="K370" s="633"/>
      <c r="M370" s="633"/>
      <c r="O370" s="633"/>
      <c r="P370" s="633"/>
      <c r="Q370" s="633"/>
      <c r="S370" s="633"/>
      <c r="T370" s="657"/>
      <c r="U370" s="633"/>
      <c r="W370" s="633"/>
      <c r="Y370" s="633"/>
      <c r="Z370" s="649"/>
      <c r="AA370" s="653"/>
      <c r="AB370" s="649"/>
    </row>
    <row r="371" spans="3:28" x14ac:dyDescent="0.25">
      <c r="C371" s="633"/>
      <c r="D371" s="633"/>
      <c r="E371" s="633"/>
      <c r="G371" s="633"/>
      <c r="I371" s="633"/>
      <c r="K371" s="633"/>
      <c r="M371" s="633"/>
      <c r="O371" s="633"/>
      <c r="P371" s="633"/>
      <c r="Q371" s="633"/>
      <c r="S371" s="633"/>
      <c r="T371" s="657"/>
      <c r="U371" s="633"/>
      <c r="W371" s="633"/>
      <c r="Y371" s="633"/>
      <c r="Z371" s="649"/>
      <c r="AA371" s="653"/>
      <c r="AB371" s="649"/>
    </row>
    <row r="372" spans="3:28" x14ac:dyDescent="0.25">
      <c r="C372" s="633"/>
      <c r="D372" s="633"/>
      <c r="E372" s="633"/>
      <c r="G372" s="633"/>
      <c r="I372" s="633"/>
      <c r="K372" s="633"/>
      <c r="M372" s="633"/>
      <c r="O372" s="633"/>
      <c r="P372" s="633"/>
      <c r="Q372" s="633"/>
      <c r="S372" s="633"/>
      <c r="T372" s="657"/>
      <c r="U372" s="633"/>
      <c r="W372" s="633"/>
      <c r="Y372" s="633"/>
      <c r="Z372" s="649"/>
      <c r="AA372" s="653"/>
      <c r="AB372" s="649"/>
    </row>
    <row r="373" spans="3:28" x14ac:dyDescent="0.25">
      <c r="C373" s="633"/>
      <c r="D373" s="633"/>
      <c r="E373" s="633"/>
      <c r="G373" s="633"/>
      <c r="I373" s="633"/>
      <c r="K373" s="633"/>
      <c r="M373" s="633"/>
      <c r="O373" s="633"/>
      <c r="P373" s="633"/>
      <c r="Q373" s="633"/>
      <c r="S373" s="633"/>
      <c r="T373" s="657"/>
      <c r="U373" s="633"/>
      <c r="W373" s="633"/>
      <c r="Y373" s="633"/>
      <c r="Z373" s="649"/>
      <c r="AA373" s="653"/>
      <c r="AB373" s="649"/>
    </row>
    <row r="374" spans="3:28" x14ac:dyDescent="0.25">
      <c r="C374" s="633"/>
      <c r="D374" s="633"/>
      <c r="E374" s="633"/>
      <c r="G374" s="633"/>
      <c r="I374" s="633"/>
      <c r="K374" s="633"/>
      <c r="M374" s="633"/>
      <c r="O374" s="633"/>
      <c r="P374" s="633"/>
      <c r="Q374" s="633"/>
      <c r="S374" s="633"/>
      <c r="T374" s="657"/>
      <c r="U374" s="633"/>
      <c r="W374" s="633"/>
      <c r="Y374" s="633"/>
      <c r="Z374" s="649"/>
      <c r="AA374" s="653"/>
      <c r="AB374" s="649"/>
    </row>
    <row r="375" spans="3:28" x14ac:dyDescent="0.25">
      <c r="C375" s="633"/>
      <c r="D375" s="633"/>
      <c r="E375" s="633"/>
      <c r="G375" s="633"/>
      <c r="I375" s="633"/>
      <c r="K375" s="633"/>
      <c r="M375" s="633"/>
      <c r="O375" s="633"/>
      <c r="P375" s="633"/>
      <c r="Q375" s="633"/>
      <c r="S375" s="633"/>
      <c r="T375" s="657"/>
      <c r="U375" s="633"/>
      <c r="W375" s="633"/>
      <c r="Y375" s="633"/>
      <c r="Z375" s="649"/>
      <c r="AA375" s="653"/>
      <c r="AB375" s="649"/>
    </row>
    <row r="376" spans="3:28" x14ac:dyDescent="0.25">
      <c r="C376" s="633"/>
      <c r="D376" s="633"/>
      <c r="E376" s="633"/>
      <c r="G376" s="633"/>
      <c r="I376" s="633"/>
      <c r="K376" s="633"/>
      <c r="M376" s="633"/>
      <c r="O376" s="633"/>
      <c r="P376" s="633"/>
      <c r="Q376" s="633"/>
      <c r="S376" s="633"/>
      <c r="T376" s="657"/>
      <c r="U376" s="633"/>
      <c r="W376" s="633"/>
      <c r="Y376" s="633"/>
      <c r="Z376" s="649"/>
      <c r="AA376" s="653"/>
      <c r="AB376" s="649"/>
    </row>
    <row r="377" spans="3:28" x14ac:dyDescent="0.25">
      <c r="C377" s="633"/>
      <c r="D377" s="633"/>
      <c r="E377" s="633"/>
      <c r="G377" s="633"/>
      <c r="I377" s="633"/>
      <c r="K377" s="633"/>
      <c r="M377" s="633"/>
      <c r="O377" s="633"/>
      <c r="P377" s="633"/>
      <c r="Q377" s="633"/>
      <c r="S377" s="633"/>
      <c r="T377" s="657"/>
      <c r="U377" s="633"/>
      <c r="W377" s="633"/>
      <c r="Y377" s="633"/>
      <c r="Z377" s="649"/>
      <c r="AA377" s="653"/>
      <c r="AB377" s="649"/>
    </row>
    <row r="378" spans="3:28" x14ac:dyDescent="0.25">
      <c r="C378" s="633"/>
      <c r="D378" s="633"/>
      <c r="E378" s="633"/>
      <c r="G378" s="633"/>
      <c r="I378" s="633"/>
      <c r="K378" s="633"/>
      <c r="M378" s="633"/>
      <c r="O378" s="633"/>
      <c r="P378" s="633"/>
      <c r="Q378" s="633"/>
      <c r="S378" s="633"/>
      <c r="T378" s="657"/>
      <c r="U378" s="633"/>
      <c r="W378" s="633"/>
      <c r="Y378" s="633"/>
      <c r="Z378" s="649"/>
      <c r="AA378" s="653"/>
      <c r="AB378" s="649"/>
    </row>
    <row r="379" spans="3:28" x14ac:dyDescent="0.25">
      <c r="C379" s="633"/>
      <c r="D379" s="633"/>
      <c r="E379" s="633"/>
      <c r="G379" s="633"/>
      <c r="I379" s="633"/>
      <c r="K379" s="633"/>
      <c r="M379" s="633"/>
      <c r="O379" s="633"/>
      <c r="P379" s="633"/>
      <c r="Q379" s="633"/>
      <c r="S379" s="633"/>
      <c r="T379" s="657"/>
      <c r="U379" s="633"/>
      <c r="W379" s="633"/>
      <c r="Y379" s="633"/>
      <c r="Z379" s="649"/>
      <c r="AA379" s="653"/>
      <c r="AB379" s="649"/>
    </row>
    <row r="380" spans="3:28" x14ac:dyDescent="0.25">
      <c r="C380" s="633"/>
      <c r="D380" s="633"/>
      <c r="E380" s="633"/>
      <c r="G380" s="633"/>
      <c r="I380" s="633"/>
      <c r="K380" s="633"/>
      <c r="M380" s="633"/>
      <c r="O380" s="633"/>
      <c r="P380" s="633"/>
      <c r="Q380" s="633"/>
      <c r="S380" s="633"/>
      <c r="T380" s="657"/>
      <c r="U380" s="633"/>
      <c r="W380" s="633"/>
      <c r="Y380" s="633"/>
      <c r="Z380" s="649"/>
      <c r="AA380" s="653"/>
      <c r="AB380" s="649"/>
    </row>
    <row r="381" spans="3:28" x14ac:dyDescent="0.25">
      <c r="C381" s="633"/>
      <c r="D381" s="633"/>
      <c r="E381" s="633"/>
      <c r="G381" s="633"/>
      <c r="I381" s="633"/>
      <c r="K381" s="633"/>
      <c r="M381" s="633"/>
      <c r="O381" s="633"/>
      <c r="P381" s="633"/>
      <c r="Q381" s="633"/>
      <c r="S381" s="633"/>
      <c r="T381" s="657"/>
      <c r="U381" s="633"/>
      <c r="W381" s="633"/>
      <c r="Y381" s="633"/>
      <c r="Z381" s="649"/>
      <c r="AA381" s="653"/>
      <c r="AB381" s="649"/>
    </row>
    <row r="382" spans="3:28" x14ac:dyDescent="0.25">
      <c r="C382" s="633"/>
      <c r="D382" s="633"/>
      <c r="E382" s="633"/>
      <c r="G382" s="633"/>
      <c r="I382" s="633"/>
      <c r="K382" s="633"/>
      <c r="M382" s="633"/>
      <c r="O382" s="633"/>
      <c r="P382" s="633"/>
      <c r="Q382" s="633"/>
      <c r="S382" s="633"/>
      <c r="T382" s="657"/>
      <c r="U382" s="633"/>
      <c r="W382" s="633"/>
      <c r="Y382" s="633"/>
      <c r="Z382" s="649"/>
      <c r="AA382" s="653"/>
      <c r="AB382" s="649"/>
    </row>
    <row r="383" spans="3:28" x14ac:dyDescent="0.25">
      <c r="C383" s="633"/>
      <c r="D383" s="633"/>
      <c r="E383" s="633"/>
      <c r="G383" s="633"/>
      <c r="I383" s="633"/>
      <c r="K383" s="633"/>
      <c r="M383" s="633"/>
      <c r="O383" s="633"/>
      <c r="P383" s="633"/>
      <c r="Q383" s="633"/>
      <c r="S383" s="633"/>
      <c r="T383" s="657"/>
      <c r="U383" s="633"/>
      <c r="W383" s="633"/>
      <c r="Y383" s="633"/>
      <c r="Z383" s="649"/>
      <c r="AA383" s="653"/>
      <c r="AB383" s="649"/>
    </row>
    <row r="384" spans="3:28" x14ac:dyDescent="0.25">
      <c r="C384" s="633"/>
      <c r="D384" s="633"/>
      <c r="E384" s="633"/>
      <c r="G384" s="633"/>
      <c r="I384" s="633"/>
      <c r="K384" s="633"/>
      <c r="M384" s="633"/>
      <c r="O384" s="633"/>
      <c r="P384" s="633"/>
      <c r="Q384" s="633"/>
      <c r="S384" s="633"/>
      <c r="T384" s="657"/>
      <c r="U384" s="633"/>
      <c r="W384" s="633"/>
      <c r="Y384" s="633"/>
      <c r="Z384" s="649"/>
      <c r="AA384" s="653"/>
      <c r="AB384" s="649"/>
    </row>
    <row r="385" spans="3:28" x14ac:dyDescent="0.25">
      <c r="C385" s="633"/>
      <c r="D385" s="633"/>
      <c r="E385" s="633"/>
      <c r="G385" s="633"/>
      <c r="I385" s="633"/>
      <c r="K385" s="633"/>
      <c r="M385" s="633"/>
      <c r="O385" s="633"/>
      <c r="P385" s="633"/>
      <c r="Q385" s="633"/>
      <c r="S385" s="633"/>
      <c r="T385" s="657"/>
      <c r="U385" s="633"/>
      <c r="W385" s="633"/>
      <c r="Y385" s="633"/>
      <c r="Z385" s="649"/>
      <c r="AA385" s="653"/>
      <c r="AB385" s="649"/>
    </row>
    <row r="386" spans="3:28" x14ac:dyDescent="0.25">
      <c r="C386" s="633"/>
      <c r="D386" s="633"/>
      <c r="E386" s="633"/>
      <c r="G386" s="633"/>
      <c r="I386" s="633"/>
      <c r="K386" s="633"/>
      <c r="M386" s="633"/>
      <c r="O386" s="633"/>
      <c r="P386" s="633"/>
      <c r="Q386" s="633"/>
      <c r="S386" s="633"/>
      <c r="T386" s="657"/>
      <c r="U386" s="633"/>
      <c r="W386" s="633"/>
      <c r="Y386" s="633"/>
      <c r="Z386" s="649"/>
      <c r="AA386" s="653"/>
      <c r="AB386" s="649"/>
    </row>
    <row r="387" spans="3:28" x14ac:dyDescent="0.25">
      <c r="C387" s="633"/>
      <c r="D387" s="633"/>
      <c r="E387" s="633"/>
      <c r="G387" s="633"/>
      <c r="I387" s="633"/>
      <c r="K387" s="633"/>
      <c r="M387" s="633"/>
      <c r="O387" s="633"/>
      <c r="P387" s="633"/>
      <c r="Q387" s="633"/>
      <c r="S387" s="633"/>
      <c r="T387" s="657"/>
      <c r="U387" s="633"/>
      <c r="W387" s="633"/>
      <c r="Y387" s="633"/>
      <c r="Z387" s="649"/>
      <c r="AA387" s="653"/>
      <c r="AB387" s="649"/>
    </row>
    <row r="388" spans="3:28" x14ac:dyDescent="0.25">
      <c r="C388" s="633"/>
      <c r="D388" s="633"/>
      <c r="E388" s="633"/>
      <c r="G388" s="633"/>
      <c r="I388" s="633"/>
      <c r="K388" s="633"/>
      <c r="M388" s="633"/>
      <c r="O388" s="633"/>
      <c r="P388" s="633"/>
      <c r="Q388" s="633"/>
      <c r="S388" s="633"/>
      <c r="T388" s="657"/>
      <c r="U388" s="633"/>
      <c r="W388" s="633"/>
      <c r="Y388" s="633"/>
      <c r="Z388" s="649"/>
      <c r="AA388" s="653"/>
      <c r="AB388" s="649"/>
    </row>
    <row r="389" spans="3:28" x14ac:dyDescent="0.25">
      <c r="C389" s="633"/>
      <c r="D389" s="633"/>
      <c r="E389" s="633"/>
      <c r="G389" s="633"/>
      <c r="I389" s="633"/>
      <c r="K389" s="633"/>
      <c r="M389" s="633"/>
      <c r="O389" s="633"/>
      <c r="P389" s="633"/>
      <c r="Q389" s="633"/>
      <c r="S389" s="633"/>
      <c r="T389" s="657"/>
      <c r="U389" s="633"/>
      <c r="W389" s="633"/>
      <c r="Y389" s="633"/>
      <c r="Z389" s="649"/>
      <c r="AA389" s="653"/>
      <c r="AB389" s="649"/>
    </row>
    <row r="390" spans="3:28" x14ac:dyDescent="0.25">
      <c r="C390" s="633"/>
      <c r="D390" s="633"/>
      <c r="E390" s="633"/>
      <c r="G390" s="633"/>
      <c r="I390" s="633"/>
      <c r="K390" s="633"/>
      <c r="M390" s="633"/>
      <c r="O390" s="633"/>
      <c r="P390" s="633"/>
      <c r="Q390" s="633"/>
      <c r="S390" s="633"/>
      <c r="T390" s="657"/>
      <c r="U390" s="633"/>
      <c r="W390" s="633"/>
      <c r="Y390" s="633"/>
      <c r="Z390" s="649"/>
      <c r="AA390" s="653"/>
      <c r="AB390" s="649"/>
    </row>
    <row r="391" spans="3:28" x14ac:dyDescent="0.25">
      <c r="C391" s="633"/>
      <c r="D391" s="633"/>
      <c r="E391" s="633"/>
      <c r="G391" s="633"/>
      <c r="I391" s="633"/>
      <c r="K391" s="633"/>
      <c r="M391" s="633"/>
      <c r="O391" s="633"/>
      <c r="P391" s="633"/>
      <c r="Q391" s="633"/>
      <c r="S391" s="633"/>
      <c r="T391" s="657"/>
      <c r="U391" s="633"/>
      <c r="W391" s="633"/>
      <c r="Y391" s="633"/>
      <c r="Z391" s="649"/>
      <c r="AA391" s="653"/>
      <c r="AB391" s="649"/>
    </row>
    <row r="392" spans="3:28" x14ac:dyDescent="0.25">
      <c r="C392" s="633"/>
      <c r="D392" s="633"/>
      <c r="E392" s="633"/>
      <c r="G392" s="633"/>
      <c r="I392" s="633"/>
      <c r="K392" s="633"/>
      <c r="M392" s="633"/>
      <c r="O392" s="633"/>
      <c r="P392" s="633"/>
      <c r="Q392" s="633"/>
      <c r="S392" s="633"/>
      <c r="T392" s="657"/>
      <c r="U392" s="633"/>
      <c r="W392" s="633"/>
      <c r="Y392" s="633"/>
      <c r="Z392" s="649"/>
      <c r="AA392" s="653"/>
      <c r="AB392" s="649"/>
    </row>
    <row r="393" spans="3:28" x14ac:dyDescent="0.25">
      <c r="C393" s="633"/>
      <c r="D393" s="633"/>
      <c r="E393" s="633"/>
      <c r="G393" s="633"/>
      <c r="I393" s="633"/>
      <c r="K393" s="633"/>
      <c r="M393" s="633"/>
      <c r="O393" s="633"/>
      <c r="P393" s="633"/>
      <c r="Q393" s="633"/>
      <c r="S393" s="633"/>
      <c r="T393" s="657"/>
      <c r="U393" s="633"/>
      <c r="W393" s="633"/>
      <c r="Y393" s="633"/>
      <c r="Z393" s="649"/>
      <c r="AA393" s="653"/>
      <c r="AB393" s="649"/>
    </row>
    <row r="394" spans="3:28" x14ac:dyDescent="0.25">
      <c r="C394" s="633"/>
      <c r="D394" s="633"/>
      <c r="E394" s="633"/>
      <c r="G394" s="633"/>
      <c r="I394" s="633"/>
      <c r="K394" s="633"/>
      <c r="M394" s="633"/>
      <c r="O394" s="633"/>
      <c r="P394" s="633"/>
      <c r="Q394" s="633"/>
      <c r="S394" s="633"/>
      <c r="T394" s="657"/>
      <c r="U394" s="633"/>
      <c r="W394" s="633"/>
      <c r="Y394" s="633"/>
      <c r="Z394" s="649"/>
      <c r="AA394" s="653"/>
      <c r="AB394" s="649"/>
    </row>
    <row r="395" spans="3:28" x14ac:dyDescent="0.25">
      <c r="C395" s="633"/>
      <c r="D395" s="633"/>
      <c r="E395" s="633"/>
      <c r="G395" s="633"/>
      <c r="I395" s="633"/>
      <c r="K395" s="633"/>
      <c r="M395" s="633"/>
      <c r="O395" s="633"/>
      <c r="P395" s="633"/>
      <c r="Q395" s="633"/>
      <c r="S395" s="633"/>
      <c r="T395" s="657"/>
      <c r="U395" s="633"/>
      <c r="W395" s="633"/>
      <c r="Y395" s="633"/>
      <c r="Z395" s="649"/>
      <c r="AA395" s="653"/>
      <c r="AB395" s="649"/>
    </row>
    <row r="396" spans="3:28" x14ac:dyDescent="0.25">
      <c r="C396" s="633"/>
      <c r="D396" s="633"/>
      <c r="E396" s="633"/>
      <c r="G396" s="633"/>
      <c r="I396" s="633"/>
      <c r="K396" s="633"/>
      <c r="M396" s="633"/>
      <c r="O396" s="633"/>
      <c r="P396" s="633"/>
      <c r="Q396" s="633"/>
      <c r="S396" s="633"/>
      <c r="T396" s="657"/>
      <c r="U396" s="633"/>
      <c r="W396" s="633"/>
      <c r="Y396" s="633"/>
      <c r="Z396" s="649"/>
      <c r="AA396" s="653"/>
      <c r="AB396" s="649"/>
    </row>
    <row r="397" spans="3:28" x14ac:dyDescent="0.25">
      <c r="C397" s="633"/>
      <c r="D397" s="633"/>
      <c r="E397" s="633"/>
      <c r="G397" s="633"/>
      <c r="I397" s="633"/>
      <c r="K397" s="633"/>
      <c r="M397" s="633"/>
      <c r="O397" s="633"/>
      <c r="P397" s="633"/>
      <c r="Q397" s="633"/>
      <c r="S397" s="633"/>
      <c r="T397" s="657"/>
      <c r="U397" s="633"/>
      <c r="W397" s="633"/>
      <c r="Y397" s="633"/>
      <c r="Z397" s="649"/>
      <c r="AA397" s="653"/>
      <c r="AB397" s="649"/>
    </row>
    <row r="398" spans="3:28" x14ac:dyDescent="0.25">
      <c r="C398" s="633"/>
      <c r="D398" s="633"/>
      <c r="E398" s="633"/>
      <c r="G398" s="633"/>
      <c r="I398" s="633"/>
      <c r="K398" s="633"/>
      <c r="M398" s="633"/>
      <c r="O398" s="633"/>
      <c r="P398" s="633"/>
      <c r="Q398" s="633"/>
      <c r="S398" s="633"/>
      <c r="T398" s="657"/>
      <c r="U398" s="633"/>
      <c r="W398" s="633"/>
      <c r="Y398" s="633"/>
      <c r="Z398" s="649"/>
      <c r="AA398" s="653"/>
      <c r="AB398" s="649"/>
    </row>
    <row r="399" spans="3:28" x14ac:dyDescent="0.25">
      <c r="C399" s="633"/>
      <c r="D399" s="633"/>
      <c r="E399" s="633"/>
      <c r="G399" s="633"/>
      <c r="I399" s="633"/>
      <c r="K399" s="633"/>
      <c r="M399" s="633"/>
      <c r="O399" s="633"/>
      <c r="P399" s="633"/>
      <c r="Q399" s="633"/>
      <c r="S399" s="633"/>
      <c r="T399" s="657"/>
      <c r="U399" s="633"/>
      <c r="W399" s="633"/>
      <c r="Y399" s="633"/>
      <c r="Z399" s="649"/>
      <c r="AA399" s="653"/>
      <c r="AB399" s="649"/>
    </row>
    <row r="400" spans="3:28" x14ac:dyDescent="0.25">
      <c r="C400" s="633"/>
      <c r="D400" s="633"/>
      <c r="E400" s="633"/>
      <c r="G400" s="633"/>
      <c r="I400" s="633"/>
      <c r="K400" s="633"/>
      <c r="M400" s="633"/>
      <c r="O400" s="633"/>
      <c r="P400" s="633"/>
      <c r="Q400" s="633"/>
      <c r="S400" s="633"/>
      <c r="T400" s="657"/>
      <c r="U400" s="633"/>
      <c r="W400" s="633"/>
      <c r="Y400" s="633"/>
      <c r="Z400" s="649"/>
      <c r="AA400" s="653"/>
      <c r="AB400" s="649"/>
    </row>
    <row r="401" spans="3:28" x14ac:dyDescent="0.25">
      <c r="C401" s="633"/>
      <c r="D401" s="633"/>
      <c r="E401" s="633"/>
      <c r="G401" s="633"/>
      <c r="I401" s="633"/>
      <c r="K401" s="633"/>
      <c r="M401" s="633"/>
      <c r="O401" s="633"/>
      <c r="P401" s="633"/>
      <c r="Q401" s="633"/>
      <c r="S401" s="633"/>
      <c r="T401" s="657"/>
      <c r="U401" s="633"/>
      <c r="W401" s="633"/>
      <c r="Y401" s="633"/>
      <c r="Z401" s="649"/>
      <c r="AA401" s="653"/>
      <c r="AB401" s="649"/>
    </row>
    <row r="402" spans="3:28" x14ac:dyDescent="0.25">
      <c r="C402" s="633"/>
      <c r="D402" s="633"/>
      <c r="E402" s="633"/>
      <c r="G402" s="633"/>
      <c r="I402" s="633"/>
      <c r="K402" s="633"/>
      <c r="M402" s="633"/>
      <c r="O402" s="633"/>
      <c r="P402" s="633"/>
      <c r="Q402" s="633"/>
      <c r="S402" s="633"/>
      <c r="T402" s="657"/>
      <c r="U402" s="633"/>
      <c r="W402" s="633"/>
      <c r="Y402" s="633"/>
      <c r="Z402" s="649"/>
      <c r="AA402" s="653"/>
      <c r="AB402" s="649"/>
    </row>
    <row r="403" spans="3:28" x14ac:dyDescent="0.25">
      <c r="C403" s="633"/>
      <c r="D403" s="633"/>
      <c r="E403" s="633"/>
      <c r="G403" s="633"/>
      <c r="I403" s="633"/>
      <c r="K403" s="633"/>
      <c r="M403" s="633"/>
      <c r="O403" s="633"/>
      <c r="P403" s="633"/>
      <c r="Q403" s="633"/>
      <c r="S403" s="633"/>
      <c r="T403" s="657"/>
      <c r="U403" s="633"/>
      <c r="W403" s="633"/>
      <c r="Y403" s="633"/>
      <c r="Z403" s="649"/>
      <c r="AA403" s="653"/>
      <c r="AB403" s="649"/>
    </row>
    <row r="404" spans="3:28" x14ac:dyDescent="0.25">
      <c r="C404" s="633"/>
      <c r="D404" s="633"/>
      <c r="E404" s="633"/>
      <c r="G404" s="633"/>
      <c r="I404" s="633"/>
      <c r="K404" s="633"/>
      <c r="M404" s="633"/>
      <c r="O404" s="633"/>
      <c r="P404" s="633"/>
      <c r="Q404" s="633"/>
      <c r="S404" s="633"/>
      <c r="T404" s="657"/>
      <c r="U404" s="633"/>
      <c r="W404" s="633"/>
      <c r="Y404" s="633"/>
      <c r="Z404" s="649"/>
      <c r="AA404" s="653"/>
      <c r="AB404" s="649"/>
    </row>
    <row r="405" spans="3:28" x14ac:dyDescent="0.25">
      <c r="C405" s="633"/>
      <c r="D405" s="633"/>
      <c r="E405" s="633"/>
      <c r="G405" s="633"/>
      <c r="I405" s="633"/>
      <c r="K405" s="633"/>
      <c r="M405" s="633"/>
      <c r="O405" s="633"/>
      <c r="P405" s="633"/>
      <c r="Q405" s="633"/>
      <c r="S405" s="633"/>
      <c r="T405" s="657"/>
      <c r="U405" s="633"/>
      <c r="W405" s="633"/>
      <c r="Y405" s="633"/>
      <c r="Z405" s="649"/>
      <c r="AA405" s="653"/>
      <c r="AB405" s="649"/>
    </row>
    <row r="406" spans="3:28" x14ac:dyDescent="0.25">
      <c r="C406" s="633"/>
      <c r="D406" s="633"/>
      <c r="E406" s="633"/>
      <c r="G406" s="633"/>
      <c r="I406" s="633"/>
      <c r="K406" s="633"/>
      <c r="M406" s="633"/>
      <c r="O406" s="633"/>
      <c r="P406" s="633"/>
      <c r="Q406" s="633"/>
      <c r="S406" s="633"/>
      <c r="T406" s="657"/>
      <c r="U406" s="633"/>
      <c r="W406" s="633"/>
      <c r="Y406" s="633"/>
      <c r="Z406" s="649"/>
      <c r="AA406" s="653"/>
      <c r="AB406" s="649"/>
    </row>
    <row r="407" spans="3:28" x14ac:dyDescent="0.25">
      <c r="C407" s="633"/>
      <c r="D407" s="633"/>
      <c r="E407" s="633"/>
      <c r="G407" s="633"/>
      <c r="I407" s="633"/>
      <c r="K407" s="633"/>
      <c r="M407" s="633"/>
      <c r="O407" s="633"/>
      <c r="P407" s="633"/>
      <c r="Q407" s="633"/>
      <c r="S407" s="633"/>
      <c r="T407" s="657"/>
      <c r="U407" s="633"/>
      <c r="W407" s="633"/>
      <c r="Y407" s="633"/>
      <c r="Z407" s="649"/>
      <c r="AA407" s="653"/>
      <c r="AB407" s="649"/>
    </row>
    <row r="408" spans="3:28" x14ac:dyDescent="0.25">
      <c r="C408" s="633"/>
      <c r="D408" s="633"/>
      <c r="E408" s="633"/>
      <c r="G408" s="633"/>
      <c r="I408" s="633"/>
      <c r="K408" s="633"/>
      <c r="M408" s="633"/>
      <c r="O408" s="633"/>
      <c r="P408" s="633"/>
      <c r="Q408" s="633"/>
      <c r="S408" s="633"/>
      <c r="T408" s="657"/>
      <c r="U408" s="633"/>
      <c r="W408" s="633"/>
      <c r="Y408" s="633"/>
      <c r="Z408" s="649"/>
      <c r="AA408" s="653"/>
      <c r="AB408" s="649"/>
    </row>
    <row r="409" spans="3:28" x14ac:dyDescent="0.25">
      <c r="C409" s="633"/>
      <c r="D409" s="633"/>
      <c r="E409" s="633"/>
      <c r="G409" s="633"/>
      <c r="I409" s="633"/>
      <c r="K409" s="633"/>
      <c r="M409" s="633"/>
      <c r="O409" s="633"/>
      <c r="P409" s="633"/>
      <c r="Q409" s="633"/>
      <c r="S409" s="633"/>
      <c r="T409" s="657"/>
      <c r="U409" s="633"/>
      <c r="W409" s="633"/>
      <c r="Y409" s="633"/>
      <c r="Z409" s="649"/>
      <c r="AA409" s="653"/>
      <c r="AB409" s="649"/>
    </row>
    <row r="410" spans="3:28" x14ac:dyDescent="0.25">
      <c r="C410" s="633"/>
      <c r="D410" s="633"/>
      <c r="E410" s="633"/>
      <c r="G410" s="633"/>
      <c r="I410" s="633"/>
      <c r="K410" s="633"/>
      <c r="M410" s="633"/>
      <c r="O410" s="633"/>
      <c r="P410" s="633"/>
      <c r="Q410" s="633"/>
      <c r="S410" s="633"/>
      <c r="T410" s="657"/>
      <c r="U410" s="633"/>
      <c r="W410" s="633"/>
      <c r="Y410" s="633"/>
      <c r="Z410" s="649"/>
      <c r="AA410" s="653"/>
      <c r="AB410" s="649"/>
    </row>
    <row r="411" spans="3:28" x14ac:dyDescent="0.25">
      <c r="C411" s="633"/>
      <c r="D411" s="633"/>
      <c r="E411" s="633"/>
      <c r="G411" s="633"/>
      <c r="I411" s="633"/>
      <c r="K411" s="633"/>
      <c r="M411" s="633"/>
      <c r="O411" s="633"/>
      <c r="P411" s="633"/>
      <c r="Q411" s="633"/>
      <c r="S411" s="633"/>
      <c r="T411" s="657"/>
      <c r="U411" s="633"/>
      <c r="W411" s="633"/>
      <c r="Y411" s="633"/>
      <c r="Z411" s="649"/>
      <c r="AA411" s="653"/>
      <c r="AB411" s="649"/>
    </row>
    <row r="412" spans="3:28" x14ac:dyDescent="0.25">
      <c r="C412" s="633"/>
      <c r="D412" s="633"/>
      <c r="E412" s="633"/>
      <c r="G412" s="633"/>
      <c r="I412" s="633"/>
      <c r="K412" s="633"/>
      <c r="M412" s="633"/>
      <c r="O412" s="633"/>
      <c r="P412" s="633"/>
      <c r="Q412" s="633"/>
      <c r="S412" s="633"/>
      <c r="T412" s="657"/>
      <c r="U412" s="633"/>
      <c r="W412" s="633"/>
      <c r="Y412" s="633"/>
      <c r="Z412" s="649"/>
      <c r="AA412" s="653"/>
      <c r="AB412" s="649"/>
    </row>
    <row r="413" spans="3:28" x14ac:dyDescent="0.25">
      <c r="C413" s="633"/>
      <c r="D413" s="633"/>
      <c r="E413" s="633"/>
      <c r="G413" s="633"/>
      <c r="I413" s="633"/>
      <c r="K413" s="633"/>
      <c r="M413" s="633"/>
      <c r="O413" s="633"/>
      <c r="P413" s="633"/>
      <c r="Q413" s="633"/>
      <c r="S413" s="633"/>
      <c r="T413" s="657"/>
      <c r="U413" s="633"/>
      <c r="W413" s="633"/>
      <c r="Y413" s="633"/>
      <c r="Z413" s="649"/>
      <c r="AA413" s="653"/>
      <c r="AB413" s="649"/>
    </row>
    <row r="414" spans="3:28" x14ac:dyDescent="0.25">
      <c r="C414" s="633"/>
      <c r="D414" s="633"/>
      <c r="E414" s="633"/>
      <c r="G414" s="633"/>
      <c r="I414" s="633"/>
      <c r="K414" s="633"/>
      <c r="M414" s="633"/>
      <c r="O414" s="633"/>
      <c r="P414" s="633"/>
      <c r="Q414" s="633"/>
      <c r="S414" s="633"/>
      <c r="T414" s="657"/>
      <c r="U414" s="633"/>
      <c r="W414" s="633"/>
      <c r="Y414" s="633"/>
      <c r="Z414" s="649"/>
      <c r="AA414" s="653"/>
      <c r="AB414" s="649"/>
    </row>
    <row r="415" spans="3:28" x14ac:dyDescent="0.25">
      <c r="C415" s="633"/>
      <c r="D415" s="633"/>
      <c r="E415" s="633"/>
      <c r="G415" s="633"/>
      <c r="I415" s="633"/>
      <c r="K415" s="633"/>
      <c r="M415" s="633"/>
      <c r="O415" s="633"/>
      <c r="P415" s="633"/>
      <c r="Q415" s="633"/>
      <c r="S415" s="633"/>
      <c r="T415" s="657"/>
      <c r="U415" s="633"/>
      <c r="W415" s="633"/>
      <c r="Y415" s="633"/>
      <c r="Z415" s="649"/>
      <c r="AA415" s="653"/>
      <c r="AB415" s="649"/>
    </row>
    <row r="416" spans="3:28" x14ac:dyDescent="0.25">
      <c r="C416" s="633"/>
      <c r="D416" s="633"/>
      <c r="E416" s="633"/>
      <c r="G416" s="633"/>
      <c r="I416" s="633"/>
      <c r="K416" s="633"/>
      <c r="M416" s="633"/>
      <c r="O416" s="633"/>
      <c r="P416" s="633"/>
      <c r="Q416" s="633"/>
      <c r="S416" s="633"/>
      <c r="T416" s="657"/>
      <c r="U416" s="633"/>
      <c r="W416" s="633"/>
      <c r="Y416" s="633"/>
      <c r="Z416" s="649"/>
      <c r="AA416" s="653"/>
      <c r="AB416" s="649"/>
    </row>
    <row r="417" spans="3:28" x14ac:dyDescent="0.25">
      <c r="C417" s="633"/>
      <c r="D417" s="633"/>
      <c r="E417" s="633"/>
      <c r="G417" s="633"/>
      <c r="I417" s="633"/>
      <c r="K417" s="633"/>
      <c r="M417" s="633"/>
      <c r="O417" s="633"/>
      <c r="P417" s="633"/>
      <c r="Q417" s="633"/>
      <c r="S417" s="633"/>
      <c r="T417" s="657"/>
      <c r="U417" s="633"/>
      <c r="W417" s="633"/>
      <c r="Y417" s="633"/>
      <c r="Z417" s="649"/>
      <c r="AA417" s="653"/>
      <c r="AB417" s="649"/>
    </row>
    <row r="418" spans="3:28" x14ac:dyDescent="0.25">
      <c r="C418" s="633"/>
      <c r="D418" s="633"/>
      <c r="E418" s="633"/>
      <c r="G418" s="633"/>
      <c r="I418" s="633"/>
      <c r="K418" s="633"/>
      <c r="M418" s="633"/>
      <c r="O418" s="633"/>
      <c r="P418" s="633"/>
      <c r="Q418" s="633"/>
      <c r="S418" s="633"/>
      <c r="T418" s="657"/>
      <c r="U418" s="633"/>
      <c r="W418" s="633"/>
      <c r="Y418" s="633"/>
      <c r="Z418" s="649"/>
      <c r="AA418" s="653"/>
      <c r="AB418" s="649"/>
    </row>
    <row r="419" spans="3:28" x14ac:dyDescent="0.25">
      <c r="C419" s="633"/>
      <c r="D419" s="633"/>
      <c r="E419" s="633"/>
      <c r="G419" s="633"/>
      <c r="I419" s="633"/>
      <c r="K419" s="633"/>
      <c r="M419" s="633"/>
      <c r="O419" s="633"/>
      <c r="P419" s="633"/>
      <c r="Q419" s="633"/>
      <c r="S419" s="633"/>
      <c r="T419" s="657"/>
      <c r="U419" s="633"/>
      <c r="W419" s="633"/>
      <c r="Y419" s="633"/>
      <c r="Z419" s="649"/>
      <c r="AA419" s="653"/>
      <c r="AB419" s="649"/>
    </row>
    <row r="420" spans="3:28" x14ac:dyDescent="0.25">
      <c r="C420" s="633"/>
      <c r="D420" s="633"/>
      <c r="E420" s="633"/>
      <c r="G420" s="633"/>
      <c r="I420" s="633"/>
      <c r="K420" s="633"/>
      <c r="M420" s="633"/>
      <c r="O420" s="633"/>
      <c r="P420" s="633"/>
      <c r="Q420" s="633"/>
      <c r="S420" s="633"/>
      <c r="T420" s="657"/>
      <c r="U420" s="633"/>
      <c r="W420" s="633"/>
      <c r="Y420" s="633"/>
      <c r="Z420" s="649"/>
      <c r="AA420" s="653"/>
      <c r="AB420" s="649"/>
    </row>
    <row r="421" spans="3:28" x14ac:dyDescent="0.25">
      <c r="C421" s="633"/>
      <c r="D421" s="633"/>
      <c r="E421" s="633"/>
      <c r="G421" s="633"/>
      <c r="I421" s="633"/>
      <c r="K421" s="633"/>
      <c r="M421" s="633"/>
      <c r="O421" s="633"/>
      <c r="P421" s="633"/>
      <c r="Q421" s="633"/>
      <c r="S421" s="633"/>
      <c r="T421" s="657"/>
      <c r="U421" s="633"/>
      <c r="W421" s="633"/>
      <c r="Y421" s="633"/>
      <c r="Z421" s="649"/>
      <c r="AA421" s="653"/>
      <c r="AB421" s="649"/>
    </row>
    <row r="422" spans="3:28" x14ac:dyDescent="0.25">
      <c r="C422" s="633"/>
      <c r="D422" s="633"/>
      <c r="E422" s="633"/>
      <c r="G422" s="633"/>
      <c r="I422" s="633"/>
      <c r="K422" s="633"/>
      <c r="M422" s="633"/>
      <c r="O422" s="633"/>
      <c r="P422" s="633"/>
      <c r="Q422" s="633"/>
      <c r="S422" s="633"/>
      <c r="T422" s="657"/>
      <c r="U422" s="633"/>
      <c r="W422" s="633"/>
      <c r="Y422" s="633"/>
      <c r="Z422" s="649"/>
      <c r="AA422" s="653"/>
      <c r="AB422" s="649"/>
    </row>
    <row r="423" spans="3:28" x14ac:dyDescent="0.25">
      <c r="C423" s="633"/>
      <c r="D423" s="633"/>
      <c r="E423" s="633"/>
      <c r="G423" s="633"/>
      <c r="I423" s="633"/>
      <c r="K423" s="633"/>
      <c r="M423" s="633"/>
      <c r="O423" s="633"/>
      <c r="P423" s="633"/>
      <c r="Q423" s="633"/>
      <c r="S423" s="633"/>
      <c r="T423" s="657"/>
      <c r="U423" s="633"/>
      <c r="W423" s="633"/>
      <c r="Y423" s="633"/>
      <c r="Z423" s="649"/>
      <c r="AA423" s="653"/>
      <c r="AB423" s="649"/>
    </row>
    <row r="424" spans="3:28" x14ac:dyDescent="0.25">
      <c r="C424" s="633"/>
      <c r="D424" s="633"/>
      <c r="E424" s="633"/>
      <c r="G424" s="633"/>
      <c r="I424" s="633"/>
      <c r="K424" s="633"/>
      <c r="M424" s="633"/>
      <c r="O424" s="633"/>
      <c r="P424" s="633"/>
      <c r="Q424" s="633"/>
      <c r="S424" s="633"/>
      <c r="T424" s="657"/>
      <c r="U424" s="633"/>
      <c r="W424" s="633"/>
      <c r="Y424" s="633"/>
      <c r="Z424" s="649"/>
      <c r="AA424" s="653"/>
      <c r="AB424" s="649"/>
    </row>
    <row r="425" spans="3:28" x14ac:dyDescent="0.25">
      <c r="C425" s="633"/>
      <c r="D425" s="633"/>
      <c r="E425" s="633"/>
      <c r="G425" s="633"/>
      <c r="I425" s="633"/>
      <c r="K425" s="633"/>
      <c r="M425" s="633"/>
      <c r="O425" s="633"/>
      <c r="P425" s="633"/>
      <c r="Q425" s="633"/>
      <c r="S425" s="633"/>
      <c r="T425" s="657"/>
      <c r="U425" s="633"/>
      <c r="W425" s="633"/>
      <c r="Y425" s="633"/>
      <c r="Z425" s="649"/>
      <c r="AA425" s="653"/>
      <c r="AB425" s="649"/>
    </row>
    <row r="426" spans="3:28" x14ac:dyDescent="0.25">
      <c r="C426" s="633"/>
      <c r="D426" s="633"/>
      <c r="E426" s="633"/>
      <c r="G426" s="633"/>
      <c r="I426" s="633"/>
      <c r="K426" s="633"/>
      <c r="M426" s="633"/>
      <c r="O426" s="633"/>
      <c r="P426" s="633"/>
      <c r="Q426" s="633"/>
      <c r="S426" s="633"/>
      <c r="T426" s="657"/>
      <c r="U426" s="633"/>
      <c r="W426" s="633"/>
      <c r="Y426" s="633"/>
      <c r="Z426" s="649"/>
      <c r="AA426" s="653"/>
      <c r="AB426" s="649"/>
    </row>
    <row r="427" spans="3:28" x14ac:dyDescent="0.25">
      <c r="C427" s="633"/>
      <c r="D427" s="633"/>
      <c r="E427" s="633"/>
      <c r="G427" s="633"/>
      <c r="I427" s="633"/>
      <c r="K427" s="633"/>
      <c r="M427" s="633"/>
      <c r="O427" s="633"/>
      <c r="P427" s="633"/>
      <c r="Q427" s="633"/>
      <c r="S427" s="633"/>
      <c r="T427" s="657"/>
      <c r="U427" s="633"/>
      <c r="W427" s="633"/>
      <c r="Y427" s="633"/>
      <c r="Z427" s="649"/>
      <c r="AA427" s="653"/>
      <c r="AB427" s="649"/>
    </row>
    <row r="428" spans="3:28" x14ac:dyDescent="0.25">
      <c r="C428" s="633"/>
      <c r="D428" s="633"/>
      <c r="E428" s="633"/>
      <c r="G428" s="633"/>
      <c r="I428" s="633"/>
      <c r="K428" s="633"/>
      <c r="M428" s="633"/>
      <c r="O428" s="633"/>
      <c r="P428" s="633"/>
      <c r="Q428" s="633"/>
      <c r="S428" s="633"/>
      <c r="T428" s="657"/>
      <c r="U428" s="633"/>
      <c r="W428" s="633"/>
      <c r="Y428" s="633"/>
      <c r="Z428" s="649"/>
      <c r="AA428" s="653"/>
      <c r="AB428" s="649"/>
    </row>
    <row r="429" spans="3:28" x14ac:dyDescent="0.25">
      <c r="C429" s="633"/>
      <c r="D429" s="633"/>
      <c r="E429" s="633"/>
      <c r="G429" s="633"/>
      <c r="I429" s="633"/>
      <c r="K429" s="633"/>
      <c r="M429" s="633"/>
      <c r="O429" s="633"/>
      <c r="P429" s="633"/>
      <c r="Q429" s="633"/>
      <c r="S429" s="633"/>
      <c r="T429" s="657"/>
      <c r="U429" s="633"/>
      <c r="W429" s="633"/>
      <c r="Y429" s="633"/>
      <c r="Z429" s="649"/>
      <c r="AA429" s="653"/>
      <c r="AB429" s="649"/>
    </row>
    <row r="430" spans="3:28" x14ac:dyDescent="0.25">
      <c r="C430" s="633"/>
      <c r="D430" s="633"/>
      <c r="E430" s="633"/>
      <c r="G430" s="633"/>
      <c r="I430" s="633"/>
      <c r="K430" s="633"/>
      <c r="M430" s="633"/>
      <c r="O430" s="633"/>
      <c r="P430" s="633"/>
      <c r="Q430" s="633"/>
      <c r="S430" s="633"/>
      <c r="T430" s="657"/>
      <c r="U430" s="633"/>
      <c r="W430" s="633"/>
      <c r="Y430" s="633"/>
      <c r="Z430" s="649"/>
      <c r="AA430" s="653"/>
      <c r="AB430" s="649"/>
    </row>
    <row r="431" spans="3:28" x14ac:dyDescent="0.25">
      <c r="C431" s="633"/>
      <c r="D431" s="633"/>
      <c r="E431" s="633"/>
      <c r="G431" s="633"/>
      <c r="I431" s="633"/>
      <c r="K431" s="633"/>
      <c r="M431" s="633"/>
      <c r="O431" s="633"/>
      <c r="P431" s="633"/>
      <c r="Q431" s="633"/>
      <c r="S431" s="633"/>
      <c r="T431" s="657"/>
      <c r="U431" s="633"/>
      <c r="W431" s="633"/>
      <c r="Y431" s="633"/>
      <c r="Z431" s="649"/>
      <c r="AA431" s="653"/>
      <c r="AB431" s="649"/>
    </row>
    <row r="432" spans="3:28" x14ac:dyDescent="0.25">
      <c r="C432" s="633"/>
      <c r="D432" s="633"/>
      <c r="E432" s="633"/>
      <c r="G432" s="633"/>
      <c r="I432" s="633"/>
      <c r="K432" s="633"/>
      <c r="M432" s="633"/>
      <c r="O432" s="633"/>
      <c r="P432" s="633"/>
      <c r="Q432" s="633"/>
      <c r="S432" s="633"/>
      <c r="T432" s="657"/>
      <c r="U432" s="633"/>
      <c r="W432" s="633"/>
      <c r="Y432" s="633"/>
      <c r="Z432" s="649"/>
      <c r="AA432" s="653"/>
      <c r="AB432" s="649"/>
    </row>
    <row r="433" spans="3:28" x14ac:dyDescent="0.25">
      <c r="C433" s="633"/>
      <c r="D433" s="633"/>
      <c r="E433" s="633"/>
      <c r="G433" s="633"/>
      <c r="I433" s="633"/>
      <c r="K433" s="633"/>
      <c r="M433" s="633"/>
      <c r="O433" s="633"/>
      <c r="P433" s="633"/>
      <c r="Q433" s="633"/>
      <c r="S433" s="633"/>
      <c r="T433" s="657"/>
      <c r="U433" s="633"/>
      <c r="W433" s="633"/>
      <c r="Y433" s="633"/>
      <c r="Z433" s="649"/>
      <c r="AA433" s="653"/>
      <c r="AB433" s="649"/>
    </row>
    <row r="434" spans="3:28" x14ac:dyDescent="0.25">
      <c r="C434" s="633"/>
      <c r="D434" s="633"/>
      <c r="E434" s="633"/>
      <c r="G434" s="633"/>
      <c r="I434" s="633"/>
      <c r="K434" s="633"/>
      <c r="M434" s="633"/>
      <c r="O434" s="633"/>
      <c r="P434" s="633"/>
      <c r="Q434" s="633"/>
      <c r="S434" s="633"/>
      <c r="T434" s="657"/>
      <c r="U434" s="633"/>
      <c r="W434" s="633"/>
      <c r="Y434" s="633"/>
      <c r="Z434" s="649"/>
      <c r="AA434" s="653"/>
      <c r="AB434" s="649"/>
    </row>
    <row r="435" spans="3:28" x14ac:dyDescent="0.25">
      <c r="C435" s="633"/>
      <c r="D435" s="633"/>
      <c r="E435" s="633"/>
      <c r="G435" s="633"/>
      <c r="I435" s="633"/>
      <c r="K435" s="633"/>
      <c r="M435" s="633"/>
      <c r="O435" s="633"/>
      <c r="P435" s="633"/>
      <c r="Q435" s="633"/>
      <c r="S435" s="633"/>
      <c r="T435" s="657"/>
      <c r="U435" s="633"/>
      <c r="W435" s="633"/>
      <c r="Y435" s="633"/>
      <c r="Z435" s="649"/>
      <c r="AA435" s="653"/>
      <c r="AB435" s="649"/>
    </row>
    <row r="436" spans="3:28" x14ac:dyDescent="0.25">
      <c r="C436" s="633"/>
      <c r="D436" s="633"/>
      <c r="E436" s="633"/>
      <c r="G436" s="633"/>
      <c r="I436" s="633"/>
      <c r="K436" s="633"/>
      <c r="M436" s="633"/>
      <c r="O436" s="633"/>
      <c r="P436" s="633"/>
      <c r="Q436" s="633"/>
      <c r="S436" s="633"/>
      <c r="T436" s="657"/>
      <c r="U436" s="633"/>
      <c r="W436" s="633"/>
      <c r="Y436" s="633"/>
      <c r="Z436" s="649"/>
      <c r="AA436" s="653"/>
      <c r="AB436" s="649"/>
    </row>
    <row r="437" spans="3:28" x14ac:dyDescent="0.25">
      <c r="C437" s="633"/>
      <c r="D437" s="633"/>
      <c r="E437" s="633"/>
      <c r="G437" s="633"/>
      <c r="I437" s="633"/>
      <c r="K437" s="633"/>
      <c r="M437" s="633"/>
      <c r="O437" s="633"/>
      <c r="P437" s="633"/>
      <c r="Q437" s="633"/>
      <c r="S437" s="633"/>
      <c r="T437" s="657"/>
      <c r="U437" s="633"/>
      <c r="W437" s="633"/>
      <c r="Y437" s="633"/>
      <c r="Z437" s="649"/>
      <c r="AA437" s="653"/>
      <c r="AB437" s="649"/>
    </row>
    <row r="438" spans="3:28" x14ac:dyDescent="0.25">
      <c r="C438" s="633"/>
      <c r="D438" s="633"/>
      <c r="E438" s="633"/>
      <c r="G438" s="633"/>
      <c r="I438" s="633"/>
      <c r="K438" s="633"/>
      <c r="M438" s="633"/>
      <c r="O438" s="633"/>
      <c r="P438" s="633"/>
      <c r="Q438" s="633"/>
      <c r="S438" s="633"/>
      <c r="T438" s="657"/>
      <c r="U438" s="633"/>
      <c r="W438" s="633"/>
      <c r="Y438" s="633"/>
      <c r="Z438" s="649"/>
      <c r="AA438" s="653"/>
      <c r="AB438" s="649"/>
    </row>
    <row r="439" spans="3:28" x14ac:dyDescent="0.25">
      <c r="C439" s="633"/>
      <c r="D439" s="633"/>
      <c r="E439" s="633"/>
      <c r="G439" s="633"/>
      <c r="I439" s="633"/>
      <c r="K439" s="633"/>
      <c r="M439" s="633"/>
      <c r="O439" s="633"/>
      <c r="P439" s="633"/>
      <c r="Q439" s="633"/>
      <c r="S439" s="633"/>
      <c r="T439" s="657"/>
      <c r="U439" s="633"/>
      <c r="W439" s="633"/>
      <c r="Y439" s="633"/>
      <c r="Z439" s="649"/>
      <c r="AA439" s="653"/>
      <c r="AB439" s="649"/>
    </row>
    <row r="440" spans="3:28" x14ac:dyDescent="0.25">
      <c r="C440" s="633"/>
      <c r="D440" s="633"/>
      <c r="E440" s="633"/>
      <c r="G440" s="633"/>
      <c r="I440" s="633"/>
      <c r="K440" s="633"/>
      <c r="M440" s="633"/>
      <c r="O440" s="633"/>
      <c r="P440" s="633"/>
      <c r="Q440" s="633"/>
      <c r="S440" s="633"/>
      <c r="T440" s="657"/>
      <c r="U440" s="633"/>
      <c r="W440" s="633"/>
      <c r="Y440" s="633"/>
      <c r="Z440" s="649"/>
      <c r="AA440" s="653"/>
      <c r="AB440" s="649"/>
    </row>
    <row r="441" spans="3:28" x14ac:dyDescent="0.25">
      <c r="C441" s="633"/>
      <c r="D441" s="633"/>
      <c r="E441" s="633"/>
      <c r="G441" s="633"/>
      <c r="I441" s="633"/>
      <c r="K441" s="633"/>
      <c r="M441" s="633"/>
      <c r="O441" s="633"/>
      <c r="P441" s="633"/>
      <c r="Q441" s="633"/>
      <c r="S441" s="633"/>
      <c r="T441" s="657"/>
      <c r="U441" s="633"/>
      <c r="W441" s="633"/>
      <c r="Y441" s="633"/>
      <c r="Z441" s="649"/>
      <c r="AA441" s="653"/>
      <c r="AB441" s="649"/>
    </row>
    <row r="442" spans="3:28" x14ac:dyDescent="0.25">
      <c r="C442" s="633"/>
      <c r="D442" s="633"/>
      <c r="E442" s="633"/>
      <c r="G442" s="633"/>
      <c r="I442" s="633"/>
      <c r="K442" s="633"/>
      <c r="M442" s="633"/>
      <c r="O442" s="633"/>
      <c r="P442" s="633"/>
      <c r="Q442" s="633"/>
      <c r="S442" s="633"/>
      <c r="T442" s="657"/>
      <c r="U442" s="633"/>
      <c r="W442" s="633"/>
      <c r="Y442" s="633"/>
      <c r="Z442" s="649"/>
      <c r="AA442" s="653"/>
      <c r="AB442" s="649"/>
    </row>
    <row r="443" spans="3:28" x14ac:dyDescent="0.25">
      <c r="C443" s="633"/>
      <c r="D443" s="633"/>
      <c r="E443" s="633"/>
      <c r="G443" s="633"/>
      <c r="I443" s="633"/>
      <c r="K443" s="633"/>
      <c r="M443" s="633"/>
      <c r="O443" s="633"/>
      <c r="P443" s="633"/>
      <c r="Q443" s="633"/>
      <c r="S443" s="633"/>
      <c r="T443" s="657"/>
      <c r="U443" s="633"/>
      <c r="W443" s="633"/>
      <c r="Y443" s="633"/>
      <c r="Z443" s="649"/>
      <c r="AA443" s="653"/>
      <c r="AB443" s="649"/>
    </row>
    <row r="444" spans="3:28" x14ac:dyDescent="0.25">
      <c r="C444" s="633"/>
      <c r="D444" s="633"/>
      <c r="E444" s="633"/>
      <c r="G444" s="633"/>
      <c r="I444" s="633"/>
      <c r="K444" s="633"/>
      <c r="M444" s="633"/>
      <c r="O444" s="633"/>
      <c r="P444" s="633"/>
      <c r="Q444" s="633"/>
      <c r="S444" s="633"/>
      <c r="T444" s="657"/>
      <c r="U444" s="633"/>
      <c r="W444" s="633"/>
      <c r="Y444" s="633"/>
      <c r="Z444" s="649"/>
      <c r="AA444" s="653"/>
      <c r="AB444" s="649"/>
    </row>
    <row r="445" spans="3:28" x14ac:dyDescent="0.25">
      <c r="C445" s="633"/>
      <c r="D445" s="633"/>
      <c r="E445" s="633"/>
      <c r="G445" s="633"/>
      <c r="I445" s="633"/>
      <c r="K445" s="633"/>
      <c r="M445" s="633"/>
      <c r="O445" s="633"/>
      <c r="P445" s="633"/>
      <c r="Q445" s="633"/>
      <c r="S445" s="633"/>
      <c r="T445" s="657"/>
      <c r="U445" s="633"/>
      <c r="W445" s="633"/>
      <c r="Y445" s="633"/>
      <c r="Z445" s="649"/>
      <c r="AA445" s="653"/>
      <c r="AB445" s="649"/>
    </row>
    <row r="446" spans="3:28" x14ac:dyDescent="0.25">
      <c r="C446" s="633"/>
      <c r="D446" s="633"/>
      <c r="E446" s="633"/>
      <c r="G446" s="633"/>
      <c r="I446" s="633"/>
      <c r="K446" s="633"/>
      <c r="M446" s="633"/>
      <c r="O446" s="633"/>
      <c r="P446" s="633"/>
      <c r="Q446" s="633"/>
      <c r="S446" s="633"/>
      <c r="T446" s="657"/>
      <c r="U446" s="633"/>
      <c r="W446" s="633"/>
      <c r="Y446" s="633"/>
      <c r="Z446" s="649"/>
      <c r="AA446" s="653"/>
      <c r="AB446" s="649"/>
    </row>
    <row r="447" spans="3:28" x14ac:dyDescent="0.25">
      <c r="C447" s="633"/>
      <c r="D447" s="633"/>
      <c r="E447" s="633"/>
      <c r="G447" s="633"/>
      <c r="I447" s="633"/>
      <c r="K447" s="633"/>
      <c r="M447" s="633"/>
      <c r="O447" s="633"/>
      <c r="P447" s="633"/>
      <c r="Q447" s="633"/>
      <c r="S447" s="633"/>
      <c r="T447" s="657"/>
      <c r="U447" s="633"/>
      <c r="W447" s="633"/>
      <c r="Y447" s="633"/>
      <c r="Z447" s="649"/>
      <c r="AA447" s="653"/>
      <c r="AB447" s="649"/>
    </row>
    <row r="448" spans="3:28" x14ac:dyDescent="0.25">
      <c r="C448" s="633"/>
      <c r="D448" s="633"/>
      <c r="E448" s="633"/>
      <c r="G448" s="633"/>
      <c r="I448" s="633"/>
      <c r="K448" s="633"/>
      <c r="M448" s="633"/>
      <c r="O448" s="633"/>
      <c r="P448" s="633"/>
      <c r="Q448" s="633"/>
      <c r="S448" s="633"/>
      <c r="T448" s="657"/>
      <c r="U448" s="633"/>
      <c r="W448" s="633"/>
      <c r="Y448" s="633"/>
      <c r="Z448" s="649"/>
      <c r="AA448" s="653"/>
      <c r="AB448" s="649"/>
    </row>
    <row r="449" spans="3:28" x14ac:dyDescent="0.25">
      <c r="C449" s="633"/>
      <c r="D449" s="633"/>
      <c r="E449" s="633"/>
      <c r="G449" s="633"/>
      <c r="I449" s="633"/>
      <c r="K449" s="633"/>
      <c r="M449" s="633"/>
      <c r="O449" s="633"/>
      <c r="P449" s="633"/>
      <c r="Q449" s="633"/>
      <c r="S449" s="633"/>
      <c r="T449" s="657"/>
      <c r="U449" s="633"/>
      <c r="W449" s="633"/>
      <c r="Y449" s="633"/>
      <c r="Z449" s="649"/>
      <c r="AA449" s="653"/>
      <c r="AB449" s="649"/>
    </row>
    <row r="450" spans="3:28" x14ac:dyDescent="0.25">
      <c r="C450" s="633"/>
      <c r="D450" s="633"/>
      <c r="E450" s="633"/>
      <c r="G450" s="633"/>
      <c r="I450" s="633"/>
      <c r="K450" s="633"/>
      <c r="M450" s="633"/>
      <c r="O450" s="633"/>
      <c r="P450" s="633"/>
      <c r="Q450" s="633"/>
      <c r="S450" s="633"/>
      <c r="T450" s="657"/>
      <c r="U450" s="633"/>
      <c r="W450" s="633"/>
      <c r="Y450" s="633"/>
      <c r="Z450" s="649"/>
      <c r="AA450" s="653"/>
      <c r="AB450" s="649"/>
    </row>
    <row r="451" spans="3:28" x14ac:dyDescent="0.25">
      <c r="C451" s="633"/>
      <c r="D451" s="633"/>
      <c r="E451" s="633"/>
      <c r="G451" s="633"/>
      <c r="I451" s="633"/>
      <c r="K451" s="633"/>
      <c r="M451" s="633"/>
      <c r="O451" s="633"/>
      <c r="P451" s="633"/>
      <c r="Q451" s="633"/>
      <c r="S451" s="633"/>
      <c r="T451" s="657"/>
      <c r="U451" s="633"/>
      <c r="W451" s="633"/>
      <c r="Y451" s="633"/>
      <c r="Z451" s="649"/>
      <c r="AA451" s="653"/>
      <c r="AB451" s="649"/>
    </row>
    <row r="452" spans="3:28" x14ac:dyDescent="0.25">
      <c r="C452" s="633"/>
      <c r="D452" s="633"/>
      <c r="E452" s="633"/>
      <c r="G452" s="633"/>
      <c r="I452" s="633"/>
      <c r="K452" s="633"/>
      <c r="M452" s="633"/>
      <c r="O452" s="633"/>
      <c r="P452" s="633"/>
      <c r="Q452" s="633"/>
      <c r="S452" s="633"/>
      <c r="T452" s="657"/>
      <c r="U452" s="633"/>
      <c r="W452" s="633"/>
      <c r="Y452" s="633"/>
      <c r="Z452" s="649"/>
      <c r="AA452" s="653"/>
      <c r="AB452" s="649"/>
    </row>
    <row r="453" spans="3:28" x14ac:dyDescent="0.25">
      <c r="C453" s="633"/>
      <c r="D453" s="633"/>
      <c r="E453" s="633"/>
      <c r="G453" s="633"/>
      <c r="I453" s="633"/>
      <c r="K453" s="633"/>
      <c r="M453" s="633"/>
      <c r="O453" s="633"/>
      <c r="P453" s="633"/>
      <c r="Q453" s="633"/>
      <c r="S453" s="633"/>
      <c r="T453" s="657"/>
      <c r="U453" s="633"/>
      <c r="W453" s="633"/>
      <c r="Y453" s="633"/>
      <c r="Z453" s="649"/>
      <c r="AA453" s="653"/>
      <c r="AB453" s="649"/>
    </row>
    <row r="454" spans="3:28" x14ac:dyDescent="0.25">
      <c r="C454" s="633"/>
      <c r="D454" s="633"/>
      <c r="E454" s="633"/>
      <c r="G454" s="633"/>
      <c r="I454" s="633"/>
      <c r="K454" s="633"/>
      <c r="M454" s="633"/>
      <c r="O454" s="633"/>
      <c r="P454" s="633"/>
      <c r="Q454" s="633"/>
      <c r="S454" s="633"/>
      <c r="T454" s="657"/>
      <c r="U454" s="633"/>
      <c r="W454" s="633"/>
      <c r="Y454" s="633"/>
      <c r="Z454" s="649"/>
      <c r="AA454" s="653"/>
      <c r="AB454" s="649"/>
    </row>
    <row r="455" spans="3:28" x14ac:dyDescent="0.25">
      <c r="C455" s="633"/>
      <c r="D455" s="633"/>
      <c r="E455" s="633"/>
      <c r="G455" s="633"/>
      <c r="I455" s="633"/>
      <c r="K455" s="633"/>
      <c r="M455" s="633"/>
      <c r="O455" s="633"/>
      <c r="P455" s="633"/>
      <c r="Q455" s="633"/>
      <c r="S455" s="633"/>
      <c r="T455" s="657"/>
      <c r="U455" s="633"/>
      <c r="W455" s="633"/>
      <c r="Y455" s="633"/>
      <c r="Z455" s="649"/>
      <c r="AA455" s="653"/>
      <c r="AB455" s="649"/>
    </row>
    <row r="456" spans="3:28" x14ac:dyDescent="0.25">
      <c r="C456" s="633"/>
      <c r="D456" s="633"/>
      <c r="E456" s="633"/>
      <c r="G456" s="633"/>
      <c r="I456" s="633"/>
      <c r="K456" s="633"/>
      <c r="M456" s="633"/>
      <c r="O456" s="633"/>
      <c r="P456" s="633"/>
      <c r="Q456" s="633"/>
      <c r="S456" s="633"/>
      <c r="T456" s="657"/>
      <c r="U456" s="633"/>
      <c r="W456" s="633"/>
      <c r="Y456" s="633"/>
      <c r="Z456" s="649"/>
      <c r="AA456" s="653"/>
      <c r="AB456" s="649"/>
    </row>
    <row r="457" spans="3:28" x14ac:dyDescent="0.25">
      <c r="C457" s="633"/>
      <c r="D457" s="633"/>
      <c r="E457" s="633"/>
      <c r="G457" s="633"/>
      <c r="I457" s="633"/>
      <c r="K457" s="633"/>
      <c r="M457" s="633"/>
      <c r="O457" s="633"/>
      <c r="P457" s="633"/>
      <c r="Q457" s="633"/>
      <c r="S457" s="633"/>
      <c r="T457" s="657"/>
      <c r="U457" s="633"/>
      <c r="W457" s="633"/>
      <c r="Y457" s="633"/>
      <c r="Z457" s="649"/>
      <c r="AA457" s="653"/>
      <c r="AB457" s="649"/>
    </row>
    <row r="458" spans="3:28" x14ac:dyDescent="0.25">
      <c r="C458" s="633"/>
      <c r="D458" s="633"/>
      <c r="E458" s="633"/>
      <c r="G458" s="633"/>
      <c r="I458" s="633"/>
      <c r="K458" s="633"/>
      <c r="M458" s="633"/>
      <c r="O458" s="633"/>
      <c r="P458" s="633"/>
      <c r="Q458" s="633"/>
      <c r="S458" s="633"/>
      <c r="T458" s="657"/>
      <c r="U458" s="633"/>
      <c r="W458" s="633"/>
      <c r="Y458" s="633"/>
      <c r="Z458" s="649"/>
      <c r="AA458" s="653"/>
      <c r="AB458" s="649"/>
    </row>
    <row r="459" spans="3:28" x14ac:dyDescent="0.25">
      <c r="C459" s="633"/>
      <c r="D459" s="633"/>
      <c r="E459" s="633"/>
      <c r="G459" s="633"/>
      <c r="I459" s="633"/>
      <c r="K459" s="633"/>
      <c r="M459" s="633"/>
      <c r="O459" s="633"/>
      <c r="P459" s="633"/>
      <c r="Q459" s="633"/>
      <c r="S459" s="633"/>
      <c r="T459" s="657"/>
      <c r="U459" s="633"/>
      <c r="W459" s="633"/>
      <c r="Y459" s="633"/>
      <c r="Z459" s="649"/>
      <c r="AA459" s="653"/>
      <c r="AB459" s="649"/>
    </row>
    <row r="460" spans="3:28" x14ac:dyDescent="0.25">
      <c r="C460" s="633"/>
      <c r="D460" s="633"/>
      <c r="E460" s="633"/>
      <c r="G460" s="633"/>
      <c r="I460" s="633"/>
      <c r="K460" s="633"/>
      <c r="M460" s="633"/>
      <c r="O460" s="633"/>
      <c r="P460" s="633"/>
      <c r="Q460" s="633"/>
      <c r="S460" s="633"/>
      <c r="T460" s="657"/>
      <c r="U460" s="633"/>
      <c r="W460" s="633"/>
      <c r="Y460" s="633"/>
      <c r="Z460" s="649"/>
      <c r="AA460" s="653"/>
      <c r="AB460" s="649"/>
    </row>
    <row r="461" spans="3:28" x14ac:dyDescent="0.25">
      <c r="C461" s="633"/>
      <c r="D461" s="633"/>
      <c r="E461" s="633"/>
      <c r="G461" s="633"/>
      <c r="I461" s="633"/>
      <c r="K461" s="633"/>
      <c r="M461" s="633"/>
      <c r="O461" s="633"/>
      <c r="P461" s="633"/>
      <c r="Q461" s="633"/>
      <c r="S461" s="633"/>
      <c r="T461" s="657"/>
      <c r="U461" s="633"/>
      <c r="W461" s="633"/>
      <c r="Y461" s="633"/>
      <c r="Z461" s="649"/>
      <c r="AA461" s="653"/>
      <c r="AB461" s="649"/>
    </row>
    <row r="462" spans="3:28" x14ac:dyDescent="0.25">
      <c r="C462" s="633"/>
      <c r="D462" s="633"/>
      <c r="E462" s="633"/>
      <c r="G462" s="633"/>
      <c r="I462" s="633"/>
      <c r="K462" s="633"/>
      <c r="M462" s="633"/>
      <c r="O462" s="633"/>
      <c r="P462" s="633"/>
      <c r="Q462" s="633"/>
      <c r="S462" s="633"/>
      <c r="T462" s="657"/>
      <c r="U462" s="633"/>
      <c r="W462" s="633"/>
      <c r="Y462" s="633"/>
      <c r="Z462" s="649"/>
      <c r="AA462" s="653"/>
      <c r="AB462" s="649"/>
    </row>
    <row r="463" spans="3:28" x14ac:dyDescent="0.25">
      <c r="C463" s="633"/>
      <c r="D463" s="633"/>
      <c r="E463" s="633"/>
      <c r="G463" s="633"/>
      <c r="I463" s="633"/>
      <c r="K463" s="633"/>
      <c r="M463" s="633"/>
      <c r="O463" s="633"/>
      <c r="P463" s="633"/>
      <c r="Q463" s="633"/>
      <c r="S463" s="633"/>
      <c r="T463" s="657"/>
      <c r="U463" s="633"/>
      <c r="W463" s="633"/>
      <c r="Y463" s="633"/>
      <c r="Z463" s="649"/>
      <c r="AA463" s="653"/>
      <c r="AB463" s="649"/>
    </row>
    <row r="464" spans="3:28" x14ac:dyDescent="0.25">
      <c r="C464" s="633"/>
      <c r="D464" s="633"/>
      <c r="E464" s="633"/>
      <c r="G464" s="633"/>
      <c r="I464" s="633"/>
      <c r="K464" s="633"/>
      <c r="M464" s="633"/>
      <c r="O464" s="633"/>
      <c r="P464" s="633"/>
      <c r="Q464" s="633"/>
      <c r="S464" s="633"/>
      <c r="T464" s="657"/>
      <c r="U464" s="633"/>
      <c r="W464" s="633"/>
      <c r="Y464" s="633"/>
      <c r="Z464" s="649"/>
      <c r="AA464" s="653"/>
      <c r="AB464" s="649"/>
    </row>
    <row r="465" spans="3:28" x14ac:dyDescent="0.25">
      <c r="C465" s="633"/>
      <c r="D465" s="633"/>
      <c r="E465" s="633"/>
      <c r="G465" s="633"/>
      <c r="I465" s="633"/>
      <c r="K465" s="633"/>
      <c r="M465" s="633"/>
      <c r="O465" s="633"/>
      <c r="P465" s="633"/>
      <c r="Q465" s="633"/>
      <c r="S465" s="633"/>
      <c r="T465" s="657"/>
      <c r="U465" s="633"/>
      <c r="W465" s="633"/>
      <c r="Y465" s="633"/>
      <c r="Z465" s="649"/>
      <c r="AA465" s="653"/>
      <c r="AB465" s="649"/>
    </row>
    <row r="466" spans="3:28" x14ac:dyDescent="0.25">
      <c r="C466" s="633"/>
      <c r="D466" s="633"/>
      <c r="E466" s="633"/>
      <c r="G466" s="633"/>
      <c r="I466" s="633"/>
      <c r="K466" s="633"/>
      <c r="M466" s="633"/>
      <c r="O466" s="633"/>
      <c r="P466" s="633"/>
      <c r="Q466" s="633"/>
      <c r="S466" s="633"/>
      <c r="T466" s="657"/>
      <c r="U466" s="633"/>
      <c r="W466" s="633"/>
      <c r="Y466" s="633"/>
      <c r="Z466" s="649"/>
      <c r="AA466" s="653"/>
      <c r="AB466" s="649"/>
    </row>
    <row r="467" spans="3:28" x14ac:dyDescent="0.25">
      <c r="C467" s="633"/>
      <c r="D467" s="633"/>
      <c r="E467" s="633"/>
      <c r="G467" s="633"/>
      <c r="I467" s="633"/>
      <c r="K467" s="633"/>
      <c r="M467" s="633"/>
      <c r="O467" s="633"/>
      <c r="P467" s="633"/>
      <c r="Q467" s="633"/>
      <c r="S467" s="633"/>
      <c r="T467" s="657"/>
      <c r="U467" s="633"/>
      <c r="W467" s="633"/>
      <c r="Y467" s="633"/>
      <c r="Z467" s="649"/>
      <c r="AA467" s="653"/>
      <c r="AB467" s="649"/>
    </row>
    <row r="468" spans="3:28" x14ac:dyDescent="0.25">
      <c r="C468" s="633"/>
      <c r="D468" s="633"/>
      <c r="E468" s="633"/>
      <c r="G468" s="633"/>
      <c r="I468" s="633"/>
      <c r="K468" s="633"/>
      <c r="M468" s="633"/>
      <c r="O468" s="633"/>
      <c r="P468" s="633"/>
      <c r="Q468" s="633"/>
      <c r="S468" s="633"/>
      <c r="T468" s="657"/>
      <c r="U468" s="633"/>
      <c r="W468" s="633"/>
      <c r="Y468" s="633"/>
      <c r="Z468" s="649"/>
      <c r="AA468" s="653"/>
      <c r="AB468" s="649"/>
    </row>
    <row r="469" spans="3:28" x14ac:dyDescent="0.25">
      <c r="C469" s="633"/>
      <c r="D469" s="633"/>
      <c r="E469" s="633"/>
      <c r="G469" s="633"/>
      <c r="I469" s="633"/>
      <c r="K469" s="633"/>
      <c r="M469" s="633"/>
      <c r="O469" s="633"/>
      <c r="P469" s="633"/>
      <c r="Q469" s="633"/>
      <c r="S469" s="633"/>
      <c r="T469" s="657"/>
      <c r="U469" s="633"/>
      <c r="W469" s="633"/>
      <c r="Y469" s="633"/>
      <c r="Z469" s="649"/>
      <c r="AA469" s="653"/>
      <c r="AB469" s="649"/>
    </row>
    <row r="470" spans="3:28" x14ac:dyDescent="0.25">
      <c r="C470" s="633"/>
      <c r="D470" s="633"/>
      <c r="E470" s="633"/>
      <c r="G470" s="633"/>
      <c r="I470" s="633"/>
      <c r="K470" s="633"/>
      <c r="M470" s="633"/>
      <c r="O470" s="633"/>
      <c r="P470" s="633"/>
      <c r="Q470" s="633"/>
      <c r="S470" s="633"/>
      <c r="T470" s="657"/>
      <c r="U470" s="633"/>
      <c r="W470" s="633"/>
      <c r="Y470" s="633"/>
      <c r="Z470" s="649"/>
      <c r="AA470" s="653"/>
      <c r="AB470" s="649"/>
    </row>
    <row r="471" spans="3:28" x14ac:dyDescent="0.25">
      <c r="C471" s="633"/>
      <c r="D471" s="633"/>
      <c r="E471" s="633"/>
      <c r="G471" s="633"/>
      <c r="I471" s="633"/>
      <c r="K471" s="633"/>
      <c r="M471" s="633"/>
      <c r="O471" s="633"/>
      <c r="P471" s="633"/>
      <c r="Q471" s="633"/>
      <c r="S471" s="633"/>
      <c r="T471" s="657"/>
      <c r="U471" s="633"/>
      <c r="W471" s="633"/>
      <c r="Y471" s="633"/>
      <c r="Z471" s="649"/>
      <c r="AA471" s="653"/>
      <c r="AB471" s="649"/>
    </row>
    <row r="472" spans="3:28" x14ac:dyDescent="0.25">
      <c r="C472" s="633"/>
      <c r="D472" s="633"/>
      <c r="E472" s="633"/>
      <c r="G472" s="633"/>
      <c r="I472" s="633"/>
      <c r="K472" s="633"/>
      <c r="M472" s="633"/>
      <c r="O472" s="633"/>
      <c r="P472" s="633"/>
      <c r="Q472" s="633"/>
      <c r="S472" s="633"/>
      <c r="T472" s="657"/>
      <c r="U472" s="633"/>
      <c r="W472" s="633"/>
      <c r="Y472" s="633"/>
      <c r="Z472" s="649"/>
      <c r="AA472" s="653"/>
      <c r="AB472" s="649"/>
    </row>
    <row r="473" spans="3:28" x14ac:dyDescent="0.25">
      <c r="C473" s="633"/>
      <c r="D473" s="633"/>
      <c r="E473" s="633"/>
      <c r="G473" s="633"/>
      <c r="I473" s="633"/>
      <c r="K473" s="633"/>
      <c r="M473" s="633"/>
      <c r="O473" s="633"/>
      <c r="P473" s="633"/>
      <c r="Q473" s="633"/>
      <c r="S473" s="633"/>
      <c r="T473" s="657"/>
      <c r="U473" s="633"/>
      <c r="W473" s="633"/>
      <c r="Y473" s="633"/>
      <c r="Z473" s="649"/>
      <c r="AA473" s="653"/>
      <c r="AB473" s="649"/>
    </row>
    <row r="474" spans="3:28" x14ac:dyDescent="0.25">
      <c r="C474" s="633"/>
      <c r="D474" s="633"/>
      <c r="E474" s="633"/>
      <c r="G474" s="633"/>
      <c r="I474" s="633"/>
      <c r="K474" s="633"/>
      <c r="M474" s="633"/>
      <c r="O474" s="633"/>
      <c r="P474" s="633"/>
      <c r="Q474" s="633"/>
      <c r="S474" s="633"/>
      <c r="T474" s="657"/>
      <c r="U474" s="633"/>
      <c r="W474" s="633"/>
      <c r="Y474" s="633"/>
      <c r="Z474" s="649"/>
      <c r="AA474" s="653"/>
      <c r="AB474" s="649"/>
    </row>
    <row r="475" spans="3:28" x14ac:dyDescent="0.25">
      <c r="C475" s="633"/>
      <c r="D475" s="633"/>
      <c r="E475" s="633"/>
      <c r="G475" s="633"/>
      <c r="I475" s="633"/>
      <c r="K475" s="633"/>
      <c r="M475" s="633"/>
      <c r="O475" s="633"/>
      <c r="P475" s="633"/>
      <c r="Q475" s="633"/>
      <c r="S475" s="633"/>
      <c r="T475" s="657"/>
      <c r="U475" s="633"/>
      <c r="W475" s="633"/>
      <c r="Y475" s="633"/>
      <c r="Z475" s="649"/>
      <c r="AA475" s="653"/>
      <c r="AB475" s="649"/>
    </row>
    <row r="476" spans="3:28" x14ac:dyDescent="0.25">
      <c r="C476" s="633"/>
      <c r="D476" s="633"/>
      <c r="E476" s="633"/>
      <c r="G476" s="633"/>
      <c r="I476" s="633"/>
      <c r="K476" s="633"/>
      <c r="M476" s="633"/>
      <c r="O476" s="633"/>
      <c r="P476" s="633"/>
      <c r="Q476" s="633"/>
      <c r="S476" s="633"/>
      <c r="T476" s="657"/>
      <c r="U476" s="633"/>
      <c r="W476" s="633"/>
      <c r="Y476" s="633"/>
      <c r="Z476" s="649"/>
      <c r="AA476" s="653"/>
      <c r="AB476" s="649"/>
    </row>
    <row r="477" spans="3:28" x14ac:dyDescent="0.25">
      <c r="C477" s="633"/>
      <c r="D477" s="633"/>
      <c r="E477" s="633"/>
      <c r="G477" s="633"/>
      <c r="I477" s="633"/>
      <c r="K477" s="633"/>
      <c r="M477" s="633"/>
      <c r="O477" s="633"/>
      <c r="P477" s="633"/>
      <c r="Q477" s="633"/>
      <c r="S477" s="633"/>
      <c r="T477" s="657"/>
      <c r="U477" s="633"/>
      <c r="W477" s="633"/>
      <c r="Y477" s="633"/>
      <c r="Z477" s="649"/>
      <c r="AA477" s="653"/>
      <c r="AB477" s="649"/>
    </row>
    <row r="478" spans="3:28" x14ac:dyDescent="0.25">
      <c r="C478" s="633"/>
      <c r="D478" s="633"/>
      <c r="E478" s="633"/>
      <c r="G478" s="633"/>
      <c r="I478" s="633"/>
      <c r="K478" s="633"/>
      <c r="M478" s="633"/>
      <c r="O478" s="633"/>
      <c r="P478" s="633"/>
      <c r="Q478" s="633"/>
      <c r="S478" s="633"/>
      <c r="T478" s="657"/>
      <c r="U478" s="633"/>
      <c r="W478" s="633"/>
      <c r="Y478" s="633"/>
      <c r="Z478" s="649"/>
      <c r="AA478" s="653"/>
      <c r="AB478" s="649"/>
    </row>
    <row r="479" spans="3:28" x14ac:dyDescent="0.25">
      <c r="C479" s="633"/>
      <c r="D479" s="633"/>
      <c r="E479" s="633"/>
      <c r="G479" s="633"/>
      <c r="I479" s="633"/>
      <c r="K479" s="633"/>
      <c r="M479" s="633"/>
      <c r="O479" s="633"/>
      <c r="P479" s="633"/>
      <c r="Q479" s="633"/>
      <c r="S479" s="633"/>
      <c r="T479" s="657"/>
      <c r="U479" s="633"/>
      <c r="W479" s="633"/>
      <c r="Y479" s="633"/>
      <c r="Z479" s="649"/>
      <c r="AA479" s="653"/>
      <c r="AB479" s="649"/>
    </row>
    <row r="480" spans="3:28" x14ac:dyDescent="0.25">
      <c r="C480" s="633"/>
      <c r="D480" s="633"/>
      <c r="E480" s="633"/>
      <c r="G480" s="633"/>
      <c r="I480" s="633"/>
      <c r="K480" s="633"/>
      <c r="M480" s="633"/>
      <c r="O480" s="633"/>
      <c r="P480" s="633"/>
      <c r="Q480" s="633"/>
      <c r="S480" s="633"/>
      <c r="T480" s="657"/>
      <c r="U480" s="633"/>
      <c r="W480" s="633"/>
      <c r="Y480" s="633"/>
      <c r="Z480" s="649"/>
      <c r="AA480" s="653"/>
      <c r="AB480" s="649"/>
    </row>
    <row r="481" spans="3:28" x14ac:dyDescent="0.25">
      <c r="C481" s="633"/>
      <c r="D481" s="633"/>
      <c r="E481" s="633"/>
      <c r="G481" s="633"/>
      <c r="I481" s="633"/>
      <c r="K481" s="633"/>
      <c r="M481" s="633"/>
      <c r="O481" s="633"/>
      <c r="P481" s="633"/>
      <c r="Q481" s="633"/>
      <c r="S481" s="633"/>
      <c r="T481" s="657"/>
      <c r="U481" s="633"/>
      <c r="W481" s="633"/>
      <c r="Y481" s="633"/>
      <c r="Z481" s="649"/>
      <c r="AA481" s="653"/>
      <c r="AB481" s="649"/>
    </row>
    <row r="482" spans="3:28" x14ac:dyDescent="0.25">
      <c r="C482" s="633"/>
      <c r="D482" s="633"/>
      <c r="E482" s="633"/>
      <c r="G482" s="633"/>
      <c r="I482" s="633"/>
      <c r="K482" s="633"/>
      <c r="M482" s="633"/>
      <c r="O482" s="633"/>
      <c r="P482" s="633"/>
      <c r="Q482" s="633"/>
      <c r="S482" s="633"/>
      <c r="T482" s="657"/>
      <c r="U482" s="633"/>
      <c r="W482" s="633"/>
      <c r="Y482" s="633"/>
      <c r="Z482" s="649"/>
      <c r="AA482" s="653"/>
      <c r="AB482" s="649"/>
    </row>
    <row r="483" spans="3:28" x14ac:dyDescent="0.25">
      <c r="C483" s="633"/>
      <c r="D483" s="633"/>
      <c r="E483" s="633"/>
      <c r="G483" s="633"/>
      <c r="I483" s="633"/>
      <c r="K483" s="633"/>
      <c r="M483" s="633"/>
      <c r="O483" s="633"/>
      <c r="P483" s="633"/>
      <c r="Q483" s="633"/>
      <c r="S483" s="633"/>
      <c r="T483" s="657"/>
      <c r="U483" s="633"/>
      <c r="W483" s="633"/>
      <c r="Y483" s="633"/>
      <c r="Z483" s="649"/>
      <c r="AA483" s="653"/>
      <c r="AB483" s="649"/>
    </row>
    <row r="484" spans="3:28" x14ac:dyDescent="0.25">
      <c r="C484" s="633"/>
      <c r="D484" s="633"/>
      <c r="E484" s="633"/>
      <c r="G484" s="633"/>
      <c r="I484" s="633"/>
      <c r="K484" s="633"/>
      <c r="M484" s="633"/>
      <c r="O484" s="633"/>
      <c r="P484" s="633"/>
      <c r="Q484" s="633"/>
      <c r="S484" s="633"/>
      <c r="T484" s="657"/>
      <c r="U484" s="633"/>
      <c r="W484" s="633"/>
      <c r="Y484" s="633"/>
      <c r="Z484" s="649"/>
      <c r="AA484" s="653"/>
      <c r="AB484" s="649"/>
    </row>
    <row r="485" spans="3:28" x14ac:dyDescent="0.25">
      <c r="C485" s="633"/>
      <c r="D485" s="633"/>
      <c r="E485" s="633"/>
      <c r="G485" s="633"/>
      <c r="I485" s="633"/>
      <c r="K485" s="633"/>
      <c r="M485" s="633"/>
      <c r="O485" s="633"/>
      <c r="P485" s="633"/>
      <c r="Q485" s="633"/>
      <c r="S485" s="633"/>
      <c r="T485" s="657"/>
      <c r="U485" s="633"/>
      <c r="W485" s="633"/>
      <c r="Y485" s="633"/>
      <c r="Z485" s="649"/>
      <c r="AA485" s="653"/>
      <c r="AB485" s="649"/>
    </row>
    <row r="486" spans="3:28" x14ac:dyDescent="0.25">
      <c r="C486" s="633"/>
      <c r="D486" s="633"/>
      <c r="E486" s="633"/>
      <c r="G486" s="633"/>
      <c r="I486" s="633"/>
      <c r="K486" s="633"/>
      <c r="M486" s="633"/>
      <c r="O486" s="633"/>
      <c r="P486" s="633"/>
      <c r="Q486" s="633"/>
      <c r="S486" s="633"/>
      <c r="T486" s="657"/>
      <c r="U486" s="633"/>
      <c r="W486" s="633"/>
      <c r="Y486" s="633"/>
      <c r="Z486" s="649"/>
      <c r="AA486" s="653"/>
      <c r="AB486" s="649"/>
    </row>
    <row r="487" spans="3:28" x14ac:dyDescent="0.25">
      <c r="C487" s="633"/>
      <c r="D487" s="633"/>
      <c r="E487" s="633"/>
      <c r="G487" s="633"/>
      <c r="I487" s="633"/>
      <c r="K487" s="633"/>
      <c r="M487" s="633"/>
      <c r="O487" s="633"/>
      <c r="P487" s="633"/>
      <c r="Q487" s="633"/>
      <c r="S487" s="633"/>
      <c r="T487" s="657"/>
      <c r="U487" s="633"/>
      <c r="W487" s="633"/>
      <c r="Y487" s="633"/>
      <c r="Z487" s="649"/>
      <c r="AA487" s="653"/>
      <c r="AB487" s="649"/>
    </row>
    <row r="488" spans="3:28" x14ac:dyDescent="0.25">
      <c r="C488" s="633"/>
      <c r="D488" s="633"/>
      <c r="E488" s="633"/>
      <c r="G488" s="633"/>
      <c r="I488" s="633"/>
      <c r="K488" s="633"/>
      <c r="M488" s="633"/>
      <c r="O488" s="633"/>
      <c r="P488" s="633"/>
      <c r="Q488" s="633"/>
      <c r="S488" s="633"/>
      <c r="T488" s="657"/>
      <c r="U488" s="633"/>
      <c r="W488" s="633"/>
      <c r="Y488" s="633"/>
      <c r="Z488" s="649"/>
      <c r="AA488" s="653"/>
      <c r="AB488" s="649"/>
    </row>
    <row r="489" spans="3:28" x14ac:dyDescent="0.25">
      <c r="C489" s="633"/>
      <c r="D489" s="633"/>
      <c r="E489" s="633"/>
      <c r="G489" s="633"/>
      <c r="I489" s="633"/>
      <c r="K489" s="633"/>
      <c r="M489" s="633"/>
      <c r="O489" s="633"/>
      <c r="P489" s="633"/>
      <c r="Q489" s="633"/>
      <c r="S489" s="633"/>
      <c r="T489" s="657"/>
      <c r="U489" s="633"/>
      <c r="W489" s="633"/>
      <c r="Y489" s="633"/>
      <c r="Z489" s="649"/>
      <c r="AA489" s="653"/>
      <c r="AB489" s="649"/>
    </row>
    <row r="490" spans="3:28" x14ac:dyDescent="0.25">
      <c r="C490" s="633"/>
      <c r="D490" s="633"/>
      <c r="E490" s="633"/>
      <c r="G490" s="633"/>
      <c r="I490" s="633"/>
      <c r="K490" s="633"/>
      <c r="M490" s="633"/>
      <c r="O490" s="633"/>
      <c r="P490" s="633"/>
      <c r="Q490" s="633"/>
      <c r="S490" s="633"/>
      <c r="T490" s="657"/>
      <c r="U490" s="633"/>
      <c r="W490" s="633"/>
      <c r="Y490" s="633"/>
      <c r="Z490" s="649"/>
      <c r="AA490" s="653"/>
      <c r="AB490" s="649"/>
    </row>
    <row r="491" spans="3:28" x14ac:dyDescent="0.25">
      <c r="C491" s="633"/>
      <c r="D491" s="633"/>
      <c r="E491" s="633"/>
      <c r="G491" s="633"/>
      <c r="I491" s="633"/>
      <c r="K491" s="633"/>
      <c r="M491" s="633"/>
      <c r="O491" s="633"/>
      <c r="P491" s="633"/>
      <c r="Q491" s="633"/>
      <c r="S491" s="633"/>
      <c r="T491" s="657"/>
      <c r="U491" s="633"/>
      <c r="W491" s="633"/>
      <c r="Y491" s="633"/>
      <c r="Z491" s="649"/>
      <c r="AA491" s="653"/>
      <c r="AB491" s="649"/>
    </row>
    <row r="492" spans="3:28" x14ac:dyDescent="0.25">
      <c r="C492" s="633"/>
      <c r="D492" s="633"/>
      <c r="E492" s="633"/>
      <c r="G492" s="633"/>
      <c r="I492" s="633"/>
      <c r="K492" s="633"/>
      <c r="M492" s="633"/>
      <c r="O492" s="633"/>
      <c r="P492" s="633"/>
      <c r="Q492" s="633"/>
      <c r="S492" s="633"/>
      <c r="T492" s="657"/>
      <c r="U492" s="633"/>
      <c r="W492" s="633"/>
      <c r="Y492" s="633"/>
      <c r="Z492" s="649"/>
      <c r="AA492" s="653"/>
      <c r="AB492" s="649"/>
    </row>
    <row r="493" spans="3:28" x14ac:dyDescent="0.25">
      <c r="C493" s="633"/>
      <c r="D493" s="633"/>
      <c r="E493" s="633"/>
      <c r="G493" s="633"/>
      <c r="I493" s="633"/>
      <c r="K493" s="633"/>
      <c r="M493" s="633"/>
      <c r="O493" s="633"/>
      <c r="P493" s="633"/>
      <c r="Q493" s="633"/>
      <c r="S493" s="633"/>
      <c r="T493" s="657"/>
      <c r="U493" s="633"/>
      <c r="W493" s="633"/>
      <c r="Y493" s="633"/>
      <c r="Z493" s="649"/>
      <c r="AA493" s="653"/>
      <c r="AB493" s="649"/>
    </row>
    <row r="494" spans="3:28" x14ac:dyDescent="0.25">
      <c r="C494" s="633"/>
      <c r="D494" s="633"/>
      <c r="E494" s="633"/>
      <c r="G494" s="633"/>
      <c r="I494" s="633"/>
      <c r="K494" s="633"/>
      <c r="M494" s="633"/>
      <c r="O494" s="633"/>
      <c r="P494" s="633"/>
      <c r="Q494" s="633"/>
      <c r="S494" s="633"/>
      <c r="T494" s="657"/>
      <c r="U494" s="633"/>
      <c r="W494" s="633"/>
      <c r="Y494" s="633"/>
      <c r="Z494" s="649"/>
      <c r="AA494" s="653"/>
      <c r="AB494" s="649"/>
    </row>
    <row r="495" spans="3:28" x14ac:dyDescent="0.25">
      <c r="C495" s="633"/>
      <c r="D495" s="633"/>
      <c r="E495" s="633"/>
      <c r="G495" s="633"/>
      <c r="I495" s="633"/>
      <c r="K495" s="633"/>
      <c r="M495" s="633"/>
      <c r="O495" s="633"/>
      <c r="P495" s="633"/>
      <c r="Q495" s="633"/>
      <c r="S495" s="633"/>
      <c r="T495" s="657"/>
      <c r="U495" s="633"/>
      <c r="W495" s="633"/>
      <c r="Y495" s="633"/>
      <c r="Z495" s="649"/>
      <c r="AA495" s="653"/>
      <c r="AB495" s="649"/>
    </row>
    <row r="496" spans="3:28" x14ac:dyDescent="0.25">
      <c r="C496" s="633"/>
      <c r="D496" s="633"/>
      <c r="E496" s="633"/>
      <c r="G496" s="633"/>
      <c r="I496" s="633"/>
      <c r="K496" s="633"/>
      <c r="M496" s="633"/>
      <c r="O496" s="633"/>
      <c r="P496" s="633"/>
      <c r="Q496" s="633"/>
      <c r="S496" s="633"/>
      <c r="T496" s="657"/>
      <c r="U496" s="633"/>
      <c r="W496" s="633"/>
      <c r="Y496" s="633"/>
      <c r="Z496" s="649"/>
      <c r="AA496" s="653"/>
      <c r="AB496" s="649"/>
    </row>
    <row r="497" spans="3:28" x14ac:dyDescent="0.25">
      <c r="C497" s="633"/>
      <c r="D497" s="633"/>
      <c r="E497" s="633"/>
      <c r="G497" s="633"/>
      <c r="I497" s="633"/>
      <c r="K497" s="633"/>
      <c r="M497" s="633"/>
      <c r="O497" s="633"/>
      <c r="P497" s="633"/>
      <c r="Q497" s="633"/>
      <c r="S497" s="633"/>
      <c r="T497" s="657"/>
      <c r="U497" s="633"/>
      <c r="W497" s="633"/>
      <c r="Y497" s="633"/>
      <c r="Z497" s="649"/>
      <c r="AA497" s="653"/>
      <c r="AB497" s="649"/>
    </row>
    <row r="498" spans="3:28" x14ac:dyDescent="0.25">
      <c r="C498" s="633"/>
      <c r="D498" s="633"/>
      <c r="E498" s="633"/>
      <c r="G498" s="633"/>
      <c r="I498" s="633"/>
      <c r="K498" s="633"/>
      <c r="M498" s="633"/>
      <c r="O498" s="633"/>
      <c r="P498" s="633"/>
      <c r="Q498" s="633"/>
      <c r="S498" s="633"/>
      <c r="T498" s="657"/>
      <c r="U498" s="633"/>
      <c r="W498" s="633"/>
      <c r="Y498" s="633"/>
      <c r="Z498" s="649"/>
      <c r="AA498" s="653"/>
      <c r="AB498" s="649"/>
    </row>
    <row r="499" spans="3:28" x14ac:dyDescent="0.25">
      <c r="C499" s="633"/>
      <c r="D499" s="633"/>
      <c r="E499" s="633"/>
      <c r="G499" s="633"/>
      <c r="I499" s="633"/>
      <c r="K499" s="633"/>
      <c r="M499" s="633"/>
      <c r="O499" s="633"/>
      <c r="P499" s="633"/>
      <c r="Q499" s="633"/>
      <c r="S499" s="633"/>
      <c r="T499" s="657"/>
      <c r="U499" s="633"/>
      <c r="W499" s="633"/>
      <c r="Y499" s="633"/>
      <c r="Z499" s="649"/>
      <c r="AA499" s="653"/>
      <c r="AB499" s="649"/>
    </row>
    <row r="500" spans="3:28" x14ac:dyDescent="0.25">
      <c r="C500" s="633"/>
      <c r="D500" s="633"/>
      <c r="E500" s="633"/>
      <c r="G500" s="633"/>
      <c r="I500" s="633"/>
      <c r="K500" s="633"/>
      <c r="M500" s="633"/>
      <c r="O500" s="633"/>
      <c r="P500" s="633"/>
      <c r="Q500" s="633"/>
      <c r="S500" s="633"/>
      <c r="T500" s="657"/>
      <c r="U500" s="633"/>
      <c r="W500" s="633"/>
      <c r="Y500" s="633"/>
      <c r="Z500" s="649"/>
      <c r="AA500" s="653"/>
      <c r="AB500" s="649"/>
    </row>
    <row r="501" spans="3:28" x14ac:dyDescent="0.25">
      <c r="C501" s="633"/>
      <c r="D501" s="633"/>
      <c r="E501" s="633"/>
      <c r="G501" s="633"/>
      <c r="I501" s="633"/>
      <c r="K501" s="633"/>
      <c r="M501" s="633"/>
      <c r="O501" s="633"/>
      <c r="P501" s="633"/>
      <c r="Q501" s="633"/>
      <c r="S501" s="633"/>
      <c r="T501" s="657"/>
      <c r="U501" s="633"/>
      <c r="W501" s="633"/>
      <c r="Y501" s="633"/>
      <c r="Z501" s="649"/>
      <c r="AA501" s="653"/>
      <c r="AB501" s="649"/>
    </row>
    <row r="502" spans="3:28" x14ac:dyDescent="0.25">
      <c r="C502" s="633"/>
      <c r="D502" s="633"/>
      <c r="E502" s="633"/>
      <c r="G502" s="633"/>
      <c r="I502" s="633"/>
      <c r="K502" s="633"/>
      <c r="M502" s="633"/>
      <c r="O502" s="633"/>
      <c r="P502" s="633"/>
      <c r="Q502" s="633"/>
      <c r="S502" s="633"/>
      <c r="T502" s="657"/>
      <c r="U502" s="633"/>
      <c r="W502" s="633"/>
      <c r="Y502" s="633"/>
      <c r="Z502" s="649"/>
      <c r="AA502" s="653"/>
      <c r="AB502" s="649"/>
    </row>
    <row r="503" spans="3:28" x14ac:dyDescent="0.25">
      <c r="C503" s="633"/>
      <c r="D503" s="633"/>
      <c r="E503" s="633"/>
      <c r="G503" s="633"/>
      <c r="I503" s="633"/>
      <c r="K503" s="633"/>
      <c r="M503" s="633"/>
      <c r="O503" s="633"/>
      <c r="P503" s="633"/>
      <c r="Q503" s="633"/>
      <c r="S503" s="633"/>
      <c r="T503" s="657"/>
      <c r="U503" s="633"/>
      <c r="W503" s="633"/>
      <c r="Y503" s="633"/>
      <c r="Z503" s="649"/>
      <c r="AA503" s="653"/>
      <c r="AB503" s="649"/>
    </row>
    <row r="504" spans="3:28" x14ac:dyDescent="0.25">
      <c r="C504" s="633"/>
      <c r="D504" s="633"/>
      <c r="E504" s="633"/>
      <c r="G504" s="633"/>
      <c r="I504" s="633"/>
      <c r="K504" s="633"/>
      <c r="M504" s="633"/>
      <c r="O504" s="633"/>
      <c r="P504" s="633"/>
      <c r="Q504" s="633"/>
      <c r="S504" s="633"/>
      <c r="T504" s="657"/>
      <c r="U504" s="633"/>
      <c r="W504" s="633"/>
      <c r="Y504" s="633"/>
      <c r="Z504" s="649"/>
      <c r="AA504" s="653"/>
      <c r="AB504" s="649"/>
    </row>
    <row r="505" spans="3:28" x14ac:dyDescent="0.25">
      <c r="C505" s="633"/>
      <c r="D505" s="633"/>
      <c r="E505" s="633"/>
      <c r="G505" s="633"/>
      <c r="I505" s="633"/>
      <c r="K505" s="633"/>
      <c r="M505" s="633"/>
      <c r="O505" s="633"/>
      <c r="P505" s="633"/>
      <c r="Q505" s="633"/>
      <c r="S505" s="633"/>
      <c r="T505" s="657"/>
      <c r="U505" s="633"/>
      <c r="W505" s="633"/>
      <c r="Y505" s="633"/>
      <c r="Z505" s="649"/>
      <c r="AA505" s="653"/>
      <c r="AB505" s="649"/>
    </row>
    <row r="506" spans="3:28" x14ac:dyDescent="0.25">
      <c r="C506" s="633"/>
      <c r="D506" s="633"/>
      <c r="E506" s="633"/>
      <c r="G506" s="633"/>
      <c r="I506" s="633"/>
      <c r="K506" s="633"/>
      <c r="M506" s="633"/>
      <c r="O506" s="633"/>
      <c r="P506" s="633"/>
      <c r="Q506" s="633"/>
      <c r="S506" s="633"/>
      <c r="T506" s="657"/>
      <c r="U506" s="633"/>
      <c r="W506" s="633"/>
      <c r="Y506" s="633"/>
      <c r="Z506" s="649"/>
      <c r="AA506" s="653"/>
      <c r="AB506" s="649"/>
    </row>
    <row r="507" spans="3:28" x14ac:dyDescent="0.25">
      <c r="C507" s="633"/>
      <c r="D507" s="633"/>
      <c r="E507" s="633"/>
      <c r="G507" s="633"/>
      <c r="I507" s="633"/>
      <c r="K507" s="633"/>
      <c r="M507" s="633"/>
      <c r="O507" s="633"/>
      <c r="P507" s="633"/>
      <c r="Q507" s="633"/>
      <c r="S507" s="633"/>
      <c r="T507" s="657"/>
      <c r="U507" s="633"/>
      <c r="W507" s="633"/>
      <c r="Y507" s="633"/>
      <c r="Z507" s="649"/>
      <c r="AA507" s="653"/>
      <c r="AB507" s="649"/>
    </row>
    <row r="508" spans="3:28" x14ac:dyDescent="0.25">
      <c r="C508" s="633"/>
      <c r="D508" s="633"/>
      <c r="E508" s="633"/>
      <c r="G508" s="633"/>
      <c r="I508" s="633"/>
      <c r="K508" s="633"/>
      <c r="M508" s="633"/>
      <c r="O508" s="633"/>
      <c r="P508" s="633"/>
      <c r="Q508" s="633"/>
      <c r="S508" s="633"/>
      <c r="T508" s="657"/>
      <c r="U508" s="633"/>
      <c r="W508" s="633"/>
      <c r="Y508" s="633"/>
      <c r="Z508" s="649"/>
      <c r="AA508" s="653"/>
      <c r="AB508" s="649"/>
    </row>
    <row r="509" spans="3:28" x14ac:dyDescent="0.25">
      <c r="C509" s="633"/>
      <c r="D509" s="633"/>
      <c r="E509" s="633"/>
      <c r="G509" s="633"/>
      <c r="I509" s="633"/>
      <c r="K509" s="633"/>
      <c r="M509" s="633"/>
      <c r="O509" s="633"/>
      <c r="P509" s="633"/>
      <c r="Q509" s="633"/>
      <c r="S509" s="633"/>
      <c r="T509" s="657"/>
      <c r="U509" s="633"/>
      <c r="W509" s="633"/>
      <c r="Y509" s="633"/>
      <c r="Z509" s="649"/>
      <c r="AA509" s="653"/>
      <c r="AB509" s="649"/>
    </row>
    <row r="510" spans="3:28" x14ac:dyDescent="0.25">
      <c r="C510" s="633"/>
      <c r="D510" s="633"/>
      <c r="E510" s="633"/>
      <c r="G510" s="633"/>
      <c r="I510" s="633"/>
      <c r="K510" s="633"/>
      <c r="M510" s="633"/>
      <c r="O510" s="633"/>
      <c r="P510" s="633"/>
      <c r="Q510" s="633"/>
      <c r="S510" s="633"/>
      <c r="T510" s="657"/>
      <c r="U510" s="633"/>
      <c r="W510" s="633"/>
      <c r="Y510" s="633"/>
      <c r="Z510" s="649"/>
      <c r="AA510" s="653"/>
      <c r="AB510" s="649"/>
    </row>
    <row r="511" spans="3:28" x14ac:dyDescent="0.25">
      <c r="C511" s="633"/>
      <c r="D511" s="633"/>
      <c r="E511" s="633"/>
      <c r="G511" s="633"/>
      <c r="I511" s="633"/>
      <c r="K511" s="633"/>
      <c r="M511" s="633"/>
      <c r="O511" s="633"/>
      <c r="P511" s="633"/>
      <c r="Q511" s="633"/>
      <c r="S511" s="633"/>
      <c r="T511" s="657"/>
      <c r="U511" s="633"/>
      <c r="W511" s="633"/>
      <c r="Y511" s="633"/>
      <c r="Z511" s="649"/>
      <c r="AA511" s="653"/>
      <c r="AB511" s="649"/>
    </row>
    <row r="512" spans="3:28" x14ac:dyDescent="0.25">
      <c r="C512" s="633"/>
      <c r="D512" s="633"/>
      <c r="E512" s="633"/>
      <c r="G512" s="633"/>
      <c r="I512" s="633"/>
      <c r="K512" s="633"/>
      <c r="M512" s="633"/>
      <c r="O512" s="633"/>
      <c r="P512" s="633"/>
      <c r="Q512" s="633"/>
      <c r="S512" s="633"/>
      <c r="T512" s="657"/>
      <c r="U512" s="633"/>
      <c r="W512" s="633"/>
      <c r="Y512" s="633"/>
      <c r="Z512" s="649"/>
      <c r="AA512" s="653"/>
      <c r="AB512" s="649"/>
    </row>
    <row r="513" spans="3:28" x14ac:dyDescent="0.25">
      <c r="C513" s="633"/>
      <c r="D513" s="633"/>
      <c r="E513" s="633"/>
      <c r="G513" s="633"/>
      <c r="I513" s="633"/>
      <c r="K513" s="633"/>
      <c r="M513" s="633"/>
      <c r="O513" s="633"/>
      <c r="P513" s="633"/>
      <c r="Q513" s="633"/>
      <c r="S513" s="633"/>
      <c r="T513" s="657"/>
      <c r="U513" s="633"/>
      <c r="W513" s="633"/>
      <c r="Y513" s="633"/>
      <c r="Z513" s="649"/>
      <c r="AA513" s="653"/>
      <c r="AB513" s="649"/>
    </row>
    <row r="514" spans="3:28" x14ac:dyDescent="0.25">
      <c r="C514" s="633"/>
      <c r="D514" s="633"/>
      <c r="E514" s="633"/>
      <c r="G514" s="633"/>
      <c r="I514" s="633"/>
      <c r="K514" s="633"/>
      <c r="M514" s="633"/>
      <c r="O514" s="633"/>
      <c r="P514" s="633"/>
      <c r="Q514" s="633"/>
      <c r="S514" s="633"/>
      <c r="T514" s="657"/>
      <c r="U514" s="633"/>
      <c r="W514" s="633"/>
      <c r="Y514" s="633"/>
      <c r="Z514" s="649"/>
      <c r="AA514" s="653"/>
      <c r="AB514" s="649"/>
    </row>
    <row r="515" spans="3:28" x14ac:dyDescent="0.25">
      <c r="C515" s="633"/>
      <c r="D515" s="633"/>
      <c r="E515" s="633"/>
      <c r="G515" s="633"/>
      <c r="I515" s="633"/>
      <c r="K515" s="633"/>
      <c r="M515" s="633"/>
      <c r="O515" s="633"/>
      <c r="P515" s="633"/>
      <c r="Q515" s="633"/>
      <c r="S515" s="633"/>
      <c r="T515" s="657"/>
      <c r="U515" s="633"/>
      <c r="W515" s="633"/>
      <c r="Y515" s="633"/>
      <c r="Z515" s="649"/>
      <c r="AA515" s="653"/>
      <c r="AB515" s="649"/>
    </row>
    <row r="516" spans="3:28" x14ac:dyDescent="0.25">
      <c r="C516" s="633"/>
      <c r="D516" s="633"/>
      <c r="E516" s="633"/>
      <c r="G516" s="633"/>
      <c r="I516" s="633"/>
      <c r="K516" s="633"/>
      <c r="M516" s="633"/>
      <c r="O516" s="633"/>
      <c r="P516" s="633"/>
      <c r="Q516" s="633"/>
      <c r="S516" s="633"/>
      <c r="T516" s="657"/>
      <c r="U516" s="633"/>
      <c r="W516" s="633"/>
      <c r="Y516" s="633"/>
      <c r="Z516" s="649"/>
      <c r="AA516" s="653"/>
      <c r="AB516" s="649"/>
    </row>
    <row r="517" spans="3:28" x14ac:dyDescent="0.25">
      <c r="C517" s="633"/>
      <c r="D517" s="633"/>
      <c r="E517" s="633"/>
      <c r="G517" s="633"/>
      <c r="I517" s="633"/>
      <c r="K517" s="633"/>
      <c r="M517" s="633"/>
      <c r="O517" s="633"/>
      <c r="P517" s="633"/>
      <c r="Q517" s="633"/>
      <c r="S517" s="633"/>
      <c r="T517" s="657"/>
      <c r="U517" s="633"/>
      <c r="W517" s="633"/>
      <c r="Y517" s="633"/>
      <c r="Z517" s="649"/>
      <c r="AA517" s="653"/>
      <c r="AB517" s="649"/>
    </row>
    <row r="518" spans="3:28" x14ac:dyDescent="0.25">
      <c r="C518" s="633"/>
      <c r="D518" s="633"/>
      <c r="E518" s="633"/>
      <c r="G518" s="633"/>
      <c r="I518" s="633"/>
      <c r="K518" s="633"/>
      <c r="M518" s="633"/>
      <c r="O518" s="633"/>
      <c r="P518" s="633"/>
      <c r="Q518" s="633"/>
      <c r="S518" s="633"/>
      <c r="T518" s="657"/>
      <c r="U518" s="633"/>
      <c r="W518" s="633"/>
      <c r="Y518" s="633"/>
      <c r="Z518" s="649"/>
      <c r="AA518" s="653"/>
      <c r="AB518" s="649"/>
    </row>
    <row r="519" spans="3:28" x14ac:dyDescent="0.25">
      <c r="C519" s="633"/>
      <c r="D519" s="633"/>
      <c r="E519" s="633"/>
      <c r="G519" s="633"/>
      <c r="I519" s="633"/>
      <c r="K519" s="633"/>
      <c r="M519" s="633"/>
      <c r="O519" s="633"/>
      <c r="P519" s="633"/>
      <c r="Q519" s="633"/>
      <c r="S519" s="633"/>
      <c r="T519" s="657"/>
      <c r="U519" s="633"/>
      <c r="W519" s="633"/>
      <c r="Y519" s="633"/>
      <c r="Z519" s="649"/>
      <c r="AA519" s="653"/>
      <c r="AB519" s="649"/>
    </row>
    <row r="520" spans="3:28" x14ac:dyDescent="0.25">
      <c r="C520" s="633"/>
      <c r="D520" s="633"/>
      <c r="E520" s="633"/>
      <c r="G520" s="633"/>
      <c r="I520" s="633"/>
      <c r="K520" s="633"/>
      <c r="M520" s="633"/>
      <c r="O520" s="633"/>
      <c r="P520" s="633"/>
      <c r="Q520" s="633"/>
      <c r="S520" s="633"/>
      <c r="T520" s="657"/>
      <c r="U520" s="633"/>
      <c r="W520" s="633"/>
      <c r="Y520" s="633"/>
      <c r="Z520" s="649"/>
      <c r="AA520" s="653"/>
      <c r="AB520" s="649"/>
    </row>
    <row r="521" spans="3:28" x14ac:dyDescent="0.25">
      <c r="C521" s="633"/>
      <c r="D521" s="633"/>
      <c r="E521" s="633"/>
      <c r="G521" s="633"/>
      <c r="I521" s="633"/>
      <c r="K521" s="633"/>
      <c r="M521" s="633"/>
      <c r="O521" s="633"/>
      <c r="P521" s="633"/>
      <c r="Q521" s="633"/>
      <c r="S521" s="633"/>
      <c r="T521" s="657"/>
      <c r="U521" s="633"/>
      <c r="W521" s="633"/>
      <c r="Y521" s="633"/>
      <c r="Z521" s="649"/>
      <c r="AA521" s="653"/>
      <c r="AB521" s="649"/>
    </row>
    <row r="522" spans="3:28" x14ac:dyDescent="0.25">
      <c r="C522" s="633"/>
      <c r="D522" s="633"/>
      <c r="E522" s="633"/>
      <c r="G522" s="633"/>
      <c r="I522" s="633"/>
      <c r="K522" s="633"/>
      <c r="M522" s="633"/>
      <c r="O522" s="633"/>
      <c r="P522" s="633"/>
      <c r="Q522" s="633"/>
      <c r="S522" s="633"/>
      <c r="T522" s="657"/>
      <c r="U522" s="633"/>
      <c r="W522" s="633"/>
      <c r="Y522" s="633"/>
      <c r="Z522" s="649"/>
      <c r="AA522" s="653"/>
      <c r="AB522" s="649"/>
    </row>
    <row r="523" spans="3:28" x14ac:dyDescent="0.25">
      <c r="C523" s="633"/>
      <c r="D523" s="633"/>
      <c r="E523" s="633"/>
      <c r="G523" s="633"/>
      <c r="I523" s="633"/>
      <c r="K523" s="633"/>
      <c r="M523" s="633"/>
      <c r="O523" s="633"/>
      <c r="P523" s="633"/>
      <c r="Q523" s="633"/>
      <c r="S523" s="633"/>
      <c r="T523" s="657"/>
      <c r="U523" s="633"/>
      <c r="W523" s="633"/>
      <c r="Y523" s="633"/>
      <c r="Z523" s="649"/>
      <c r="AA523" s="653"/>
      <c r="AB523" s="649"/>
    </row>
    <row r="524" spans="3:28" x14ac:dyDescent="0.25">
      <c r="C524" s="633"/>
      <c r="D524" s="633"/>
      <c r="E524" s="633"/>
      <c r="G524" s="633"/>
      <c r="I524" s="633"/>
      <c r="K524" s="633"/>
      <c r="M524" s="633"/>
      <c r="O524" s="633"/>
      <c r="P524" s="633"/>
      <c r="Q524" s="633"/>
      <c r="S524" s="633"/>
      <c r="T524" s="657"/>
      <c r="U524" s="633"/>
      <c r="W524" s="633"/>
      <c r="Y524" s="633"/>
      <c r="Z524" s="649"/>
      <c r="AA524" s="653"/>
      <c r="AB524" s="649"/>
    </row>
    <row r="525" spans="3:28" x14ac:dyDescent="0.25">
      <c r="C525" s="633"/>
      <c r="D525" s="633"/>
      <c r="E525" s="633"/>
      <c r="G525" s="633"/>
      <c r="I525" s="633"/>
      <c r="K525" s="633"/>
      <c r="M525" s="633"/>
      <c r="O525" s="633"/>
      <c r="P525" s="633"/>
      <c r="Q525" s="633"/>
      <c r="S525" s="633"/>
      <c r="T525" s="657"/>
      <c r="U525" s="633"/>
      <c r="W525" s="633"/>
      <c r="Y525" s="633"/>
      <c r="Z525" s="649"/>
      <c r="AA525" s="653"/>
      <c r="AB525" s="649"/>
    </row>
    <row r="526" spans="3:28" x14ac:dyDescent="0.25">
      <c r="C526" s="633"/>
      <c r="D526" s="633"/>
      <c r="E526" s="633"/>
      <c r="G526" s="633"/>
      <c r="I526" s="633"/>
      <c r="K526" s="633"/>
      <c r="M526" s="633"/>
      <c r="O526" s="633"/>
      <c r="P526" s="633"/>
      <c r="Q526" s="633"/>
      <c r="S526" s="633"/>
      <c r="T526" s="657"/>
      <c r="U526" s="633"/>
      <c r="W526" s="633"/>
      <c r="Y526" s="633"/>
      <c r="Z526" s="649"/>
      <c r="AA526" s="653"/>
      <c r="AB526" s="649"/>
    </row>
    <row r="527" spans="3:28" x14ac:dyDescent="0.25">
      <c r="C527" s="633"/>
      <c r="D527" s="633"/>
      <c r="E527" s="633"/>
      <c r="G527" s="633"/>
      <c r="I527" s="633"/>
      <c r="K527" s="633"/>
      <c r="M527" s="633"/>
      <c r="O527" s="633"/>
      <c r="P527" s="633"/>
      <c r="Q527" s="633"/>
      <c r="S527" s="633"/>
      <c r="T527" s="657"/>
      <c r="U527" s="633"/>
      <c r="W527" s="633"/>
      <c r="Y527" s="633"/>
      <c r="Z527" s="649"/>
      <c r="AA527" s="653"/>
      <c r="AB527" s="649"/>
    </row>
    <row r="528" spans="3:28" x14ac:dyDescent="0.25">
      <c r="C528" s="633"/>
      <c r="D528" s="633"/>
      <c r="E528" s="633"/>
      <c r="G528" s="633"/>
      <c r="I528" s="633"/>
      <c r="K528" s="633"/>
      <c r="M528" s="633"/>
      <c r="O528" s="633"/>
      <c r="P528" s="633"/>
      <c r="Q528" s="633"/>
      <c r="S528" s="633"/>
      <c r="T528" s="657"/>
      <c r="U528" s="633"/>
      <c r="W528" s="633"/>
      <c r="Y528" s="633"/>
      <c r="Z528" s="649"/>
      <c r="AA528" s="653"/>
      <c r="AB528" s="649"/>
    </row>
    <row r="529" spans="3:28" x14ac:dyDescent="0.25">
      <c r="C529" s="633"/>
      <c r="D529" s="633"/>
      <c r="E529" s="633"/>
      <c r="G529" s="633"/>
      <c r="I529" s="633"/>
      <c r="K529" s="633"/>
      <c r="M529" s="633"/>
      <c r="O529" s="633"/>
      <c r="P529" s="633"/>
      <c r="Q529" s="633"/>
      <c r="S529" s="633"/>
      <c r="T529" s="657"/>
      <c r="U529" s="633"/>
      <c r="W529" s="633"/>
      <c r="Y529" s="633"/>
      <c r="Z529" s="649"/>
      <c r="AA529" s="653"/>
      <c r="AB529" s="649"/>
    </row>
    <row r="530" spans="3:28" x14ac:dyDescent="0.25">
      <c r="C530" s="633"/>
      <c r="D530" s="633"/>
      <c r="E530" s="633"/>
      <c r="G530" s="633"/>
      <c r="I530" s="633"/>
      <c r="K530" s="633"/>
      <c r="M530" s="633"/>
      <c r="O530" s="633"/>
      <c r="P530" s="633"/>
      <c r="Q530" s="633"/>
      <c r="S530" s="633"/>
      <c r="T530" s="657"/>
      <c r="U530" s="633"/>
      <c r="W530" s="633"/>
      <c r="Y530" s="633"/>
      <c r="Z530" s="649"/>
      <c r="AA530" s="653"/>
      <c r="AB530" s="649"/>
    </row>
    <row r="531" spans="3:28" x14ac:dyDescent="0.25">
      <c r="C531" s="633"/>
      <c r="D531" s="633"/>
      <c r="E531" s="633"/>
      <c r="G531" s="633"/>
      <c r="I531" s="633"/>
      <c r="K531" s="633"/>
      <c r="M531" s="633"/>
      <c r="O531" s="633"/>
      <c r="P531" s="633"/>
      <c r="Q531" s="633"/>
      <c r="S531" s="633"/>
      <c r="T531" s="657"/>
      <c r="U531" s="633"/>
      <c r="W531" s="633"/>
      <c r="Y531" s="633"/>
      <c r="Z531" s="649"/>
      <c r="AA531" s="653"/>
      <c r="AB531" s="649"/>
    </row>
    <row r="532" spans="3:28" x14ac:dyDescent="0.25">
      <c r="C532" s="633"/>
      <c r="D532" s="633"/>
      <c r="E532" s="633"/>
      <c r="G532" s="633"/>
      <c r="I532" s="633"/>
      <c r="K532" s="633"/>
      <c r="M532" s="633"/>
      <c r="O532" s="633"/>
      <c r="P532" s="633"/>
      <c r="Q532" s="633"/>
      <c r="S532" s="633"/>
      <c r="T532" s="657"/>
      <c r="U532" s="633"/>
      <c r="W532" s="633"/>
      <c r="Y532" s="633"/>
      <c r="Z532" s="649"/>
      <c r="AA532" s="653"/>
      <c r="AB532" s="649"/>
    </row>
    <row r="533" spans="3:28" x14ac:dyDescent="0.25">
      <c r="C533" s="633"/>
      <c r="D533" s="633"/>
      <c r="E533" s="633"/>
      <c r="G533" s="633"/>
      <c r="I533" s="633"/>
      <c r="K533" s="633"/>
      <c r="M533" s="633"/>
      <c r="O533" s="633"/>
      <c r="P533" s="633"/>
      <c r="Q533" s="633"/>
      <c r="S533" s="633"/>
      <c r="T533" s="657"/>
      <c r="U533" s="633"/>
      <c r="W533" s="633"/>
      <c r="Y533" s="633"/>
      <c r="Z533" s="649"/>
      <c r="AA533" s="653"/>
      <c r="AB533" s="649"/>
    </row>
    <row r="534" spans="3:28" x14ac:dyDescent="0.25">
      <c r="C534" s="633"/>
      <c r="D534" s="633"/>
      <c r="E534" s="633"/>
      <c r="G534" s="633"/>
      <c r="I534" s="633"/>
      <c r="K534" s="633"/>
      <c r="M534" s="633"/>
      <c r="O534" s="633"/>
      <c r="P534" s="633"/>
      <c r="Q534" s="633"/>
      <c r="S534" s="633"/>
      <c r="T534" s="657"/>
      <c r="U534" s="633"/>
      <c r="W534" s="633"/>
      <c r="Y534" s="633"/>
      <c r="Z534" s="649"/>
      <c r="AA534" s="653"/>
      <c r="AB534" s="649"/>
    </row>
    <row r="535" spans="3:28" x14ac:dyDescent="0.25">
      <c r="C535" s="633"/>
      <c r="D535" s="633"/>
      <c r="E535" s="633"/>
      <c r="G535" s="633"/>
      <c r="I535" s="633"/>
      <c r="K535" s="633"/>
      <c r="M535" s="633"/>
      <c r="O535" s="633"/>
      <c r="P535" s="633"/>
      <c r="Q535" s="633"/>
      <c r="S535" s="633"/>
      <c r="T535" s="657"/>
      <c r="U535" s="633"/>
      <c r="W535" s="633"/>
      <c r="Y535" s="633"/>
      <c r="Z535" s="649"/>
      <c r="AA535" s="653"/>
      <c r="AB535" s="649"/>
    </row>
    <row r="536" spans="3:28" x14ac:dyDescent="0.25">
      <c r="C536" s="633"/>
      <c r="D536" s="633"/>
      <c r="E536" s="633"/>
      <c r="G536" s="633"/>
      <c r="I536" s="633"/>
      <c r="K536" s="633"/>
      <c r="M536" s="633"/>
      <c r="O536" s="633"/>
      <c r="P536" s="633"/>
      <c r="Q536" s="633"/>
      <c r="S536" s="633"/>
      <c r="T536" s="657"/>
      <c r="U536" s="633"/>
      <c r="W536" s="633"/>
      <c r="Y536" s="633"/>
      <c r="Z536" s="649"/>
      <c r="AA536" s="653"/>
      <c r="AB536" s="649"/>
    </row>
    <row r="537" spans="3:28" x14ac:dyDescent="0.25">
      <c r="C537" s="633"/>
      <c r="D537" s="633"/>
      <c r="E537" s="633"/>
      <c r="G537" s="633"/>
      <c r="I537" s="633"/>
      <c r="K537" s="633"/>
      <c r="M537" s="633"/>
      <c r="O537" s="633"/>
      <c r="P537" s="633"/>
      <c r="Q537" s="633"/>
      <c r="S537" s="633"/>
      <c r="T537" s="657"/>
      <c r="U537" s="633"/>
      <c r="W537" s="633"/>
      <c r="Y537" s="633"/>
      <c r="Z537" s="649"/>
      <c r="AA537" s="653"/>
      <c r="AB537" s="649"/>
    </row>
    <row r="538" spans="3:28" x14ac:dyDescent="0.25">
      <c r="C538" s="633"/>
      <c r="D538" s="633"/>
      <c r="E538" s="633"/>
      <c r="G538" s="633"/>
      <c r="I538" s="633"/>
      <c r="K538" s="633"/>
      <c r="M538" s="633"/>
      <c r="O538" s="633"/>
      <c r="P538" s="633"/>
      <c r="Q538" s="633"/>
      <c r="S538" s="633"/>
      <c r="T538" s="657"/>
      <c r="U538" s="633"/>
      <c r="W538" s="633"/>
      <c r="Y538" s="633"/>
      <c r="Z538" s="649"/>
      <c r="AA538" s="653"/>
      <c r="AB538" s="649"/>
    </row>
    <row r="539" spans="3:28" x14ac:dyDescent="0.25">
      <c r="C539" s="633"/>
      <c r="D539" s="633"/>
      <c r="E539" s="633"/>
      <c r="G539" s="633"/>
      <c r="I539" s="633"/>
      <c r="K539" s="633"/>
      <c r="M539" s="633"/>
      <c r="O539" s="633"/>
      <c r="P539" s="633"/>
      <c r="Q539" s="633"/>
      <c r="S539" s="633"/>
      <c r="T539" s="657"/>
      <c r="U539" s="633"/>
      <c r="W539" s="633"/>
      <c r="Y539" s="633"/>
      <c r="Z539" s="649"/>
      <c r="AA539" s="653"/>
      <c r="AB539" s="649"/>
    </row>
    <row r="540" spans="3:28" x14ac:dyDescent="0.25">
      <c r="C540" s="633"/>
      <c r="D540" s="633"/>
      <c r="E540" s="633"/>
      <c r="G540" s="633"/>
      <c r="I540" s="633"/>
      <c r="K540" s="633"/>
      <c r="M540" s="633"/>
      <c r="O540" s="633"/>
      <c r="P540" s="633"/>
      <c r="Q540" s="633"/>
      <c r="S540" s="633"/>
      <c r="T540" s="657"/>
      <c r="U540" s="633"/>
      <c r="W540" s="633"/>
      <c r="Y540" s="633"/>
      <c r="Z540" s="649"/>
      <c r="AA540" s="653"/>
      <c r="AB540" s="649"/>
    </row>
    <row r="541" spans="3:28" x14ac:dyDescent="0.25">
      <c r="C541" s="633"/>
      <c r="D541" s="633"/>
      <c r="E541" s="633"/>
      <c r="G541" s="633"/>
      <c r="I541" s="633"/>
      <c r="K541" s="633"/>
      <c r="M541" s="633"/>
      <c r="O541" s="633"/>
      <c r="P541" s="633"/>
      <c r="Q541" s="633"/>
      <c r="S541" s="633"/>
      <c r="T541" s="657"/>
      <c r="U541" s="633"/>
      <c r="W541" s="633"/>
      <c r="Y541" s="633"/>
      <c r="Z541" s="649"/>
      <c r="AA541" s="653"/>
      <c r="AB541" s="649"/>
    </row>
    <row r="542" spans="3:28" x14ac:dyDescent="0.25">
      <c r="C542" s="633"/>
      <c r="D542" s="633"/>
      <c r="E542" s="633"/>
      <c r="G542" s="633"/>
      <c r="I542" s="633"/>
      <c r="K542" s="633"/>
      <c r="M542" s="633"/>
      <c r="O542" s="633"/>
      <c r="P542" s="633"/>
      <c r="Q542" s="633"/>
      <c r="S542" s="633"/>
      <c r="T542" s="657"/>
      <c r="U542" s="633"/>
      <c r="W542" s="633"/>
      <c r="Y542" s="633"/>
      <c r="Z542" s="649"/>
      <c r="AA542" s="653"/>
      <c r="AB542" s="649"/>
    </row>
    <row r="543" spans="3:28" x14ac:dyDescent="0.25">
      <c r="C543" s="633"/>
      <c r="D543" s="633"/>
      <c r="E543" s="633"/>
      <c r="G543" s="633"/>
      <c r="I543" s="633"/>
      <c r="K543" s="633"/>
      <c r="M543" s="633"/>
      <c r="O543" s="633"/>
      <c r="P543" s="633"/>
      <c r="Q543" s="633"/>
      <c r="S543" s="633"/>
      <c r="T543" s="657"/>
      <c r="U543" s="633"/>
      <c r="W543" s="633"/>
      <c r="Y543" s="633"/>
      <c r="Z543" s="649"/>
      <c r="AA543" s="653"/>
      <c r="AB543" s="649"/>
    </row>
    <row r="544" spans="3:28" x14ac:dyDescent="0.25">
      <c r="C544" s="633"/>
      <c r="D544" s="633"/>
      <c r="E544" s="633"/>
      <c r="G544" s="633"/>
      <c r="I544" s="633"/>
      <c r="K544" s="633"/>
      <c r="M544" s="633"/>
      <c r="O544" s="633"/>
      <c r="P544" s="633"/>
      <c r="Q544" s="633"/>
      <c r="S544" s="633"/>
      <c r="T544" s="657"/>
      <c r="U544" s="633"/>
      <c r="W544" s="633"/>
      <c r="Y544" s="633"/>
      <c r="Z544" s="649"/>
      <c r="AA544" s="653"/>
      <c r="AB544" s="649"/>
    </row>
    <row r="545" spans="3:28" x14ac:dyDescent="0.25">
      <c r="C545" s="633"/>
      <c r="D545" s="633"/>
      <c r="E545" s="633"/>
      <c r="G545" s="633"/>
      <c r="I545" s="633"/>
      <c r="K545" s="633"/>
      <c r="M545" s="633"/>
      <c r="O545" s="633"/>
      <c r="P545" s="633"/>
      <c r="Q545" s="633"/>
      <c r="S545" s="633"/>
      <c r="T545" s="657"/>
      <c r="U545" s="633"/>
      <c r="W545" s="633"/>
      <c r="Y545" s="633"/>
      <c r="Z545" s="649"/>
      <c r="AA545" s="653"/>
      <c r="AB545" s="649"/>
    </row>
    <row r="546" spans="3:28" x14ac:dyDescent="0.25">
      <c r="C546" s="633"/>
      <c r="D546" s="633"/>
      <c r="E546" s="633"/>
      <c r="G546" s="633"/>
      <c r="I546" s="633"/>
      <c r="K546" s="633"/>
      <c r="M546" s="633"/>
      <c r="O546" s="633"/>
      <c r="P546" s="633"/>
      <c r="Q546" s="633"/>
      <c r="S546" s="633"/>
      <c r="T546" s="657"/>
      <c r="U546" s="633"/>
      <c r="W546" s="633"/>
      <c r="Y546" s="633"/>
      <c r="Z546" s="649"/>
      <c r="AA546" s="653"/>
      <c r="AB546" s="649"/>
    </row>
    <row r="547" spans="3:28" x14ac:dyDescent="0.25">
      <c r="C547" s="633"/>
      <c r="D547" s="633"/>
      <c r="E547" s="633"/>
      <c r="G547" s="633"/>
      <c r="I547" s="633"/>
      <c r="K547" s="633"/>
      <c r="M547" s="633"/>
      <c r="O547" s="633"/>
      <c r="P547" s="633"/>
      <c r="Q547" s="633"/>
      <c r="S547" s="633"/>
      <c r="T547" s="657"/>
      <c r="U547" s="633"/>
      <c r="W547" s="633"/>
      <c r="Y547" s="633"/>
      <c r="Z547" s="649"/>
      <c r="AA547" s="653"/>
      <c r="AB547" s="649"/>
    </row>
    <row r="548" spans="3:28" x14ac:dyDescent="0.25">
      <c r="C548" s="633"/>
      <c r="D548" s="633"/>
      <c r="E548" s="633"/>
      <c r="G548" s="633"/>
      <c r="I548" s="633"/>
      <c r="K548" s="633"/>
      <c r="M548" s="633"/>
      <c r="O548" s="633"/>
      <c r="P548" s="633"/>
      <c r="Q548" s="633"/>
      <c r="S548" s="633"/>
      <c r="T548" s="657"/>
      <c r="U548" s="633"/>
      <c r="W548" s="633"/>
      <c r="Y548" s="633"/>
      <c r="Z548" s="649"/>
      <c r="AA548" s="653"/>
      <c r="AB548" s="649"/>
    </row>
    <row r="549" spans="3:28" x14ac:dyDescent="0.25">
      <c r="C549" s="633"/>
      <c r="D549" s="633"/>
      <c r="E549" s="633"/>
      <c r="G549" s="633"/>
      <c r="I549" s="633"/>
      <c r="K549" s="633"/>
      <c r="M549" s="633"/>
      <c r="O549" s="633"/>
      <c r="P549" s="633"/>
      <c r="Q549" s="633"/>
      <c r="S549" s="633"/>
      <c r="T549" s="657"/>
      <c r="U549" s="633"/>
      <c r="W549" s="633"/>
      <c r="Y549" s="633"/>
      <c r="Z549" s="649"/>
      <c r="AA549" s="653"/>
      <c r="AB549" s="649"/>
    </row>
    <row r="550" spans="3:28" x14ac:dyDescent="0.25">
      <c r="C550" s="633"/>
      <c r="D550" s="633"/>
      <c r="E550" s="633"/>
      <c r="G550" s="633"/>
      <c r="I550" s="633"/>
      <c r="K550" s="633"/>
      <c r="M550" s="633"/>
      <c r="O550" s="633"/>
      <c r="P550" s="633"/>
      <c r="Q550" s="633"/>
      <c r="S550" s="633"/>
      <c r="T550" s="657"/>
      <c r="U550" s="633"/>
      <c r="W550" s="633"/>
      <c r="Y550" s="633"/>
      <c r="Z550" s="649"/>
      <c r="AA550" s="653"/>
      <c r="AB550" s="649"/>
    </row>
    <row r="551" spans="3:28" x14ac:dyDescent="0.25">
      <c r="C551" s="633"/>
      <c r="D551" s="633"/>
      <c r="E551" s="633"/>
      <c r="G551" s="633"/>
      <c r="I551" s="633"/>
      <c r="K551" s="633"/>
      <c r="M551" s="633"/>
      <c r="O551" s="633"/>
      <c r="P551" s="633"/>
      <c r="Q551" s="633"/>
      <c r="S551" s="633"/>
      <c r="T551" s="657"/>
      <c r="U551" s="633"/>
      <c r="W551" s="633"/>
      <c r="Y551" s="633"/>
      <c r="Z551" s="649"/>
      <c r="AA551" s="653"/>
      <c r="AB551" s="649"/>
    </row>
    <row r="552" spans="3:28" x14ac:dyDescent="0.25">
      <c r="C552" s="633"/>
      <c r="D552" s="633"/>
      <c r="E552" s="633"/>
      <c r="G552" s="633"/>
      <c r="I552" s="633"/>
      <c r="K552" s="633"/>
      <c r="M552" s="633"/>
      <c r="O552" s="633"/>
      <c r="P552" s="633"/>
      <c r="Q552" s="633"/>
      <c r="S552" s="633"/>
      <c r="T552" s="657"/>
      <c r="U552" s="633"/>
      <c r="W552" s="633"/>
      <c r="Y552" s="633"/>
      <c r="Z552" s="649"/>
      <c r="AA552" s="653"/>
      <c r="AB552" s="649"/>
    </row>
    <row r="553" spans="3:28" x14ac:dyDescent="0.25">
      <c r="C553" s="633"/>
      <c r="D553" s="633"/>
      <c r="E553" s="633"/>
      <c r="G553" s="633"/>
      <c r="I553" s="633"/>
      <c r="K553" s="633"/>
      <c r="M553" s="633"/>
      <c r="O553" s="633"/>
      <c r="P553" s="633"/>
      <c r="Q553" s="633"/>
      <c r="S553" s="633"/>
      <c r="T553" s="657"/>
      <c r="U553" s="633"/>
      <c r="W553" s="633"/>
      <c r="Y553" s="633"/>
      <c r="Z553" s="649"/>
      <c r="AA553" s="653"/>
      <c r="AB553" s="649"/>
    </row>
    <row r="554" spans="3:28" x14ac:dyDescent="0.25">
      <c r="C554" s="633"/>
      <c r="D554" s="633"/>
      <c r="E554" s="633"/>
      <c r="G554" s="633"/>
      <c r="I554" s="633"/>
      <c r="K554" s="633"/>
      <c r="M554" s="633"/>
      <c r="O554" s="633"/>
      <c r="P554" s="633"/>
      <c r="Q554" s="633"/>
      <c r="S554" s="633"/>
      <c r="T554" s="657"/>
      <c r="U554" s="633"/>
      <c r="W554" s="633"/>
      <c r="Y554" s="633"/>
      <c r="Z554" s="649"/>
      <c r="AA554" s="653"/>
      <c r="AB554" s="649"/>
    </row>
    <row r="555" spans="3:28" x14ac:dyDescent="0.25">
      <c r="C555" s="633"/>
      <c r="D555" s="633"/>
      <c r="E555" s="633"/>
      <c r="G555" s="633"/>
      <c r="I555" s="633"/>
      <c r="K555" s="633"/>
      <c r="M555" s="633"/>
      <c r="O555" s="633"/>
      <c r="P555" s="633"/>
      <c r="Q555" s="633"/>
      <c r="S555" s="633"/>
      <c r="T555" s="657"/>
      <c r="U555" s="633"/>
      <c r="W555" s="633"/>
      <c r="Y555" s="633"/>
      <c r="Z555" s="649"/>
      <c r="AA555" s="653"/>
      <c r="AB555" s="649"/>
    </row>
    <row r="556" spans="3:28" x14ac:dyDescent="0.25">
      <c r="C556" s="633"/>
      <c r="D556" s="633"/>
      <c r="E556" s="633"/>
      <c r="G556" s="633"/>
      <c r="I556" s="633"/>
      <c r="K556" s="633"/>
      <c r="M556" s="633"/>
      <c r="O556" s="633"/>
      <c r="P556" s="633"/>
      <c r="Q556" s="633"/>
      <c r="S556" s="633"/>
      <c r="T556" s="657"/>
      <c r="U556" s="633"/>
      <c r="W556" s="633"/>
      <c r="Y556" s="633"/>
      <c r="Z556" s="649"/>
      <c r="AA556" s="653"/>
      <c r="AB556" s="649"/>
    </row>
    <row r="557" spans="3:28" x14ac:dyDescent="0.25">
      <c r="C557" s="633"/>
      <c r="D557" s="633"/>
      <c r="E557" s="633"/>
      <c r="G557" s="633"/>
      <c r="I557" s="633"/>
      <c r="K557" s="633"/>
      <c r="M557" s="633"/>
      <c r="O557" s="633"/>
      <c r="P557" s="633"/>
      <c r="Q557" s="633"/>
      <c r="S557" s="633"/>
      <c r="T557" s="657"/>
      <c r="U557" s="633"/>
      <c r="W557" s="633"/>
      <c r="Y557" s="633"/>
      <c r="Z557" s="649"/>
      <c r="AA557" s="653"/>
      <c r="AB557" s="649"/>
    </row>
    <row r="558" spans="3:28" x14ac:dyDescent="0.25">
      <c r="C558" s="633"/>
      <c r="D558" s="633"/>
      <c r="E558" s="633"/>
      <c r="G558" s="633"/>
      <c r="I558" s="633"/>
      <c r="K558" s="633"/>
      <c r="M558" s="633"/>
      <c r="O558" s="633"/>
      <c r="P558" s="633"/>
      <c r="Q558" s="633"/>
      <c r="S558" s="633"/>
      <c r="T558" s="657"/>
      <c r="U558" s="633"/>
      <c r="W558" s="633"/>
      <c r="Y558" s="633"/>
      <c r="Z558" s="649"/>
      <c r="AA558" s="653"/>
      <c r="AB558" s="649"/>
    </row>
    <row r="559" spans="3:28" x14ac:dyDescent="0.25">
      <c r="C559" s="633"/>
      <c r="D559" s="633"/>
      <c r="E559" s="633"/>
      <c r="G559" s="633"/>
      <c r="I559" s="633"/>
      <c r="K559" s="633"/>
      <c r="M559" s="633"/>
      <c r="O559" s="633"/>
      <c r="P559" s="633"/>
      <c r="Q559" s="633"/>
      <c r="S559" s="633"/>
      <c r="T559" s="657"/>
      <c r="U559" s="633"/>
      <c r="W559" s="633"/>
      <c r="Y559" s="633"/>
      <c r="Z559" s="649"/>
      <c r="AA559" s="653"/>
      <c r="AB559" s="649"/>
    </row>
    <row r="560" spans="3:28" x14ac:dyDescent="0.25">
      <c r="C560" s="633"/>
      <c r="D560" s="633"/>
      <c r="E560" s="633"/>
      <c r="G560" s="633"/>
      <c r="I560" s="633"/>
      <c r="K560" s="633"/>
      <c r="M560" s="633"/>
      <c r="O560" s="633"/>
      <c r="P560" s="633"/>
      <c r="Q560" s="633"/>
      <c r="S560" s="633"/>
      <c r="T560" s="657"/>
      <c r="U560" s="633"/>
      <c r="W560" s="633"/>
      <c r="Y560" s="633"/>
      <c r="Z560" s="649"/>
      <c r="AA560" s="653"/>
      <c r="AB560" s="649"/>
    </row>
    <row r="561" spans="3:28" x14ac:dyDescent="0.25">
      <c r="C561" s="633"/>
      <c r="D561" s="633"/>
      <c r="E561" s="633"/>
      <c r="G561" s="633"/>
      <c r="I561" s="633"/>
      <c r="K561" s="633"/>
      <c r="M561" s="633"/>
      <c r="O561" s="633"/>
      <c r="P561" s="633"/>
      <c r="Q561" s="633"/>
      <c r="S561" s="633"/>
      <c r="T561" s="657"/>
      <c r="U561" s="633"/>
      <c r="W561" s="633"/>
      <c r="Y561" s="633"/>
      <c r="Z561" s="649"/>
      <c r="AA561" s="653"/>
      <c r="AB561" s="649"/>
    </row>
    <row r="562" spans="3:28" x14ac:dyDescent="0.25">
      <c r="C562" s="633"/>
      <c r="D562" s="633"/>
      <c r="E562" s="633"/>
      <c r="G562" s="633"/>
      <c r="I562" s="633"/>
      <c r="K562" s="633"/>
      <c r="M562" s="633"/>
      <c r="O562" s="633"/>
      <c r="P562" s="633"/>
      <c r="Q562" s="633"/>
      <c r="S562" s="633"/>
      <c r="T562" s="657"/>
      <c r="U562" s="633"/>
      <c r="W562" s="633"/>
      <c r="Y562" s="633"/>
      <c r="Z562" s="649"/>
      <c r="AA562" s="653"/>
      <c r="AB562" s="649"/>
    </row>
    <row r="563" spans="3:28" x14ac:dyDescent="0.25">
      <c r="C563" s="633"/>
      <c r="D563" s="633"/>
      <c r="E563" s="633"/>
      <c r="G563" s="633"/>
      <c r="I563" s="633"/>
      <c r="K563" s="633"/>
      <c r="M563" s="633"/>
      <c r="O563" s="633"/>
      <c r="P563" s="633"/>
      <c r="Q563" s="633"/>
      <c r="S563" s="633"/>
      <c r="T563" s="657"/>
      <c r="U563" s="633"/>
      <c r="W563" s="633"/>
      <c r="Y563" s="633"/>
      <c r="Z563" s="649"/>
      <c r="AA563" s="653"/>
      <c r="AB563" s="649"/>
    </row>
    <row r="564" spans="3:28" x14ac:dyDescent="0.25">
      <c r="C564" s="633"/>
      <c r="D564" s="633"/>
      <c r="E564" s="633"/>
      <c r="G564" s="633"/>
      <c r="I564" s="633"/>
      <c r="K564" s="633"/>
      <c r="M564" s="633"/>
      <c r="O564" s="633"/>
      <c r="P564" s="633"/>
      <c r="Q564" s="633"/>
      <c r="S564" s="633"/>
      <c r="T564" s="657"/>
      <c r="U564" s="633"/>
      <c r="W564" s="633"/>
      <c r="Y564" s="633"/>
      <c r="Z564" s="649"/>
      <c r="AA564" s="653"/>
      <c r="AB564" s="649"/>
    </row>
    <row r="565" spans="3:28" x14ac:dyDescent="0.25">
      <c r="C565" s="633"/>
      <c r="D565" s="633"/>
      <c r="E565" s="633"/>
      <c r="G565" s="633"/>
      <c r="I565" s="633"/>
      <c r="K565" s="633"/>
      <c r="M565" s="633"/>
      <c r="O565" s="633"/>
      <c r="P565" s="633"/>
      <c r="Q565" s="633"/>
      <c r="S565" s="633"/>
      <c r="T565" s="657"/>
      <c r="U565" s="633"/>
      <c r="W565" s="633"/>
      <c r="Y565" s="633"/>
      <c r="Z565" s="649"/>
      <c r="AA565" s="653"/>
      <c r="AB565" s="649"/>
    </row>
    <row r="566" spans="3:28" x14ac:dyDescent="0.25">
      <c r="C566" s="633"/>
      <c r="D566" s="633"/>
      <c r="E566" s="633"/>
      <c r="G566" s="633"/>
      <c r="I566" s="633"/>
      <c r="K566" s="633"/>
      <c r="M566" s="633"/>
      <c r="O566" s="633"/>
      <c r="P566" s="633"/>
      <c r="Q566" s="633"/>
      <c r="S566" s="633"/>
      <c r="T566" s="657"/>
      <c r="U566" s="633"/>
      <c r="W566" s="633"/>
      <c r="Y566" s="633"/>
      <c r="Z566" s="649"/>
      <c r="AA566" s="653"/>
      <c r="AB566" s="649"/>
    </row>
    <row r="567" spans="3:28" x14ac:dyDescent="0.25">
      <c r="C567" s="633"/>
      <c r="D567" s="633"/>
      <c r="E567" s="633"/>
      <c r="G567" s="633"/>
      <c r="I567" s="633"/>
      <c r="K567" s="633"/>
      <c r="M567" s="633"/>
      <c r="O567" s="633"/>
      <c r="P567" s="633"/>
      <c r="Q567" s="633"/>
      <c r="S567" s="633"/>
      <c r="T567" s="657"/>
      <c r="U567" s="633"/>
      <c r="W567" s="633"/>
      <c r="Y567" s="633"/>
      <c r="Z567" s="649"/>
      <c r="AA567" s="653"/>
      <c r="AB567" s="649"/>
    </row>
    <row r="568" spans="3:28" x14ac:dyDescent="0.25">
      <c r="C568" s="633"/>
      <c r="D568" s="633"/>
      <c r="E568" s="633"/>
      <c r="G568" s="633"/>
      <c r="I568" s="633"/>
      <c r="K568" s="633"/>
      <c r="M568" s="633"/>
      <c r="O568" s="633"/>
      <c r="P568" s="633"/>
      <c r="Q568" s="633"/>
      <c r="S568" s="633"/>
      <c r="T568" s="657"/>
      <c r="U568" s="633"/>
      <c r="W568" s="633"/>
      <c r="Y568" s="633"/>
      <c r="Z568" s="649"/>
      <c r="AA568" s="653"/>
      <c r="AB568" s="649"/>
    </row>
    <row r="569" spans="3:28" x14ac:dyDescent="0.25">
      <c r="C569" s="633"/>
      <c r="D569" s="633"/>
      <c r="E569" s="633"/>
      <c r="G569" s="633"/>
      <c r="I569" s="633"/>
      <c r="K569" s="633"/>
      <c r="M569" s="633"/>
      <c r="O569" s="633"/>
      <c r="P569" s="633"/>
      <c r="Q569" s="633"/>
      <c r="S569" s="633"/>
      <c r="T569" s="657"/>
      <c r="U569" s="633"/>
      <c r="W569" s="633"/>
      <c r="Y569" s="633"/>
      <c r="Z569" s="649"/>
      <c r="AA569" s="653"/>
      <c r="AB569" s="649"/>
    </row>
    <row r="570" spans="3:28" x14ac:dyDescent="0.25">
      <c r="C570" s="633"/>
      <c r="D570" s="633"/>
      <c r="E570" s="633"/>
      <c r="G570" s="633"/>
      <c r="I570" s="633"/>
      <c r="K570" s="633"/>
      <c r="M570" s="633"/>
      <c r="O570" s="633"/>
      <c r="P570" s="633"/>
      <c r="Q570" s="633"/>
      <c r="S570" s="633"/>
      <c r="T570" s="657"/>
      <c r="U570" s="633"/>
      <c r="W570" s="633"/>
      <c r="Y570" s="633"/>
      <c r="Z570" s="649"/>
      <c r="AA570" s="653"/>
      <c r="AB570" s="649"/>
    </row>
    <row r="571" spans="3:28" x14ac:dyDescent="0.25">
      <c r="C571" s="633"/>
      <c r="D571" s="633"/>
      <c r="E571" s="633"/>
      <c r="G571" s="633"/>
      <c r="I571" s="633"/>
      <c r="K571" s="633"/>
      <c r="M571" s="633"/>
      <c r="O571" s="633"/>
      <c r="P571" s="633"/>
      <c r="Q571" s="633"/>
      <c r="S571" s="633"/>
      <c r="T571" s="657"/>
      <c r="U571" s="633"/>
      <c r="W571" s="633"/>
      <c r="Y571" s="633"/>
      <c r="Z571" s="649"/>
      <c r="AA571" s="653"/>
      <c r="AB571" s="649"/>
    </row>
    <row r="572" spans="3:28" x14ac:dyDescent="0.25">
      <c r="C572" s="633"/>
      <c r="D572" s="633"/>
      <c r="E572" s="633"/>
      <c r="G572" s="633"/>
      <c r="I572" s="633"/>
      <c r="K572" s="633"/>
      <c r="M572" s="633"/>
      <c r="O572" s="633"/>
      <c r="P572" s="633"/>
      <c r="Q572" s="633"/>
      <c r="S572" s="633"/>
      <c r="T572" s="657"/>
      <c r="U572" s="633"/>
      <c r="W572" s="633"/>
      <c r="Y572" s="633"/>
      <c r="Z572" s="649"/>
      <c r="AA572" s="653"/>
      <c r="AB572" s="649"/>
    </row>
    <row r="573" spans="3:28" x14ac:dyDescent="0.25">
      <c r="C573" s="633"/>
      <c r="D573" s="633"/>
      <c r="E573" s="633"/>
      <c r="G573" s="633"/>
      <c r="I573" s="633"/>
      <c r="K573" s="633"/>
      <c r="M573" s="633"/>
      <c r="O573" s="633"/>
      <c r="P573" s="633"/>
      <c r="Q573" s="633"/>
      <c r="S573" s="633"/>
      <c r="T573" s="657"/>
      <c r="U573" s="633"/>
      <c r="W573" s="633"/>
      <c r="Y573" s="633"/>
      <c r="Z573" s="649"/>
      <c r="AA573" s="653"/>
      <c r="AB573" s="649"/>
    </row>
    <row r="574" spans="3:28" x14ac:dyDescent="0.25">
      <c r="C574" s="633"/>
      <c r="D574" s="633"/>
      <c r="E574" s="633"/>
      <c r="G574" s="633"/>
      <c r="I574" s="633"/>
      <c r="K574" s="633"/>
      <c r="M574" s="633"/>
      <c r="O574" s="633"/>
      <c r="P574" s="633"/>
      <c r="Q574" s="633"/>
      <c r="S574" s="633"/>
      <c r="T574" s="657"/>
      <c r="U574" s="633"/>
      <c r="W574" s="633"/>
      <c r="Y574" s="633"/>
      <c r="Z574" s="649"/>
      <c r="AA574" s="653"/>
      <c r="AB574" s="649"/>
    </row>
    <row r="575" spans="3:28" x14ac:dyDescent="0.25">
      <c r="C575" s="633"/>
      <c r="D575" s="633"/>
      <c r="E575" s="633"/>
      <c r="G575" s="633"/>
      <c r="I575" s="633"/>
      <c r="K575" s="633"/>
      <c r="M575" s="633"/>
      <c r="O575" s="633"/>
      <c r="P575" s="633"/>
      <c r="Q575" s="633"/>
      <c r="S575" s="633"/>
      <c r="T575" s="657"/>
      <c r="U575" s="633"/>
      <c r="W575" s="633"/>
      <c r="Y575" s="633"/>
      <c r="Z575" s="649"/>
      <c r="AA575" s="653"/>
      <c r="AB575" s="649"/>
    </row>
    <row r="576" spans="3:28" x14ac:dyDescent="0.25">
      <c r="C576" s="633"/>
      <c r="D576" s="633"/>
      <c r="E576" s="633"/>
      <c r="G576" s="633"/>
      <c r="I576" s="633"/>
      <c r="K576" s="633"/>
      <c r="M576" s="633"/>
      <c r="O576" s="633"/>
      <c r="P576" s="633"/>
      <c r="Q576" s="633"/>
      <c r="S576" s="633"/>
      <c r="T576" s="657"/>
      <c r="U576" s="633"/>
      <c r="W576" s="633"/>
      <c r="Y576" s="633"/>
      <c r="Z576" s="649"/>
      <c r="AA576" s="653"/>
      <c r="AB576" s="649"/>
    </row>
    <row r="577" spans="3:28" x14ac:dyDescent="0.25">
      <c r="C577" s="633"/>
      <c r="D577" s="633"/>
      <c r="E577" s="633"/>
      <c r="G577" s="633"/>
      <c r="I577" s="633"/>
      <c r="K577" s="633"/>
      <c r="M577" s="633"/>
      <c r="O577" s="633"/>
      <c r="P577" s="633"/>
      <c r="Q577" s="633"/>
      <c r="S577" s="633"/>
      <c r="T577" s="657"/>
      <c r="U577" s="633"/>
      <c r="W577" s="633"/>
      <c r="Y577" s="633"/>
      <c r="Z577" s="649"/>
      <c r="AA577" s="653"/>
      <c r="AB577" s="649"/>
    </row>
    <row r="578" spans="3:28" x14ac:dyDescent="0.25">
      <c r="C578" s="633"/>
      <c r="D578" s="633"/>
      <c r="E578" s="633"/>
      <c r="G578" s="633"/>
      <c r="I578" s="633"/>
      <c r="K578" s="633"/>
      <c r="M578" s="633"/>
      <c r="O578" s="633"/>
      <c r="P578" s="633"/>
      <c r="Q578" s="633"/>
      <c r="S578" s="633"/>
      <c r="T578" s="657"/>
      <c r="U578" s="633"/>
      <c r="W578" s="633"/>
      <c r="Y578" s="633"/>
      <c r="Z578" s="649"/>
      <c r="AA578" s="653"/>
      <c r="AB578" s="649"/>
    </row>
    <row r="579" spans="3:28" x14ac:dyDescent="0.25">
      <c r="C579" s="633"/>
      <c r="D579" s="633"/>
      <c r="E579" s="633"/>
      <c r="G579" s="633"/>
      <c r="I579" s="633"/>
      <c r="K579" s="633"/>
      <c r="M579" s="633"/>
      <c r="O579" s="633"/>
      <c r="P579" s="633"/>
      <c r="Q579" s="633"/>
      <c r="S579" s="633"/>
      <c r="T579" s="657"/>
      <c r="U579" s="633"/>
      <c r="W579" s="633"/>
      <c r="Y579" s="633"/>
      <c r="Z579" s="649"/>
      <c r="AA579" s="653"/>
      <c r="AB579" s="649"/>
    </row>
    <row r="580" spans="3:28" x14ac:dyDescent="0.25">
      <c r="C580" s="633"/>
      <c r="D580" s="633"/>
      <c r="E580" s="633"/>
      <c r="G580" s="633"/>
      <c r="I580" s="633"/>
      <c r="K580" s="633"/>
      <c r="M580" s="633"/>
      <c r="O580" s="633"/>
      <c r="P580" s="633"/>
      <c r="Q580" s="633"/>
      <c r="S580" s="633"/>
      <c r="T580" s="657"/>
      <c r="U580" s="633"/>
      <c r="W580" s="633"/>
      <c r="Y580" s="633"/>
      <c r="Z580" s="649"/>
      <c r="AA580" s="653"/>
      <c r="AB580" s="649"/>
    </row>
    <row r="581" spans="3:28" x14ac:dyDescent="0.25">
      <c r="C581" s="633"/>
      <c r="D581" s="633"/>
      <c r="E581" s="633"/>
      <c r="G581" s="633"/>
      <c r="I581" s="633"/>
      <c r="K581" s="633"/>
      <c r="M581" s="633"/>
      <c r="O581" s="633"/>
      <c r="P581" s="633"/>
      <c r="Q581" s="633"/>
      <c r="S581" s="633"/>
      <c r="T581" s="657"/>
      <c r="U581" s="633"/>
      <c r="W581" s="633"/>
      <c r="Y581" s="633"/>
      <c r="Z581" s="649"/>
      <c r="AA581" s="653"/>
      <c r="AB581" s="649"/>
    </row>
    <row r="582" spans="3:28" x14ac:dyDescent="0.25">
      <c r="C582" s="633"/>
      <c r="D582" s="633"/>
      <c r="E582" s="633"/>
      <c r="G582" s="633"/>
      <c r="I582" s="633"/>
      <c r="K582" s="633"/>
      <c r="M582" s="633"/>
      <c r="O582" s="633"/>
      <c r="P582" s="633"/>
      <c r="Q582" s="633"/>
      <c r="S582" s="633"/>
      <c r="T582" s="657"/>
      <c r="U582" s="633"/>
      <c r="W582" s="633"/>
      <c r="Y582" s="633"/>
      <c r="Z582" s="649"/>
      <c r="AA582" s="653"/>
      <c r="AB582" s="649"/>
    </row>
    <row r="583" spans="3:28" x14ac:dyDescent="0.25">
      <c r="C583" s="633"/>
      <c r="D583" s="633"/>
      <c r="E583" s="633"/>
      <c r="G583" s="633"/>
      <c r="I583" s="633"/>
      <c r="K583" s="633"/>
      <c r="M583" s="633"/>
      <c r="O583" s="633"/>
      <c r="P583" s="633"/>
      <c r="Q583" s="633"/>
      <c r="S583" s="633"/>
      <c r="T583" s="657"/>
      <c r="U583" s="633"/>
      <c r="W583" s="633"/>
      <c r="Y583" s="633"/>
      <c r="Z583" s="649"/>
      <c r="AA583" s="653"/>
      <c r="AB583" s="649"/>
    </row>
    <row r="584" spans="3:28" x14ac:dyDescent="0.25">
      <c r="C584" s="633"/>
      <c r="D584" s="633"/>
      <c r="E584" s="633"/>
      <c r="G584" s="633"/>
      <c r="I584" s="633"/>
      <c r="K584" s="633"/>
      <c r="M584" s="633"/>
      <c r="O584" s="633"/>
      <c r="P584" s="633"/>
      <c r="Q584" s="633"/>
      <c r="S584" s="633"/>
      <c r="T584" s="657"/>
      <c r="U584" s="633"/>
      <c r="W584" s="633"/>
      <c r="Y584" s="633"/>
      <c r="Z584" s="649"/>
      <c r="AA584" s="653"/>
      <c r="AB584" s="649"/>
    </row>
    <row r="585" spans="3:28" x14ac:dyDescent="0.25">
      <c r="C585" s="633"/>
      <c r="D585" s="633"/>
      <c r="E585" s="633"/>
      <c r="G585" s="633"/>
      <c r="I585" s="633"/>
      <c r="K585" s="633"/>
      <c r="M585" s="633"/>
      <c r="O585" s="633"/>
      <c r="P585" s="633"/>
      <c r="Q585" s="633"/>
      <c r="S585" s="633"/>
      <c r="T585" s="657"/>
      <c r="U585" s="633"/>
      <c r="W585" s="633"/>
      <c r="Y585" s="633"/>
      <c r="Z585" s="649"/>
      <c r="AA585" s="653"/>
      <c r="AB585" s="649"/>
    </row>
    <row r="586" spans="3:28" x14ac:dyDescent="0.25">
      <c r="C586" s="633"/>
      <c r="D586" s="633"/>
      <c r="E586" s="633"/>
      <c r="G586" s="633"/>
      <c r="I586" s="633"/>
      <c r="K586" s="633"/>
      <c r="M586" s="633"/>
      <c r="O586" s="633"/>
      <c r="P586" s="633"/>
      <c r="Q586" s="633"/>
      <c r="S586" s="633"/>
      <c r="T586" s="657"/>
      <c r="U586" s="633"/>
      <c r="W586" s="633"/>
      <c r="Y586" s="633"/>
      <c r="Z586" s="649"/>
      <c r="AA586" s="653"/>
      <c r="AB586" s="649"/>
    </row>
    <row r="587" spans="3:28" x14ac:dyDescent="0.25">
      <c r="C587" s="633"/>
      <c r="D587" s="633"/>
      <c r="E587" s="633"/>
      <c r="G587" s="633"/>
      <c r="I587" s="633"/>
      <c r="K587" s="633"/>
      <c r="M587" s="633"/>
      <c r="O587" s="633"/>
      <c r="P587" s="633"/>
      <c r="Q587" s="633"/>
      <c r="S587" s="633"/>
      <c r="T587" s="657"/>
      <c r="U587" s="633"/>
      <c r="W587" s="633"/>
      <c r="Y587" s="633"/>
      <c r="Z587" s="649"/>
      <c r="AA587" s="653"/>
      <c r="AB587" s="649"/>
    </row>
    <row r="588" spans="3:28" x14ac:dyDescent="0.25">
      <c r="C588" s="633"/>
      <c r="D588" s="633"/>
      <c r="E588" s="633"/>
      <c r="G588" s="633"/>
      <c r="I588" s="633"/>
      <c r="K588" s="633"/>
      <c r="M588" s="633"/>
      <c r="O588" s="633"/>
      <c r="P588" s="633"/>
      <c r="Q588" s="633"/>
      <c r="S588" s="633"/>
      <c r="T588" s="657"/>
      <c r="U588" s="633"/>
      <c r="W588" s="633"/>
      <c r="Y588" s="633"/>
      <c r="Z588" s="649"/>
      <c r="AA588" s="653"/>
      <c r="AB588" s="649"/>
    </row>
    <row r="589" spans="3:28" x14ac:dyDescent="0.25">
      <c r="C589" s="633"/>
      <c r="D589" s="633"/>
      <c r="E589" s="633"/>
      <c r="G589" s="633"/>
      <c r="I589" s="633"/>
      <c r="K589" s="633"/>
      <c r="M589" s="633"/>
      <c r="O589" s="633"/>
      <c r="P589" s="633"/>
      <c r="Q589" s="633"/>
      <c r="S589" s="633"/>
      <c r="T589" s="657"/>
      <c r="U589" s="633"/>
      <c r="W589" s="633"/>
      <c r="Y589" s="633"/>
      <c r="Z589" s="649"/>
      <c r="AA589" s="653"/>
      <c r="AB589" s="649"/>
    </row>
    <row r="590" spans="3:28" x14ac:dyDescent="0.25">
      <c r="C590" s="633"/>
      <c r="D590" s="633"/>
      <c r="E590" s="633"/>
      <c r="G590" s="633"/>
      <c r="I590" s="633"/>
      <c r="K590" s="633"/>
      <c r="M590" s="633"/>
      <c r="O590" s="633"/>
      <c r="P590" s="633"/>
      <c r="Q590" s="633"/>
      <c r="S590" s="633"/>
      <c r="T590" s="657"/>
      <c r="U590" s="633"/>
      <c r="W590" s="633"/>
      <c r="Y590" s="633"/>
      <c r="Z590" s="649"/>
      <c r="AA590" s="653"/>
      <c r="AB590" s="649"/>
    </row>
    <row r="591" spans="3:28" x14ac:dyDescent="0.25">
      <c r="C591" s="633"/>
      <c r="D591" s="633"/>
      <c r="E591" s="633"/>
      <c r="G591" s="633"/>
      <c r="I591" s="633"/>
      <c r="K591" s="633"/>
      <c r="M591" s="633"/>
      <c r="O591" s="633"/>
      <c r="P591" s="633"/>
      <c r="Q591" s="633"/>
      <c r="S591" s="633"/>
      <c r="T591" s="657"/>
      <c r="U591" s="633"/>
      <c r="W591" s="633"/>
      <c r="Y591" s="633"/>
      <c r="Z591" s="649"/>
      <c r="AA591" s="653"/>
      <c r="AB591" s="649"/>
    </row>
    <row r="592" spans="3:28" x14ac:dyDescent="0.25">
      <c r="C592" s="633"/>
      <c r="D592" s="633"/>
      <c r="E592" s="633"/>
      <c r="G592" s="633"/>
      <c r="I592" s="633"/>
      <c r="K592" s="633"/>
      <c r="M592" s="633"/>
      <c r="O592" s="633"/>
      <c r="P592" s="633"/>
      <c r="Q592" s="633"/>
      <c r="S592" s="633"/>
      <c r="T592" s="657"/>
      <c r="U592" s="633"/>
      <c r="W592" s="633"/>
      <c r="Y592" s="633"/>
      <c r="Z592" s="649"/>
      <c r="AA592" s="653"/>
      <c r="AB592" s="649"/>
    </row>
    <row r="593" spans="3:28" x14ac:dyDescent="0.25">
      <c r="C593" s="633"/>
      <c r="D593" s="633"/>
      <c r="E593" s="633"/>
      <c r="G593" s="633"/>
      <c r="I593" s="633"/>
      <c r="K593" s="633"/>
      <c r="M593" s="633"/>
      <c r="O593" s="633"/>
      <c r="P593" s="633"/>
      <c r="Q593" s="633"/>
      <c r="S593" s="633"/>
      <c r="T593" s="657"/>
      <c r="U593" s="633"/>
      <c r="W593" s="633"/>
      <c r="Y593" s="633"/>
      <c r="Z593" s="649"/>
      <c r="AA593" s="653"/>
      <c r="AB593" s="649"/>
    </row>
    <row r="594" spans="3:28" x14ac:dyDescent="0.25">
      <c r="C594" s="633"/>
      <c r="D594" s="633"/>
      <c r="E594" s="633"/>
      <c r="G594" s="633"/>
      <c r="I594" s="633"/>
      <c r="K594" s="633"/>
      <c r="M594" s="633"/>
      <c r="O594" s="633"/>
      <c r="P594" s="633"/>
      <c r="Q594" s="633"/>
      <c r="S594" s="633"/>
      <c r="T594" s="657"/>
      <c r="U594" s="633"/>
      <c r="W594" s="633"/>
      <c r="Y594" s="633"/>
      <c r="Z594" s="649"/>
      <c r="AA594" s="653"/>
      <c r="AB594" s="649"/>
    </row>
    <row r="595" spans="3:28" x14ac:dyDescent="0.25">
      <c r="C595" s="633"/>
      <c r="D595" s="633"/>
      <c r="E595" s="633"/>
      <c r="G595" s="633"/>
      <c r="I595" s="633"/>
      <c r="K595" s="633"/>
      <c r="M595" s="633"/>
      <c r="O595" s="633"/>
      <c r="P595" s="633"/>
      <c r="Q595" s="633"/>
      <c r="S595" s="633"/>
      <c r="T595" s="657"/>
      <c r="U595" s="633"/>
      <c r="W595" s="633"/>
      <c r="Y595" s="633"/>
      <c r="Z595" s="649"/>
      <c r="AA595" s="653"/>
      <c r="AB595" s="649"/>
    </row>
    <row r="596" spans="3:28" x14ac:dyDescent="0.25">
      <c r="C596" s="633"/>
      <c r="D596" s="633"/>
      <c r="E596" s="633"/>
      <c r="G596" s="633"/>
      <c r="I596" s="633"/>
      <c r="K596" s="633"/>
      <c r="M596" s="633"/>
      <c r="O596" s="633"/>
      <c r="P596" s="633"/>
      <c r="Q596" s="633"/>
      <c r="S596" s="633"/>
      <c r="T596" s="657"/>
      <c r="U596" s="633"/>
      <c r="W596" s="633"/>
      <c r="Y596" s="633"/>
      <c r="Z596" s="649"/>
      <c r="AA596" s="653"/>
      <c r="AB596" s="649"/>
    </row>
    <row r="597" spans="3:28" x14ac:dyDescent="0.25">
      <c r="C597" s="633"/>
      <c r="D597" s="633"/>
      <c r="E597" s="633"/>
      <c r="G597" s="633"/>
      <c r="I597" s="633"/>
      <c r="K597" s="633"/>
      <c r="M597" s="633"/>
      <c r="O597" s="633"/>
      <c r="P597" s="633"/>
      <c r="Q597" s="633"/>
      <c r="S597" s="633"/>
      <c r="T597" s="657"/>
      <c r="U597" s="633"/>
      <c r="W597" s="633"/>
      <c r="Y597" s="633"/>
      <c r="Z597" s="649"/>
      <c r="AA597" s="653"/>
      <c r="AB597" s="649"/>
    </row>
    <row r="598" spans="3:28" x14ac:dyDescent="0.25">
      <c r="C598" s="633"/>
      <c r="D598" s="633"/>
      <c r="E598" s="633"/>
      <c r="G598" s="633"/>
      <c r="I598" s="633"/>
      <c r="K598" s="633"/>
      <c r="M598" s="633"/>
      <c r="O598" s="633"/>
      <c r="P598" s="633"/>
      <c r="Q598" s="633"/>
      <c r="S598" s="633"/>
      <c r="T598" s="657"/>
      <c r="U598" s="633"/>
      <c r="W598" s="633"/>
      <c r="Y598" s="633"/>
      <c r="Z598" s="649"/>
      <c r="AA598" s="653"/>
      <c r="AB598" s="649"/>
    </row>
    <row r="599" spans="3:28" x14ac:dyDescent="0.25">
      <c r="C599" s="633"/>
      <c r="D599" s="633"/>
      <c r="E599" s="633"/>
      <c r="G599" s="633"/>
      <c r="I599" s="633"/>
      <c r="K599" s="633"/>
      <c r="M599" s="633"/>
      <c r="O599" s="633"/>
      <c r="P599" s="633"/>
      <c r="Q599" s="633"/>
      <c r="S599" s="633"/>
      <c r="T599" s="657"/>
      <c r="U599" s="633"/>
      <c r="W599" s="633"/>
      <c r="Y599" s="633"/>
      <c r="Z599" s="649"/>
      <c r="AA599" s="653"/>
      <c r="AB599" s="649"/>
    </row>
    <row r="600" spans="3:28" x14ac:dyDescent="0.25">
      <c r="C600" s="633"/>
      <c r="D600" s="633"/>
      <c r="E600" s="633"/>
      <c r="G600" s="633"/>
      <c r="I600" s="633"/>
      <c r="K600" s="633"/>
      <c r="M600" s="633"/>
      <c r="O600" s="633"/>
      <c r="P600" s="633"/>
      <c r="Q600" s="633"/>
      <c r="S600" s="633"/>
      <c r="T600" s="657"/>
      <c r="U600" s="633"/>
      <c r="W600" s="633"/>
      <c r="Y600" s="633"/>
      <c r="Z600" s="649"/>
      <c r="AA600" s="653"/>
      <c r="AB600" s="649"/>
    </row>
    <row r="601" spans="3:28" x14ac:dyDescent="0.25">
      <c r="C601" s="633"/>
      <c r="D601" s="633"/>
      <c r="E601" s="633"/>
      <c r="G601" s="633"/>
      <c r="I601" s="633"/>
      <c r="K601" s="633"/>
      <c r="M601" s="633"/>
      <c r="O601" s="633"/>
      <c r="P601" s="633"/>
      <c r="Q601" s="633"/>
      <c r="S601" s="633"/>
      <c r="T601" s="657"/>
      <c r="U601" s="633"/>
      <c r="W601" s="633"/>
      <c r="Y601" s="633"/>
      <c r="Z601" s="649"/>
      <c r="AA601" s="653"/>
      <c r="AB601" s="649"/>
    </row>
    <row r="602" spans="3:28" x14ac:dyDescent="0.25">
      <c r="C602" s="633"/>
      <c r="D602" s="633"/>
      <c r="E602" s="633"/>
      <c r="G602" s="633"/>
      <c r="I602" s="633"/>
      <c r="K602" s="633"/>
      <c r="M602" s="633"/>
      <c r="O602" s="633"/>
      <c r="P602" s="633"/>
      <c r="Q602" s="633"/>
      <c r="S602" s="633"/>
      <c r="T602" s="657"/>
      <c r="U602" s="633"/>
      <c r="W602" s="633"/>
      <c r="Y602" s="633"/>
      <c r="Z602" s="649"/>
      <c r="AA602" s="653"/>
      <c r="AB602" s="649"/>
    </row>
    <row r="603" spans="3:28" x14ac:dyDescent="0.25">
      <c r="C603" s="633"/>
      <c r="D603" s="633"/>
      <c r="E603" s="633"/>
      <c r="G603" s="633"/>
      <c r="I603" s="633"/>
      <c r="K603" s="633"/>
      <c r="M603" s="633"/>
      <c r="O603" s="633"/>
      <c r="P603" s="633"/>
      <c r="Q603" s="633"/>
      <c r="S603" s="633"/>
      <c r="T603" s="657"/>
      <c r="U603" s="633"/>
      <c r="W603" s="633"/>
      <c r="Y603" s="633"/>
      <c r="Z603" s="649"/>
      <c r="AA603" s="653"/>
      <c r="AB603" s="649"/>
    </row>
    <row r="604" spans="3:28" x14ac:dyDescent="0.25">
      <c r="C604" s="633"/>
      <c r="D604" s="633"/>
      <c r="E604" s="633"/>
      <c r="G604" s="633"/>
      <c r="I604" s="633"/>
      <c r="K604" s="633"/>
      <c r="M604" s="633"/>
      <c r="O604" s="633"/>
      <c r="P604" s="633"/>
      <c r="Q604" s="633"/>
      <c r="S604" s="633"/>
      <c r="T604" s="657"/>
      <c r="U604" s="633"/>
      <c r="W604" s="633"/>
      <c r="Y604" s="633"/>
      <c r="Z604" s="649"/>
      <c r="AA604" s="653"/>
      <c r="AB604" s="649"/>
    </row>
    <row r="605" spans="3:28" x14ac:dyDescent="0.25">
      <c r="C605" s="633"/>
      <c r="D605" s="633"/>
      <c r="E605" s="633"/>
      <c r="G605" s="633"/>
      <c r="I605" s="633"/>
      <c r="K605" s="633"/>
      <c r="M605" s="633"/>
      <c r="O605" s="633"/>
      <c r="P605" s="633"/>
      <c r="Q605" s="633"/>
      <c r="S605" s="633"/>
      <c r="T605" s="657"/>
      <c r="U605" s="633"/>
      <c r="W605" s="633"/>
      <c r="Y605" s="633"/>
      <c r="Z605" s="649"/>
      <c r="AA605" s="653"/>
      <c r="AB605" s="649"/>
    </row>
    <row r="606" spans="3:28" x14ac:dyDescent="0.25">
      <c r="C606" s="633"/>
      <c r="D606" s="633"/>
      <c r="E606" s="633"/>
      <c r="G606" s="633"/>
      <c r="I606" s="633"/>
      <c r="K606" s="633"/>
      <c r="M606" s="633"/>
      <c r="O606" s="633"/>
      <c r="P606" s="633"/>
      <c r="Q606" s="633"/>
      <c r="S606" s="633"/>
      <c r="T606" s="657"/>
      <c r="U606" s="633"/>
      <c r="W606" s="633"/>
      <c r="Y606" s="633"/>
      <c r="Z606" s="649"/>
      <c r="AA606" s="653"/>
      <c r="AB606" s="649"/>
    </row>
    <row r="607" spans="3:28" x14ac:dyDescent="0.25">
      <c r="C607" s="633"/>
      <c r="D607" s="633"/>
      <c r="E607" s="633"/>
      <c r="G607" s="633"/>
      <c r="I607" s="633"/>
      <c r="K607" s="633"/>
      <c r="M607" s="633"/>
      <c r="O607" s="633"/>
      <c r="P607" s="633"/>
      <c r="Q607" s="633"/>
      <c r="S607" s="633"/>
      <c r="T607" s="657"/>
      <c r="U607" s="633"/>
      <c r="W607" s="633"/>
      <c r="Y607" s="633"/>
      <c r="Z607" s="649"/>
      <c r="AA607" s="653"/>
      <c r="AB607" s="649"/>
    </row>
    <row r="608" spans="3:28" x14ac:dyDescent="0.25">
      <c r="C608" s="633"/>
      <c r="D608" s="633"/>
      <c r="E608" s="633"/>
      <c r="G608" s="633"/>
      <c r="I608" s="633"/>
      <c r="K608" s="633"/>
      <c r="M608" s="633"/>
      <c r="O608" s="633"/>
      <c r="P608" s="633"/>
      <c r="Q608" s="633"/>
      <c r="S608" s="633"/>
      <c r="T608" s="657"/>
      <c r="U608" s="633"/>
      <c r="W608" s="633"/>
      <c r="Y608" s="633"/>
      <c r="Z608" s="649"/>
      <c r="AA608" s="653"/>
      <c r="AB608" s="649"/>
    </row>
    <row r="609" spans="3:28" x14ac:dyDescent="0.25">
      <c r="C609" s="633"/>
      <c r="D609" s="633"/>
      <c r="E609" s="633"/>
      <c r="G609" s="633"/>
      <c r="I609" s="633"/>
      <c r="K609" s="633"/>
      <c r="M609" s="633"/>
      <c r="O609" s="633"/>
      <c r="P609" s="633"/>
      <c r="Q609" s="633"/>
      <c r="S609" s="633"/>
      <c r="T609" s="657"/>
      <c r="U609" s="633"/>
      <c r="W609" s="633"/>
      <c r="Y609" s="633"/>
      <c r="Z609" s="649"/>
      <c r="AA609" s="653"/>
      <c r="AB609" s="649"/>
    </row>
    <row r="610" spans="3:28" x14ac:dyDescent="0.25">
      <c r="C610" s="633"/>
      <c r="D610" s="633"/>
      <c r="E610" s="633"/>
      <c r="G610" s="633"/>
      <c r="I610" s="633"/>
      <c r="K610" s="633"/>
      <c r="M610" s="633"/>
      <c r="O610" s="633"/>
      <c r="P610" s="633"/>
      <c r="Q610" s="633"/>
      <c r="S610" s="633"/>
      <c r="T610" s="657"/>
      <c r="U610" s="633"/>
      <c r="W610" s="633"/>
      <c r="Y610" s="633"/>
      <c r="Z610" s="649"/>
      <c r="AA610" s="653"/>
      <c r="AB610" s="649"/>
    </row>
    <row r="611" spans="3:28" x14ac:dyDescent="0.25">
      <c r="C611" s="633"/>
      <c r="D611" s="633"/>
      <c r="E611" s="633"/>
      <c r="G611" s="633"/>
      <c r="I611" s="633"/>
      <c r="K611" s="633"/>
      <c r="M611" s="633"/>
      <c r="O611" s="633"/>
      <c r="P611" s="633"/>
      <c r="Q611" s="633"/>
      <c r="S611" s="633"/>
      <c r="T611" s="657"/>
      <c r="U611" s="633"/>
      <c r="W611" s="633"/>
      <c r="Y611" s="633"/>
      <c r="Z611" s="649"/>
      <c r="AA611" s="653"/>
      <c r="AB611" s="649"/>
    </row>
    <row r="612" spans="3:28" x14ac:dyDescent="0.25">
      <c r="C612" s="633"/>
      <c r="D612" s="633"/>
      <c r="E612" s="633"/>
      <c r="G612" s="633"/>
      <c r="I612" s="633"/>
      <c r="K612" s="633"/>
      <c r="M612" s="633"/>
      <c r="O612" s="633"/>
      <c r="P612" s="633"/>
      <c r="Q612" s="633"/>
      <c r="S612" s="633"/>
      <c r="T612" s="657"/>
      <c r="U612" s="633"/>
      <c r="W612" s="633"/>
      <c r="Y612" s="633"/>
      <c r="Z612" s="649"/>
      <c r="AA612" s="653"/>
      <c r="AB612" s="649"/>
    </row>
    <row r="613" spans="3:28" x14ac:dyDescent="0.25">
      <c r="C613" s="633"/>
      <c r="D613" s="633"/>
      <c r="E613" s="633"/>
      <c r="G613" s="633"/>
      <c r="I613" s="633"/>
      <c r="K613" s="633"/>
      <c r="M613" s="633"/>
      <c r="O613" s="633"/>
      <c r="P613" s="633"/>
      <c r="Q613" s="633"/>
      <c r="S613" s="633"/>
      <c r="T613" s="657"/>
      <c r="U613" s="633"/>
      <c r="W613" s="633"/>
      <c r="Y613" s="633"/>
      <c r="Z613" s="649"/>
      <c r="AA613" s="653"/>
      <c r="AB613" s="649"/>
    </row>
    <row r="614" spans="3:28" x14ac:dyDescent="0.25">
      <c r="C614" s="633"/>
      <c r="D614" s="633"/>
      <c r="E614" s="633"/>
      <c r="G614" s="633"/>
      <c r="I614" s="633"/>
      <c r="K614" s="633"/>
      <c r="M614" s="633"/>
      <c r="O614" s="633"/>
      <c r="P614" s="633"/>
      <c r="Q614" s="633"/>
      <c r="S614" s="633"/>
      <c r="T614" s="657"/>
      <c r="U614" s="633"/>
      <c r="W614" s="633"/>
      <c r="Y614" s="633"/>
      <c r="Z614" s="649"/>
      <c r="AA614" s="653"/>
      <c r="AB614" s="649"/>
    </row>
    <row r="615" spans="3:28" x14ac:dyDescent="0.25">
      <c r="C615" s="633"/>
      <c r="D615" s="633"/>
      <c r="E615" s="633"/>
      <c r="G615" s="633"/>
      <c r="I615" s="633"/>
      <c r="K615" s="633"/>
      <c r="M615" s="633"/>
      <c r="O615" s="633"/>
      <c r="P615" s="633"/>
      <c r="Q615" s="633"/>
      <c r="S615" s="633"/>
      <c r="T615" s="657"/>
      <c r="U615" s="633"/>
      <c r="W615" s="633"/>
      <c r="Y615" s="633"/>
      <c r="Z615" s="649"/>
      <c r="AA615" s="653"/>
      <c r="AB615" s="649"/>
    </row>
    <row r="616" spans="3:28" x14ac:dyDescent="0.25">
      <c r="C616" s="633"/>
      <c r="D616" s="633"/>
      <c r="E616" s="633"/>
      <c r="G616" s="633"/>
      <c r="I616" s="633"/>
      <c r="K616" s="633"/>
      <c r="M616" s="633"/>
      <c r="O616" s="633"/>
      <c r="P616" s="633"/>
      <c r="Q616" s="633"/>
      <c r="S616" s="633"/>
      <c r="T616" s="657"/>
      <c r="U616" s="633"/>
      <c r="W616" s="633"/>
      <c r="Y616" s="633"/>
      <c r="Z616" s="649"/>
      <c r="AA616" s="653"/>
      <c r="AB616" s="649"/>
    </row>
    <row r="617" spans="3:28" x14ac:dyDescent="0.25">
      <c r="C617" s="633"/>
      <c r="D617" s="633"/>
      <c r="E617" s="633"/>
      <c r="G617" s="633"/>
      <c r="I617" s="633"/>
      <c r="K617" s="633"/>
      <c r="M617" s="633"/>
      <c r="O617" s="633"/>
      <c r="P617" s="633"/>
      <c r="Q617" s="633"/>
      <c r="S617" s="633"/>
      <c r="T617" s="657"/>
      <c r="U617" s="633"/>
      <c r="W617" s="633"/>
      <c r="Y617" s="633"/>
      <c r="Z617" s="649"/>
      <c r="AA617" s="653"/>
      <c r="AB617" s="649"/>
    </row>
    <row r="618" spans="3:28" x14ac:dyDescent="0.25">
      <c r="C618" s="633"/>
      <c r="D618" s="633"/>
      <c r="E618" s="633"/>
      <c r="G618" s="633"/>
      <c r="I618" s="633"/>
      <c r="K618" s="633"/>
      <c r="M618" s="633"/>
      <c r="O618" s="633"/>
      <c r="P618" s="633"/>
      <c r="Q618" s="633"/>
      <c r="S618" s="633"/>
      <c r="T618" s="657"/>
      <c r="U618" s="633"/>
      <c r="W618" s="633"/>
      <c r="Y618" s="633"/>
      <c r="Z618" s="649"/>
      <c r="AA618" s="653"/>
      <c r="AB618" s="649"/>
    </row>
    <row r="619" spans="3:28" x14ac:dyDescent="0.25">
      <c r="C619" s="633"/>
      <c r="D619" s="633"/>
      <c r="E619" s="633"/>
      <c r="G619" s="633"/>
      <c r="I619" s="633"/>
      <c r="K619" s="633"/>
      <c r="M619" s="633"/>
      <c r="O619" s="633"/>
      <c r="P619" s="633"/>
      <c r="Q619" s="633"/>
      <c r="S619" s="633"/>
      <c r="T619" s="657"/>
      <c r="U619" s="633"/>
      <c r="W619" s="633"/>
      <c r="Y619" s="633"/>
      <c r="Z619" s="649"/>
      <c r="AA619" s="653"/>
      <c r="AB619" s="649"/>
    </row>
    <row r="620" spans="3:28" x14ac:dyDescent="0.25">
      <c r="C620" s="633"/>
      <c r="D620" s="633"/>
      <c r="E620" s="633"/>
      <c r="G620" s="633"/>
      <c r="I620" s="633"/>
      <c r="K620" s="633"/>
      <c r="M620" s="633"/>
      <c r="O620" s="633"/>
      <c r="P620" s="633"/>
      <c r="Q620" s="633"/>
      <c r="S620" s="633"/>
      <c r="T620" s="657"/>
      <c r="U620" s="633"/>
      <c r="W620" s="633"/>
      <c r="Y620" s="633"/>
      <c r="Z620" s="649"/>
      <c r="AA620" s="653"/>
      <c r="AB620" s="649"/>
    </row>
    <row r="621" spans="3:28" x14ac:dyDescent="0.25">
      <c r="C621" s="633"/>
      <c r="D621" s="633"/>
      <c r="E621" s="633"/>
      <c r="G621" s="633"/>
      <c r="I621" s="633"/>
      <c r="K621" s="633"/>
      <c r="M621" s="633"/>
      <c r="O621" s="633"/>
      <c r="P621" s="633"/>
      <c r="Q621" s="633"/>
      <c r="S621" s="633"/>
      <c r="T621" s="657"/>
      <c r="U621" s="633"/>
      <c r="W621" s="633"/>
      <c r="Y621" s="633"/>
      <c r="Z621" s="649"/>
      <c r="AA621" s="653"/>
      <c r="AB621" s="649"/>
    </row>
    <row r="622" spans="3:28" x14ac:dyDescent="0.25">
      <c r="C622" s="633"/>
      <c r="D622" s="633"/>
      <c r="E622" s="633"/>
      <c r="G622" s="633"/>
      <c r="I622" s="633"/>
      <c r="K622" s="633"/>
      <c r="M622" s="633"/>
      <c r="O622" s="633"/>
      <c r="P622" s="633"/>
      <c r="Q622" s="633"/>
      <c r="S622" s="633"/>
      <c r="T622" s="657"/>
      <c r="U622" s="633"/>
      <c r="W622" s="633"/>
      <c r="Y622" s="633"/>
      <c r="Z622" s="649"/>
      <c r="AA622" s="653"/>
      <c r="AB622" s="649"/>
    </row>
    <row r="623" spans="3:28" x14ac:dyDescent="0.25">
      <c r="C623" s="633"/>
      <c r="D623" s="633"/>
      <c r="E623" s="633"/>
      <c r="G623" s="633"/>
      <c r="I623" s="633"/>
      <c r="K623" s="633"/>
      <c r="M623" s="633"/>
      <c r="O623" s="633"/>
      <c r="P623" s="633"/>
      <c r="Q623" s="633"/>
      <c r="S623" s="633"/>
      <c r="T623" s="657"/>
      <c r="U623" s="633"/>
      <c r="W623" s="633"/>
      <c r="Y623" s="633"/>
      <c r="Z623" s="649"/>
      <c r="AA623" s="653"/>
      <c r="AB623" s="649"/>
    </row>
    <row r="624" spans="3:28" x14ac:dyDescent="0.25">
      <c r="C624" s="633"/>
      <c r="D624" s="633"/>
      <c r="E624" s="633"/>
      <c r="G624" s="633"/>
      <c r="I624" s="633"/>
      <c r="K624" s="633"/>
      <c r="M624" s="633"/>
      <c r="O624" s="633"/>
      <c r="P624" s="633"/>
      <c r="Q624" s="633"/>
      <c r="S624" s="633"/>
      <c r="T624" s="657"/>
      <c r="U624" s="633"/>
      <c r="W624" s="633"/>
      <c r="Y624" s="633"/>
      <c r="Z624" s="649"/>
      <c r="AA624" s="653"/>
      <c r="AB624" s="649"/>
    </row>
    <row r="625" spans="3:28" x14ac:dyDescent="0.25">
      <c r="C625" s="633"/>
      <c r="D625" s="633"/>
      <c r="E625" s="633"/>
      <c r="G625" s="633"/>
      <c r="I625" s="633"/>
      <c r="K625" s="633"/>
      <c r="M625" s="633"/>
      <c r="O625" s="633"/>
      <c r="P625" s="633"/>
      <c r="Q625" s="633"/>
      <c r="S625" s="633"/>
      <c r="T625" s="657"/>
      <c r="U625" s="633"/>
      <c r="W625" s="633"/>
      <c r="Y625" s="633"/>
      <c r="Z625" s="649"/>
      <c r="AA625" s="653"/>
      <c r="AB625" s="649"/>
    </row>
    <row r="626" spans="3:28" x14ac:dyDescent="0.25">
      <c r="C626" s="633"/>
      <c r="D626" s="633"/>
      <c r="E626" s="633"/>
      <c r="G626" s="633"/>
      <c r="I626" s="633"/>
      <c r="K626" s="633"/>
      <c r="M626" s="633"/>
      <c r="O626" s="633"/>
      <c r="P626" s="633"/>
      <c r="Q626" s="633"/>
      <c r="S626" s="633"/>
      <c r="T626" s="657"/>
      <c r="U626" s="633"/>
      <c r="W626" s="633"/>
      <c r="Y626" s="633"/>
      <c r="Z626" s="649"/>
      <c r="AA626" s="653"/>
      <c r="AB626" s="649"/>
    </row>
    <row r="627" spans="3:28" x14ac:dyDescent="0.25">
      <c r="C627" s="633"/>
      <c r="D627" s="633"/>
      <c r="E627" s="633"/>
      <c r="G627" s="633"/>
      <c r="I627" s="633"/>
      <c r="K627" s="633"/>
      <c r="M627" s="633"/>
      <c r="O627" s="633"/>
      <c r="P627" s="633"/>
      <c r="Q627" s="633"/>
      <c r="S627" s="633"/>
      <c r="T627" s="657"/>
      <c r="U627" s="633"/>
      <c r="W627" s="633"/>
      <c r="Y627" s="633"/>
      <c r="Z627" s="649"/>
      <c r="AA627" s="653"/>
      <c r="AB627" s="649"/>
    </row>
    <row r="628" spans="3:28" x14ac:dyDescent="0.25">
      <c r="C628" s="633"/>
      <c r="D628" s="633"/>
      <c r="E628" s="633"/>
      <c r="G628" s="633"/>
      <c r="I628" s="633"/>
      <c r="K628" s="633"/>
      <c r="M628" s="633"/>
      <c r="O628" s="633"/>
      <c r="P628" s="633"/>
      <c r="Q628" s="633"/>
      <c r="S628" s="633"/>
      <c r="T628" s="657"/>
      <c r="U628" s="633"/>
      <c r="W628" s="633"/>
      <c r="Y628" s="633"/>
      <c r="Z628" s="649"/>
      <c r="AA628" s="653"/>
      <c r="AB628" s="649"/>
    </row>
    <row r="629" spans="3:28" x14ac:dyDescent="0.25">
      <c r="C629" s="633"/>
      <c r="D629" s="633"/>
      <c r="E629" s="633"/>
      <c r="G629" s="633"/>
      <c r="I629" s="633"/>
      <c r="K629" s="633"/>
      <c r="M629" s="633"/>
      <c r="O629" s="633"/>
      <c r="P629" s="633"/>
      <c r="Q629" s="633"/>
      <c r="S629" s="633"/>
      <c r="T629" s="657"/>
      <c r="U629" s="633"/>
      <c r="W629" s="633"/>
      <c r="Y629" s="633"/>
      <c r="Z629" s="649"/>
      <c r="AA629" s="653"/>
      <c r="AB629" s="649"/>
    </row>
    <row r="630" spans="3:28" x14ac:dyDescent="0.25">
      <c r="C630" s="633"/>
      <c r="D630" s="633"/>
      <c r="E630" s="633"/>
      <c r="G630" s="633"/>
      <c r="I630" s="633"/>
      <c r="K630" s="633"/>
      <c r="M630" s="633"/>
      <c r="O630" s="633"/>
      <c r="P630" s="633"/>
      <c r="Q630" s="633"/>
      <c r="S630" s="633"/>
      <c r="T630" s="657"/>
      <c r="U630" s="633"/>
      <c r="W630" s="633"/>
      <c r="Y630" s="633"/>
      <c r="Z630" s="649"/>
      <c r="AA630" s="653"/>
      <c r="AB630" s="649"/>
    </row>
    <row r="631" spans="3:28" x14ac:dyDescent="0.25">
      <c r="C631" s="633"/>
      <c r="D631" s="633"/>
      <c r="E631" s="633"/>
      <c r="G631" s="633"/>
      <c r="I631" s="633"/>
      <c r="K631" s="633"/>
      <c r="M631" s="633"/>
      <c r="O631" s="633"/>
      <c r="P631" s="633"/>
      <c r="Q631" s="633"/>
      <c r="S631" s="633"/>
      <c r="T631" s="657"/>
      <c r="U631" s="633"/>
      <c r="W631" s="633"/>
      <c r="Y631" s="633"/>
      <c r="Z631" s="649"/>
      <c r="AA631" s="653"/>
      <c r="AB631" s="649"/>
    </row>
    <row r="632" spans="3:28" x14ac:dyDescent="0.25">
      <c r="C632" s="633"/>
      <c r="D632" s="633"/>
      <c r="E632" s="633"/>
      <c r="G632" s="633"/>
      <c r="I632" s="633"/>
      <c r="K632" s="633"/>
      <c r="M632" s="633"/>
      <c r="O632" s="633"/>
      <c r="P632" s="633"/>
      <c r="Q632" s="633"/>
      <c r="S632" s="633"/>
      <c r="T632" s="657"/>
      <c r="U632" s="633"/>
      <c r="W632" s="633"/>
      <c r="Y632" s="633"/>
      <c r="Z632" s="649"/>
      <c r="AA632" s="653"/>
      <c r="AB632" s="649"/>
    </row>
    <row r="633" spans="3:28" x14ac:dyDescent="0.25">
      <c r="C633" s="633"/>
      <c r="D633" s="633"/>
      <c r="E633" s="633"/>
      <c r="G633" s="633"/>
      <c r="I633" s="633"/>
      <c r="K633" s="633"/>
      <c r="M633" s="633"/>
      <c r="O633" s="633"/>
      <c r="P633" s="633"/>
      <c r="Q633" s="633"/>
      <c r="S633" s="633"/>
      <c r="T633" s="657"/>
      <c r="U633" s="633"/>
      <c r="W633" s="633"/>
      <c r="Y633" s="633"/>
      <c r="Z633" s="649"/>
      <c r="AA633" s="653"/>
      <c r="AB633" s="649"/>
    </row>
    <row r="634" spans="3:28" x14ac:dyDescent="0.25">
      <c r="C634" s="633"/>
      <c r="D634" s="633"/>
      <c r="E634" s="633"/>
      <c r="G634" s="633"/>
      <c r="I634" s="633"/>
      <c r="K634" s="633"/>
      <c r="M634" s="633"/>
      <c r="O634" s="633"/>
      <c r="P634" s="633"/>
      <c r="Q634" s="633"/>
      <c r="S634" s="633"/>
      <c r="T634" s="657"/>
      <c r="U634" s="633"/>
      <c r="W634" s="633"/>
      <c r="Y634" s="633"/>
      <c r="Z634" s="649"/>
      <c r="AA634" s="653"/>
      <c r="AB634" s="649"/>
    </row>
    <row r="635" spans="3:28" x14ac:dyDescent="0.25">
      <c r="C635" s="633"/>
      <c r="D635" s="633"/>
      <c r="E635" s="633"/>
      <c r="G635" s="633"/>
      <c r="I635" s="633"/>
      <c r="K635" s="633"/>
      <c r="M635" s="633"/>
      <c r="O635" s="633"/>
      <c r="P635" s="633"/>
      <c r="Q635" s="633"/>
      <c r="S635" s="633"/>
      <c r="T635" s="657"/>
      <c r="U635" s="633"/>
      <c r="W635" s="633"/>
      <c r="Y635" s="633"/>
      <c r="Z635" s="649"/>
      <c r="AA635" s="653"/>
      <c r="AB635" s="649"/>
    </row>
    <row r="636" spans="3:28" x14ac:dyDescent="0.25">
      <c r="C636" s="633"/>
      <c r="D636" s="633"/>
      <c r="E636" s="633"/>
      <c r="G636" s="633"/>
      <c r="I636" s="633"/>
      <c r="K636" s="633"/>
      <c r="M636" s="633"/>
      <c r="O636" s="633"/>
      <c r="P636" s="633"/>
      <c r="Q636" s="633"/>
      <c r="S636" s="633"/>
      <c r="T636" s="657"/>
      <c r="U636" s="633"/>
      <c r="W636" s="633"/>
      <c r="Y636" s="633"/>
      <c r="Z636" s="649"/>
      <c r="AA636" s="653"/>
      <c r="AB636" s="649"/>
    </row>
    <row r="637" spans="3:28" x14ac:dyDescent="0.25">
      <c r="C637" s="633"/>
      <c r="D637" s="633"/>
      <c r="E637" s="633"/>
      <c r="G637" s="633"/>
      <c r="I637" s="633"/>
      <c r="K637" s="633"/>
      <c r="M637" s="633"/>
      <c r="O637" s="633"/>
      <c r="P637" s="633"/>
      <c r="Q637" s="633"/>
      <c r="S637" s="633"/>
      <c r="T637" s="657"/>
      <c r="U637" s="633"/>
      <c r="W637" s="633"/>
      <c r="Y637" s="633"/>
      <c r="Z637" s="649"/>
      <c r="AA637" s="653"/>
      <c r="AB637" s="649"/>
    </row>
    <row r="638" spans="3:28" x14ac:dyDescent="0.25">
      <c r="C638" s="633"/>
      <c r="D638" s="633"/>
      <c r="E638" s="633"/>
      <c r="G638" s="633"/>
      <c r="I638" s="633"/>
      <c r="K638" s="633"/>
      <c r="M638" s="633"/>
      <c r="O638" s="633"/>
      <c r="P638" s="633"/>
      <c r="Q638" s="633"/>
      <c r="S638" s="633"/>
      <c r="T638" s="657"/>
      <c r="U638" s="633"/>
      <c r="W638" s="633"/>
      <c r="Y638" s="633"/>
      <c r="Z638" s="649"/>
      <c r="AA638" s="653"/>
      <c r="AB638" s="649"/>
    </row>
    <row r="639" spans="3:28" x14ac:dyDescent="0.25">
      <c r="C639" s="633"/>
      <c r="D639" s="633"/>
      <c r="E639" s="633"/>
      <c r="G639" s="633"/>
      <c r="I639" s="633"/>
      <c r="K639" s="633"/>
      <c r="M639" s="633"/>
      <c r="O639" s="633"/>
      <c r="P639" s="633"/>
      <c r="Q639" s="633"/>
      <c r="S639" s="633"/>
      <c r="T639" s="657"/>
      <c r="U639" s="633"/>
      <c r="W639" s="633"/>
      <c r="Y639" s="633"/>
      <c r="Z639" s="649"/>
      <c r="AA639" s="653"/>
      <c r="AB639" s="649"/>
    </row>
    <row r="640" spans="3:28" x14ac:dyDescent="0.25">
      <c r="C640" s="633"/>
      <c r="D640" s="633"/>
      <c r="E640" s="633"/>
      <c r="G640" s="633"/>
      <c r="I640" s="633"/>
      <c r="K640" s="633"/>
      <c r="M640" s="633"/>
      <c r="O640" s="633"/>
      <c r="P640" s="633"/>
      <c r="Q640" s="633"/>
      <c r="S640" s="633"/>
      <c r="T640" s="657"/>
      <c r="U640" s="633"/>
      <c r="W640" s="633"/>
      <c r="Y640" s="633"/>
      <c r="Z640" s="649"/>
      <c r="AA640" s="653"/>
      <c r="AB640" s="649"/>
    </row>
    <row r="641" spans="3:28" x14ac:dyDescent="0.25">
      <c r="C641" s="633"/>
      <c r="D641" s="633"/>
      <c r="E641" s="633"/>
      <c r="G641" s="633"/>
      <c r="I641" s="633"/>
      <c r="K641" s="633"/>
      <c r="M641" s="633"/>
      <c r="O641" s="633"/>
      <c r="P641" s="633"/>
      <c r="Q641" s="633"/>
      <c r="S641" s="633"/>
      <c r="T641" s="657"/>
      <c r="U641" s="633"/>
      <c r="W641" s="633"/>
      <c r="Y641" s="633"/>
      <c r="Z641" s="649"/>
      <c r="AA641" s="653"/>
      <c r="AB641" s="649"/>
    </row>
    <row r="642" spans="3:28" x14ac:dyDescent="0.25">
      <c r="C642" s="633"/>
      <c r="D642" s="633"/>
      <c r="E642" s="633"/>
      <c r="G642" s="633"/>
      <c r="I642" s="633"/>
      <c r="K642" s="633"/>
      <c r="M642" s="633"/>
      <c r="O642" s="633"/>
      <c r="P642" s="633"/>
      <c r="Q642" s="633"/>
      <c r="S642" s="633"/>
      <c r="T642" s="657"/>
      <c r="U642" s="633"/>
      <c r="W642" s="633"/>
      <c r="Y642" s="633"/>
      <c r="Z642" s="649"/>
      <c r="AA642" s="653"/>
      <c r="AB642" s="649"/>
    </row>
    <row r="643" spans="3:28" x14ac:dyDescent="0.25">
      <c r="C643" s="633"/>
      <c r="D643" s="633"/>
      <c r="E643" s="633"/>
      <c r="G643" s="633"/>
      <c r="I643" s="633"/>
      <c r="K643" s="633"/>
      <c r="M643" s="633"/>
      <c r="O643" s="633"/>
      <c r="P643" s="633"/>
      <c r="Q643" s="633"/>
      <c r="S643" s="633"/>
      <c r="T643" s="657"/>
      <c r="U643" s="633"/>
      <c r="W643" s="633"/>
      <c r="Y643" s="633"/>
      <c r="Z643" s="649"/>
      <c r="AA643" s="653"/>
      <c r="AB643" s="649"/>
    </row>
    <row r="644" spans="3:28" x14ac:dyDescent="0.25">
      <c r="C644" s="633"/>
      <c r="D644" s="633"/>
      <c r="E644" s="633"/>
      <c r="G644" s="633"/>
      <c r="I644" s="633"/>
      <c r="K644" s="633"/>
      <c r="M644" s="633"/>
      <c r="O644" s="633"/>
      <c r="P644" s="633"/>
      <c r="Q644" s="633"/>
      <c r="S644" s="633"/>
      <c r="T644" s="657"/>
      <c r="U644" s="633"/>
      <c r="W644" s="633"/>
      <c r="Y644" s="633"/>
      <c r="Z644" s="649"/>
      <c r="AA644" s="653"/>
      <c r="AB644" s="649"/>
    </row>
    <row r="645" spans="3:28" x14ac:dyDescent="0.25">
      <c r="C645" s="633"/>
      <c r="D645" s="633"/>
      <c r="E645" s="633"/>
      <c r="G645" s="633"/>
      <c r="I645" s="633"/>
      <c r="K645" s="633"/>
      <c r="M645" s="633"/>
      <c r="O645" s="633"/>
      <c r="P645" s="633"/>
      <c r="Q645" s="633"/>
      <c r="S645" s="633"/>
      <c r="T645" s="657"/>
      <c r="U645" s="633"/>
      <c r="W645" s="633"/>
      <c r="Y645" s="633"/>
      <c r="Z645" s="649"/>
      <c r="AA645" s="653"/>
      <c r="AB645" s="649"/>
    </row>
    <row r="646" spans="3:28" x14ac:dyDescent="0.25">
      <c r="C646" s="633"/>
      <c r="D646" s="633"/>
      <c r="E646" s="633"/>
      <c r="G646" s="633"/>
      <c r="I646" s="633"/>
      <c r="K646" s="633"/>
      <c r="M646" s="633"/>
      <c r="O646" s="633"/>
      <c r="P646" s="633"/>
      <c r="Q646" s="633"/>
      <c r="S646" s="633"/>
      <c r="T646" s="657"/>
      <c r="U646" s="633"/>
      <c r="W646" s="633"/>
      <c r="Y646" s="633"/>
      <c r="Z646" s="649"/>
      <c r="AA646" s="653"/>
      <c r="AB646" s="649"/>
    </row>
    <row r="647" spans="3:28" x14ac:dyDescent="0.25">
      <c r="C647" s="633"/>
      <c r="D647" s="633"/>
      <c r="E647" s="633"/>
      <c r="G647" s="633"/>
      <c r="I647" s="633"/>
      <c r="K647" s="633"/>
      <c r="M647" s="633"/>
      <c r="O647" s="633"/>
      <c r="P647" s="633"/>
      <c r="Q647" s="633"/>
      <c r="S647" s="633"/>
      <c r="T647" s="657"/>
      <c r="U647" s="633"/>
      <c r="W647" s="633"/>
      <c r="Y647" s="633"/>
      <c r="Z647" s="649"/>
      <c r="AA647" s="653"/>
      <c r="AB647" s="649"/>
    </row>
    <row r="648" spans="3:28" x14ac:dyDescent="0.25">
      <c r="C648" s="633"/>
      <c r="D648" s="633"/>
      <c r="E648" s="633"/>
      <c r="G648" s="633"/>
      <c r="I648" s="633"/>
      <c r="K648" s="633"/>
      <c r="M648" s="633"/>
      <c r="O648" s="633"/>
      <c r="P648" s="633"/>
      <c r="Q648" s="633"/>
      <c r="S648" s="633"/>
      <c r="T648" s="657"/>
      <c r="U648" s="633"/>
      <c r="W648" s="633"/>
      <c r="Y648" s="633"/>
      <c r="Z648" s="649"/>
      <c r="AA648" s="653"/>
      <c r="AB648" s="649"/>
    </row>
    <row r="649" spans="3:28" x14ac:dyDescent="0.25">
      <c r="C649" s="633"/>
      <c r="D649" s="633"/>
      <c r="E649" s="633"/>
      <c r="G649" s="633"/>
      <c r="I649" s="633"/>
      <c r="K649" s="633"/>
      <c r="M649" s="633"/>
      <c r="O649" s="633"/>
      <c r="P649" s="633"/>
      <c r="Q649" s="633"/>
      <c r="S649" s="633"/>
      <c r="T649" s="657"/>
      <c r="U649" s="633"/>
      <c r="W649" s="633"/>
      <c r="Y649" s="633"/>
      <c r="Z649" s="649"/>
      <c r="AA649" s="653"/>
      <c r="AB649" s="649"/>
    </row>
    <row r="650" spans="3:28" x14ac:dyDescent="0.25">
      <c r="C650" s="633"/>
      <c r="D650" s="633"/>
      <c r="E650" s="633"/>
      <c r="G650" s="633"/>
      <c r="I650" s="633"/>
      <c r="K650" s="633"/>
      <c r="M650" s="633"/>
      <c r="O650" s="633"/>
      <c r="P650" s="633"/>
      <c r="Q650" s="633"/>
      <c r="S650" s="633"/>
      <c r="T650" s="657"/>
      <c r="U650" s="633"/>
      <c r="W650" s="633"/>
      <c r="Y650" s="633"/>
      <c r="Z650" s="649"/>
      <c r="AA650" s="653"/>
      <c r="AB650" s="649"/>
    </row>
    <row r="651" spans="3:28" x14ac:dyDescent="0.25">
      <c r="C651" s="633"/>
      <c r="D651" s="633"/>
      <c r="E651" s="633"/>
      <c r="G651" s="633"/>
      <c r="I651" s="633"/>
      <c r="K651" s="633"/>
      <c r="M651" s="633"/>
      <c r="O651" s="633"/>
      <c r="P651" s="633"/>
      <c r="Q651" s="633"/>
      <c r="S651" s="633"/>
      <c r="T651" s="657"/>
      <c r="U651" s="633"/>
      <c r="W651" s="633"/>
      <c r="Y651" s="633"/>
      <c r="Z651" s="649"/>
      <c r="AA651" s="653"/>
      <c r="AB651" s="649"/>
    </row>
    <row r="652" spans="3:28" x14ac:dyDescent="0.25">
      <c r="C652" s="633"/>
      <c r="D652" s="633"/>
      <c r="E652" s="633"/>
      <c r="G652" s="633"/>
      <c r="I652" s="633"/>
      <c r="K652" s="633"/>
      <c r="M652" s="633"/>
      <c r="O652" s="633"/>
      <c r="P652" s="633"/>
      <c r="Q652" s="633"/>
      <c r="S652" s="633"/>
      <c r="T652" s="657"/>
      <c r="U652" s="633"/>
      <c r="W652" s="633"/>
      <c r="Y652" s="633"/>
      <c r="Z652" s="649"/>
      <c r="AA652" s="653"/>
      <c r="AB652" s="649"/>
    </row>
    <row r="653" spans="3:28" x14ac:dyDescent="0.25">
      <c r="C653" s="633"/>
      <c r="D653" s="633"/>
      <c r="E653" s="633"/>
      <c r="G653" s="633"/>
      <c r="I653" s="633"/>
      <c r="K653" s="633"/>
      <c r="M653" s="633"/>
      <c r="O653" s="633"/>
      <c r="P653" s="633"/>
      <c r="Q653" s="633"/>
      <c r="S653" s="633"/>
      <c r="T653" s="657"/>
      <c r="U653" s="633"/>
      <c r="W653" s="633"/>
      <c r="Y653" s="633"/>
      <c r="Z653" s="649"/>
      <c r="AA653" s="653"/>
      <c r="AB653" s="649"/>
    </row>
    <row r="654" spans="3:28" x14ac:dyDescent="0.25">
      <c r="C654" s="633"/>
      <c r="D654" s="633"/>
      <c r="E654" s="633"/>
      <c r="G654" s="633"/>
      <c r="I654" s="633"/>
      <c r="K654" s="633"/>
      <c r="M654" s="633"/>
      <c r="O654" s="633"/>
      <c r="P654" s="633"/>
      <c r="Q654" s="633"/>
      <c r="S654" s="633"/>
      <c r="T654" s="657"/>
      <c r="U654" s="633"/>
      <c r="W654" s="633"/>
      <c r="Y654" s="633"/>
      <c r="Z654" s="649"/>
      <c r="AA654" s="653"/>
      <c r="AB654" s="649"/>
    </row>
    <row r="655" spans="3:28" x14ac:dyDescent="0.25">
      <c r="C655" s="633"/>
      <c r="D655" s="633"/>
      <c r="E655" s="633"/>
      <c r="G655" s="633"/>
      <c r="I655" s="633"/>
      <c r="K655" s="633"/>
      <c r="M655" s="633"/>
      <c r="O655" s="633"/>
      <c r="P655" s="633"/>
      <c r="Q655" s="633"/>
      <c r="S655" s="633"/>
      <c r="T655" s="657"/>
      <c r="U655" s="633"/>
      <c r="W655" s="633"/>
      <c r="Y655" s="633"/>
      <c r="Z655" s="649"/>
      <c r="AA655" s="653"/>
      <c r="AB655" s="649"/>
    </row>
    <row r="656" spans="3:28" x14ac:dyDescent="0.25">
      <c r="C656" s="633"/>
      <c r="D656" s="633"/>
      <c r="E656" s="633"/>
      <c r="G656" s="633"/>
      <c r="I656" s="633"/>
      <c r="K656" s="633"/>
      <c r="M656" s="633"/>
      <c r="O656" s="633"/>
      <c r="P656" s="633"/>
      <c r="Q656" s="633"/>
      <c r="S656" s="633"/>
      <c r="T656" s="657"/>
      <c r="U656" s="633"/>
      <c r="W656" s="633"/>
      <c r="Y656" s="633"/>
      <c r="Z656" s="649"/>
      <c r="AA656" s="653"/>
      <c r="AB656" s="649"/>
    </row>
    <row r="657" spans="3:28" x14ac:dyDescent="0.25">
      <c r="C657" s="633"/>
      <c r="D657" s="633"/>
      <c r="E657" s="633"/>
      <c r="G657" s="633"/>
      <c r="I657" s="633"/>
      <c r="K657" s="633"/>
      <c r="M657" s="633"/>
      <c r="O657" s="633"/>
      <c r="P657" s="633"/>
      <c r="Q657" s="633"/>
      <c r="S657" s="633"/>
      <c r="T657" s="657"/>
      <c r="U657" s="633"/>
      <c r="W657" s="633"/>
      <c r="Y657" s="633"/>
      <c r="Z657" s="649"/>
      <c r="AA657" s="653"/>
      <c r="AB657" s="649"/>
    </row>
    <row r="658" spans="3:28" x14ac:dyDescent="0.25">
      <c r="C658" s="633"/>
      <c r="D658" s="633"/>
      <c r="E658" s="633"/>
      <c r="G658" s="633"/>
      <c r="I658" s="633"/>
      <c r="K658" s="633"/>
      <c r="M658" s="633"/>
      <c r="O658" s="633"/>
      <c r="P658" s="633"/>
      <c r="Q658" s="633"/>
      <c r="S658" s="633"/>
      <c r="T658" s="657"/>
      <c r="U658" s="633"/>
      <c r="W658" s="633"/>
      <c r="Y658" s="633"/>
      <c r="Z658" s="649"/>
      <c r="AA658" s="653"/>
      <c r="AB658" s="649"/>
    </row>
    <row r="659" spans="3:28" x14ac:dyDescent="0.25">
      <c r="C659" s="633"/>
      <c r="D659" s="633"/>
      <c r="E659" s="633"/>
      <c r="G659" s="633"/>
      <c r="I659" s="633"/>
      <c r="K659" s="633"/>
      <c r="M659" s="633"/>
      <c r="O659" s="633"/>
      <c r="P659" s="633"/>
      <c r="Q659" s="633"/>
      <c r="S659" s="633"/>
      <c r="T659" s="657"/>
      <c r="U659" s="633"/>
      <c r="W659" s="633"/>
      <c r="Y659" s="633"/>
      <c r="Z659" s="649"/>
      <c r="AA659" s="653"/>
      <c r="AB659" s="649"/>
    </row>
    <row r="660" spans="3:28" x14ac:dyDescent="0.25">
      <c r="C660" s="633"/>
      <c r="D660" s="633"/>
      <c r="E660" s="633"/>
      <c r="G660" s="633"/>
      <c r="I660" s="633"/>
      <c r="K660" s="633"/>
      <c r="M660" s="633"/>
      <c r="O660" s="633"/>
      <c r="P660" s="633"/>
      <c r="Q660" s="633"/>
      <c r="S660" s="633"/>
      <c r="T660" s="657"/>
      <c r="U660" s="633"/>
      <c r="W660" s="633"/>
      <c r="Y660" s="633"/>
      <c r="Z660" s="649"/>
      <c r="AA660" s="653"/>
      <c r="AB660" s="649"/>
    </row>
    <row r="661" spans="3:28" x14ac:dyDescent="0.25">
      <c r="C661" s="633"/>
      <c r="D661" s="633"/>
      <c r="E661" s="633"/>
      <c r="G661" s="633"/>
      <c r="I661" s="633"/>
      <c r="K661" s="633"/>
      <c r="M661" s="633"/>
      <c r="O661" s="633"/>
      <c r="P661" s="633"/>
      <c r="Q661" s="633"/>
      <c r="S661" s="633"/>
      <c r="T661" s="657"/>
      <c r="U661" s="633"/>
      <c r="W661" s="633"/>
      <c r="Y661" s="633"/>
      <c r="Z661" s="649"/>
      <c r="AA661" s="653"/>
      <c r="AB661" s="649"/>
    </row>
    <row r="662" spans="3:28" x14ac:dyDescent="0.25">
      <c r="C662" s="633"/>
      <c r="D662" s="633"/>
      <c r="E662" s="633"/>
      <c r="G662" s="633"/>
      <c r="I662" s="633"/>
      <c r="K662" s="633"/>
      <c r="M662" s="633"/>
      <c r="O662" s="633"/>
      <c r="P662" s="633"/>
      <c r="Q662" s="633"/>
      <c r="S662" s="633"/>
      <c r="T662" s="657"/>
      <c r="U662" s="633"/>
      <c r="W662" s="633"/>
      <c r="Y662" s="633"/>
      <c r="Z662" s="649"/>
      <c r="AA662" s="653"/>
      <c r="AB662" s="649"/>
    </row>
    <row r="663" spans="3:28" x14ac:dyDescent="0.25">
      <c r="C663" s="633"/>
      <c r="D663" s="633"/>
      <c r="E663" s="633"/>
      <c r="G663" s="633"/>
      <c r="I663" s="633"/>
      <c r="K663" s="633"/>
      <c r="M663" s="633"/>
      <c r="O663" s="633"/>
      <c r="P663" s="633"/>
      <c r="Q663" s="633"/>
      <c r="S663" s="633"/>
      <c r="T663" s="657"/>
      <c r="U663" s="633"/>
      <c r="W663" s="633"/>
      <c r="Y663" s="633"/>
      <c r="Z663" s="649"/>
      <c r="AA663" s="653"/>
      <c r="AB663" s="649"/>
    </row>
    <row r="664" spans="3:28" x14ac:dyDescent="0.25">
      <c r="C664" s="633"/>
      <c r="D664" s="633"/>
      <c r="E664" s="633"/>
      <c r="G664" s="633"/>
      <c r="I664" s="633"/>
      <c r="K664" s="633"/>
      <c r="M664" s="633"/>
      <c r="O664" s="633"/>
      <c r="P664" s="633"/>
      <c r="Q664" s="633"/>
      <c r="S664" s="633"/>
      <c r="T664" s="657"/>
      <c r="U664" s="633"/>
      <c r="W664" s="633"/>
      <c r="Y664" s="633"/>
      <c r="Z664" s="649"/>
      <c r="AA664" s="653"/>
      <c r="AB664" s="649"/>
    </row>
    <row r="665" spans="3:28" x14ac:dyDescent="0.25">
      <c r="C665" s="633"/>
      <c r="D665" s="633"/>
      <c r="E665" s="633"/>
      <c r="G665" s="633"/>
      <c r="I665" s="633"/>
      <c r="K665" s="633"/>
      <c r="M665" s="633"/>
      <c r="O665" s="633"/>
      <c r="P665" s="633"/>
      <c r="Q665" s="633"/>
      <c r="S665" s="633"/>
      <c r="T665" s="657"/>
      <c r="U665" s="633"/>
      <c r="W665" s="633"/>
      <c r="Y665" s="633"/>
      <c r="Z665" s="649"/>
      <c r="AA665" s="653"/>
      <c r="AB665" s="649"/>
    </row>
    <row r="666" spans="3:28" x14ac:dyDescent="0.25">
      <c r="C666" s="633"/>
      <c r="D666" s="633"/>
      <c r="E666" s="633"/>
      <c r="G666" s="633"/>
      <c r="I666" s="633"/>
      <c r="K666" s="633"/>
      <c r="M666" s="633"/>
      <c r="O666" s="633"/>
      <c r="P666" s="633"/>
      <c r="Q666" s="633"/>
      <c r="S666" s="633"/>
      <c r="T666" s="657"/>
      <c r="U666" s="633"/>
      <c r="W666" s="633"/>
      <c r="Y666" s="633"/>
      <c r="Z666" s="649"/>
      <c r="AA666" s="653"/>
      <c r="AB666" s="649"/>
    </row>
    <row r="667" spans="3:28" x14ac:dyDescent="0.25">
      <c r="C667" s="633"/>
      <c r="D667" s="633"/>
      <c r="E667" s="633"/>
      <c r="G667" s="633"/>
      <c r="I667" s="633"/>
      <c r="K667" s="633"/>
      <c r="M667" s="633"/>
      <c r="O667" s="633"/>
      <c r="P667" s="633"/>
      <c r="Q667" s="633"/>
      <c r="S667" s="633"/>
      <c r="T667" s="657"/>
      <c r="U667" s="633"/>
      <c r="W667" s="633"/>
      <c r="Y667" s="633"/>
      <c r="Z667" s="649"/>
      <c r="AA667" s="653"/>
      <c r="AB667" s="649"/>
    </row>
    <row r="668" spans="3:28" x14ac:dyDescent="0.25">
      <c r="C668" s="633"/>
      <c r="D668" s="633"/>
      <c r="E668" s="633"/>
      <c r="G668" s="633"/>
      <c r="I668" s="633"/>
      <c r="K668" s="633"/>
      <c r="M668" s="633"/>
      <c r="O668" s="633"/>
      <c r="P668" s="633"/>
      <c r="Q668" s="633"/>
      <c r="S668" s="633"/>
      <c r="T668" s="657"/>
      <c r="U668" s="633"/>
      <c r="W668" s="633"/>
      <c r="Y668" s="633"/>
      <c r="Z668" s="649"/>
      <c r="AA668" s="653"/>
      <c r="AB668" s="649"/>
    </row>
    <row r="669" spans="3:28" x14ac:dyDescent="0.25">
      <c r="C669" s="633"/>
      <c r="D669" s="633"/>
      <c r="E669" s="633"/>
      <c r="G669" s="633"/>
      <c r="I669" s="633"/>
      <c r="K669" s="633"/>
      <c r="M669" s="633"/>
      <c r="O669" s="633"/>
      <c r="P669" s="633"/>
      <c r="Q669" s="633"/>
      <c r="S669" s="633"/>
      <c r="T669" s="657"/>
      <c r="U669" s="633"/>
      <c r="W669" s="633"/>
      <c r="Y669" s="633"/>
      <c r="Z669" s="649"/>
      <c r="AA669" s="653"/>
      <c r="AB669" s="649"/>
    </row>
    <row r="670" spans="3:28" x14ac:dyDescent="0.25">
      <c r="C670" s="633"/>
      <c r="D670" s="633"/>
      <c r="E670" s="633"/>
      <c r="G670" s="633"/>
      <c r="I670" s="633"/>
      <c r="K670" s="633"/>
      <c r="M670" s="633"/>
      <c r="O670" s="633"/>
      <c r="P670" s="633"/>
      <c r="Q670" s="633"/>
      <c r="S670" s="633"/>
      <c r="T670" s="657"/>
      <c r="U670" s="633"/>
      <c r="W670" s="633"/>
      <c r="Y670" s="633"/>
      <c r="Z670" s="649"/>
      <c r="AA670" s="653"/>
      <c r="AB670" s="649"/>
    </row>
    <row r="671" spans="3:28" x14ac:dyDescent="0.25">
      <c r="C671" s="633"/>
      <c r="D671" s="633"/>
      <c r="E671" s="633"/>
      <c r="G671" s="633"/>
      <c r="I671" s="633"/>
      <c r="K671" s="633"/>
      <c r="M671" s="633"/>
      <c r="O671" s="633"/>
      <c r="P671" s="633"/>
      <c r="Q671" s="633"/>
      <c r="S671" s="633"/>
      <c r="T671" s="657"/>
      <c r="U671" s="633"/>
      <c r="W671" s="633"/>
      <c r="Y671" s="633"/>
      <c r="Z671" s="649"/>
      <c r="AA671" s="653"/>
      <c r="AB671" s="649"/>
    </row>
    <row r="672" spans="3:28" x14ac:dyDescent="0.25">
      <c r="C672" s="633"/>
      <c r="D672" s="633"/>
      <c r="E672" s="633"/>
      <c r="G672" s="633"/>
      <c r="I672" s="633"/>
      <c r="K672" s="633"/>
      <c r="M672" s="633"/>
      <c r="O672" s="633"/>
      <c r="P672" s="633"/>
      <c r="Q672" s="633"/>
      <c r="S672" s="633"/>
      <c r="T672" s="657"/>
      <c r="U672" s="633"/>
      <c r="W672" s="633"/>
      <c r="Y672" s="633"/>
      <c r="Z672" s="649"/>
      <c r="AA672" s="653"/>
      <c r="AB672" s="649"/>
    </row>
    <row r="673" spans="3:28" x14ac:dyDescent="0.25">
      <c r="C673" s="633"/>
      <c r="D673" s="633"/>
      <c r="E673" s="633"/>
      <c r="G673" s="633"/>
      <c r="I673" s="633"/>
      <c r="K673" s="633"/>
      <c r="M673" s="633"/>
      <c r="O673" s="633"/>
      <c r="P673" s="633"/>
      <c r="Q673" s="633"/>
      <c r="S673" s="633"/>
      <c r="T673" s="657"/>
      <c r="U673" s="633"/>
      <c r="W673" s="633"/>
      <c r="Y673" s="633"/>
      <c r="Z673" s="649"/>
      <c r="AA673" s="653"/>
      <c r="AB673" s="649"/>
    </row>
    <row r="674" spans="3:28" x14ac:dyDescent="0.25">
      <c r="C674" s="633"/>
      <c r="D674" s="633"/>
      <c r="E674" s="633"/>
      <c r="G674" s="633"/>
      <c r="I674" s="633"/>
      <c r="K674" s="633"/>
      <c r="M674" s="633"/>
      <c r="O674" s="633"/>
      <c r="P674" s="633"/>
      <c r="Q674" s="633"/>
      <c r="S674" s="633"/>
      <c r="T674" s="657"/>
      <c r="U674" s="633"/>
      <c r="W674" s="633"/>
      <c r="Y674" s="633"/>
      <c r="Z674" s="649"/>
      <c r="AA674" s="653"/>
      <c r="AB674" s="649"/>
    </row>
    <row r="675" spans="3:28" x14ac:dyDescent="0.25">
      <c r="C675" s="633"/>
      <c r="D675" s="633"/>
      <c r="E675" s="633"/>
      <c r="G675" s="633"/>
      <c r="I675" s="633"/>
      <c r="K675" s="633"/>
      <c r="M675" s="633"/>
      <c r="O675" s="633"/>
      <c r="P675" s="633"/>
      <c r="Q675" s="633"/>
      <c r="S675" s="633"/>
      <c r="T675" s="657"/>
      <c r="U675" s="633"/>
      <c r="W675" s="633"/>
      <c r="Y675" s="633"/>
      <c r="Z675" s="649"/>
      <c r="AA675" s="653"/>
      <c r="AB675" s="649"/>
    </row>
    <row r="676" spans="3:28" x14ac:dyDescent="0.25">
      <c r="C676" s="633"/>
      <c r="D676" s="633"/>
      <c r="E676" s="633"/>
      <c r="G676" s="633"/>
      <c r="I676" s="633"/>
      <c r="K676" s="633"/>
      <c r="M676" s="633"/>
      <c r="O676" s="633"/>
      <c r="P676" s="633"/>
      <c r="Q676" s="633"/>
      <c r="S676" s="633"/>
      <c r="T676" s="657"/>
      <c r="U676" s="633"/>
      <c r="W676" s="633"/>
      <c r="Y676" s="633"/>
      <c r="Z676" s="649"/>
      <c r="AA676" s="653"/>
      <c r="AB676" s="649"/>
    </row>
    <row r="677" spans="3:28" x14ac:dyDescent="0.25">
      <c r="C677" s="633"/>
      <c r="D677" s="633"/>
      <c r="E677" s="633"/>
      <c r="G677" s="633"/>
      <c r="I677" s="633"/>
      <c r="K677" s="633"/>
      <c r="M677" s="633"/>
      <c r="O677" s="633"/>
      <c r="P677" s="633"/>
      <c r="Q677" s="633"/>
      <c r="S677" s="633"/>
      <c r="T677" s="657"/>
      <c r="U677" s="633"/>
      <c r="W677" s="633"/>
      <c r="Y677" s="633"/>
      <c r="Z677" s="649"/>
      <c r="AA677" s="653"/>
      <c r="AB677" s="649"/>
    </row>
    <row r="678" spans="3:28" x14ac:dyDescent="0.25">
      <c r="C678" s="633"/>
      <c r="D678" s="633"/>
      <c r="E678" s="633"/>
      <c r="G678" s="633"/>
      <c r="I678" s="633"/>
      <c r="K678" s="633"/>
      <c r="M678" s="633"/>
      <c r="O678" s="633"/>
      <c r="P678" s="633"/>
      <c r="Q678" s="633"/>
      <c r="S678" s="633"/>
      <c r="T678" s="657"/>
      <c r="U678" s="633"/>
      <c r="W678" s="633"/>
      <c r="Y678" s="633"/>
      <c r="Z678" s="649"/>
      <c r="AA678" s="653"/>
      <c r="AB678" s="649"/>
    </row>
    <row r="679" spans="3:28" x14ac:dyDescent="0.25">
      <c r="C679" s="633"/>
      <c r="D679" s="633"/>
      <c r="E679" s="633"/>
      <c r="G679" s="633"/>
      <c r="I679" s="633"/>
      <c r="K679" s="633"/>
      <c r="M679" s="633"/>
      <c r="O679" s="633"/>
      <c r="P679" s="633"/>
      <c r="Q679" s="633"/>
      <c r="S679" s="633"/>
      <c r="T679" s="657"/>
      <c r="U679" s="633"/>
      <c r="W679" s="633"/>
      <c r="Y679" s="633"/>
      <c r="Z679" s="649"/>
      <c r="AA679" s="653"/>
      <c r="AB679" s="649"/>
    </row>
    <row r="680" spans="3:28" x14ac:dyDescent="0.25">
      <c r="C680" s="633"/>
      <c r="D680" s="633"/>
      <c r="E680" s="633"/>
      <c r="G680" s="633"/>
      <c r="I680" s="633"/>
      <c r="K680" s="633"/>
      <c r="M680" s="633"/>
      <c r="O680" s="633"/>
      <c r="P680" s="633"/>
      <c r="Q680" s="633"/>
      <c r="S680" s="633"/>
      <c r="T680" s="657"/>
      <c r="U680" s="633"/>
      <c r="W680" s="633"/>
      <c r="Y680" s="633"/>
      <c r="Z680" s="649"/>
      <c r="AA680" s="653"/>
      <c r="AB680" s="649"/>
    </row>
    <row r="681" spans="3:28" x14ac:dyDescent="0.25">
      <c r="C681" s="633"/>
      <c r="D681" s="633"/>
      <c r="E681" s="633"/>
      <c r="G681" s="633"/>
      <c r="I681" s="633"/>
      <c r="K681" s="633"/>
      <c r="M681" s="633"/>
      <c r="O681" s="633"/>
      <c r="P681" s="633"/>
      <c r="Q681" s="633"/>
      <c r="S681" s="633"/>
      <c r="T681" s="657"/>
      <c r="U681" s="633"/>
      <c r="W681" s="633"/>
      <c r="Y681" s="633"/>
      <c r="Z681" s="649"/>
      <c r="AA681" s="653"/>
      <c r="AB681" s="649"/>
    </row>
    <row r="682" spans="3:28" x14ac:dyDescent="0.25">
      <c r="C682" s="633"/>
      <c r="D682" s="633"/>
      <c r="E682" s="633"/>
      <c r="G682" s="633"/>
      <c r="I682" s="633"/>
      <c r="K682" s="633"/>
      <c r="M682" s="633"/>
      <c r="O682" s="633"/>
      <c r="P682" s="633"/>
      <c r="Q682" s="633"/>
      <c r="S682" s="633"/>
      <c r="T682" s="657"/>
      <c r="U682" s="633"/>
      <c r="W682" s="633"/>
      <c r="Y682" s="633"/>
      <c r="Z682" s="649"/>
      <c r="AA682" s="653"/>
      <c r="AB682" s="649"/>
    </row>
    <row r="683" spans="3:28" x14ac:dyDescent="0.25">
      <c r="C683" s="633"/>
      <c r="D683" s="633"/>
      <c r="E683" s="633"/>
      <c r="G683" s="633"/>
      <c r="I683" s="633"/>
      <c r="K683" s="633"/>
      <c r="M683" s="633"/>
      <c r="O683" s="633"/>
      <c r="P683" s="633"/>
      <c r="Q683" s="633"/>
      <c r="S683" s="633"/>
      <c r="T683" s="657"/>
      <c r="U683" s="633"/>
      <c r="W683" s="633"/>
      <c r="Y683" s="633"/>
      <c r="Z683" s="649"/>
      <c r="AA683" s="653"/>
      <c r="AB683" s="649"/>
    </row>
    <row r="684" spans="3:28" x14ac:dyDescent="0.25">
      <c r="C684" s="633"/>
      <c r="D684" s="633"/>
      <c r="E684" s="633"/>
      <c r="G684" s="633"/>
      <c r="I684" s="633"/>
      <c r="K684" s="633"/>
      <c r="M684" s="633"/>
      <c r="O684" s="633"/>
      <c r="P684" s="633"/>
      <c r="Q684" s="633"/>
      <c r="S684" s="633"/>
      <c r="T684" s="657"/>
      <c r="U684" s="633"/>
      <c r="W684" s="633"/>
      <c r="Y684" s="633"/>
      <c r="Z684" s="649"/>
      <c r="AA684" s="653"/>
      <c r="AB684" s="649"/>
    </row>
    <row r="685" spans="3:28" x14ac:dyDescent="0.25">
      <c r="C685" s="633"/>
      <c r="D685" s="633"/>
      <c r="E685" s="633"/>
      <c r="G685" s="633"/>
      <c r="I685" s="633"/>
      <c r="K685" s="633"/>
      <c r="M685" s="633"/>
      <c r="O685" s="633"/>
      <c r="P685" s="633"/>
      <c r="Q685" s="633"/>
      <c r="S685" s="633"/>
      <c r="T685" s="657"/>
      <c r="U685" s="633"/>
      <c r="W685" s="633"/>
      <c r="Y685" s="633"/>
      <c r="Z685" s="649"/>
      <c r="AA685" s="653"/>
      <c r="AB685" s="649"/>
    </row>
    <row r="686" spans="3:28" x14ac:dyDescent="0.25">
      <c r="C686" s="633"/>
      <c r="D686" s="633"/>
      <c r="E686" s="633"/>
      <c r="G686" s="633"/>
      <c r="I686" s="633"/>
      <c r="K686" s="633"/>
      <c r="M686" s="633"/>
      <c r="O686" s="633"/>
      <c r="P686" s="633"/>
      <c r="Q686" s="633"/>
      <c r="S686" s="633"/>
      <c r="T686" s="657"/>
      <c r="U686" s="633"/>
      <c r="W686" s="633"/>
      <c r="Y686" s="633"/>
      <c r="Z686" s="649"/>
      <c r="AA686" s="653"/>
      <c r="AB686" s="649"/>
    </row>
    <row r="687" spans="3:28" x14ac:dyDescent="0.25">
      <c r="C687" s="633"/>
      <c r="D687" s="633"/>
      <c r="E687" s="633"/>
      <c r="G687" s="633"/>
      <c r="I687" s="633"/>
      <c r="K687" s="633"/>
      <c r="M687" s="633"/>
      <c r="O687" s="633"/>
      <c r="P687" s="633"/>
      <c r="Q687" s="633"/>
      <c r="S687" s="633"/>
      <c r="T687" s="657"/>
      <c r="U687" s="633"/>
      <c r="W687" s="633"/>
      <c r="Y687" s="633"/>
      <c r="Z687" s="649"/>
      <c r="AA687" s="653"/>
      <c r="AB687" s="649"/>
    </row>
    <row r="688" spans="3:28" x14ac:dyDescent="0.25">
      <c r="C688" s="633"/>
      <c r="D688" s="633"/>
      <c r="E688" s="633"/>
      <c r="G688" s="633"/>
      <c r="I688" s="633"/>
      <c r="K688" s="633"/>
      <c r="M688" s="633"/>
      <c r="O688" s="633"/>
      <c r="P688" s="633"/>
      <c r="Q688" s="633"/>
      <c r="S688" s="633"/>
      <c r="T688" s="657"/>
      <c r="U688" s="633"/>
      <c r="W688" s="633"/>
      <c r="Y688" s="633"/>
      <c r="Z688" s="649"/>
      <c r="AA688" s="653"/>
      <c r="AB688" s="649"/>
    </row>
    <row r="689" spans="3:28" x14ac:dyDescent="0.25">
      <c r="C689" s="633"/>
      <c r="D689" s="633"/>
      <c r="E689" s="633"/>
      <c r="G689" s="633"/>
      <c r="I689" s="633"/>
      <c r="K689" s="633"/>
      <c r="M689" s="633"/>
      <c r="O689" s="633"/>
      <c r="P689" s="633"/>
      <c r="Q689" s="633"/>
      <c r="S689" s="633"/>
      <c r="T689" s="657"/>
      <c r="U689" s="633"/>
      <c r="W689" s="633"/>
      <c r="Y689" s="633"/>
      <c r="Z689" s="649"/>
      <c r="AA689" s="653"/>
      <c r="AB689" s="649"/>
    </row>
    <row r="690" spans="3:28" x14ac:dyDescent="0.25">
      <c r="C690" s="633"/>
      <c r="D690" s="633"/>
      <c r="E690" s="633"/>
      <c r="G690" s="633"/>
      <c r="I690" s="633"/>
      <c r="K690" s="633"/>
      <c r="M690" s="633"/>
      <c r="O690" s="633"/>
      <c r="P690" s="633"/>
      <c r="Q690" s="633"/>
      <c r="S690" s="633"/>
      <c r="T690" s="657"/>
      <c r="U690" s="633"/>
      <c r="W690" s="633"/>
      <c r="Y690" s="633"/>
      <c r="Z690" s="649"/>
      <c r="AA690" s="653"/>
      <c r="AB690" s="649"/>
    </row>
    <row r="691" spans="3:28" x14ac:dyDescent="0.25">
      <c r="C691" s="633"/>
      <c r="D691" s="633"/>
      <c r="E691" s="633"/>
      <c r="G691" s="633"/>
      <c r="I691" s="633"/>
      <c r="K691" s="633"/>
      <c r="M691" s="633"/>
      <c r="O691" s="633"/>
      <c r="P691" s="633"/>
      <c r="Q691" s="633"/>
      <c r="S691" s="633"/>
      <c r="T691" s="657"/>
      <c r="U691" s="633"/>
      <c r="W691" s="633"/>
      <c r="Y691" s="633"/>
      <c r="Z691" s="649"/>
      <c r="AA691" s="653"/>
      <c r="AB691" s="649"/>
    </row>
    <row r="692" spans="3:28" x14ac:dyDescent="0.25">
      <c r="C692" s="633"/>
      <c r="D692" s="633"/>
      <c r="E692" s="633"/>
      <c r="G692" s="633"/>
      <c r="I692" s="633"/>
      <c r="K692" s="633"/>
      <c r="M692" s="633"/>
      <c r="O692" s="633"/>
      <c r="P692" s="633"/>
      <c r="Q692" s="633"/>
      <c r="S692" s="633"/>
      <c r="T692" s="657"/>
      <c r="U692" s="633"/>
      <c r="W692" s="633"/>
      <c r="Y692" s="633"/>
      <c r="Z692" s="649"/>
      <c r="AA692" s="653"/>
      <c r="AB692" s="649"/>
    </row>
    <row r="693" spans="3:28" x14ac:dyDescent="0.25">
      <c r="C693" s="633"/>
      <c r="D693" s="633"/>
      <c r="E693" s="633"/>
      <c r="G693" s="633"/>
      <c r="I693" s="633"/>
      <c r="K693" s="633"/>
      <c r="M693" s="633"/>
      <c r="O693" s="633"/>
      <c r="P693" s="633"/>
      <c r="Q693" s="633"/>
      <c r="S693" s="633"/>
      <c r="T693" s="657"/>
      <c r="U693" s="633"/>
      <c r="W693" s="633"/>
      <c r="Y693" s="633"/>
      <c r="Z693" s="649"/>
      <c r="AA693" s="653"/>
      <c r="AB693" s="649"/>
    </row>
    <row r="694" spans="3:28" x14ac:dyDescent="0.25">
      <c r="C694" s="633"/>
      <c r="D694" s="633"/>
      <c r="E694" s="633"/>
      <c r="G694" s="633"/>
      <c r="I694" s="633"/>
      <c r="K694" s="633"/>
      <c r="M694" s="633"/>
      <c r="O694" s="633"/>
      <c r="P694" s="633"/>
      <c r="Q694" s="633"/>
      <c r="S694" s="633"/>
      <c r="T694" s="657"/>
      <c r="U694" s="633"/>
      <c r="W694" s="633"/>
      <c r="Y694" s="633"/>
      <c r="Z694" s="649"/>
      <c r="AA694" s="653"/>
      <c r="AB694" s="649"/>
    </row>
    <row r="695" spans="3:28" x14ac:dyDescent="0.25">
      <c r="C695" s="633"/>
      <c r="D695" s="633"/>
      <c r="E695" s="633"/>
      <c r="G695" s="633"/>
      <c r="I695" s="633"/>
      <c r="K695" s="633"/>
      <c r="M695" s="633"/>
      <c r="O695" s="633"/>
      <c r="P695" s="633"/>
      <c r="Q695" s="633"/>
      <c r="S695" s="633"/>
      <c r="T695" s="657"/>
      <c r="U695" s="633"/>
      <c r="W695" s="633"/>
      <c r="Y695" s="633"/>
      <c r="Z695" s="649"/>
      <c r="AA695" s="653"/>
      <c r="AB695" s="649"/>
    </row>
    <row r="696" spans="3:28" x14ac:dyDescent="0.25">
      <c r="C696" s="633"/>
      <c r="D696" s="633"/>
      <c r="E696" s="633"/>
      <c r="G696" s="633"/>
      <c r="I696" s="633"/>
      <c r="K696" s="633"/>
      <c r="M696" s="633"/>
      <c r="O696" s="633"/>
      <c r="P696" s="633"/>
      <c r="Q696" s="633"/>
      <c r="S696" s="633"/>
      <c r="T696" s="657"/>
      <c r="U696" s="633"/>
      <c r="W696" s="633"/>
      <c r="Y696" s="633"/>
      <c r="Z696" s="649"/>
      <c r="AA696" s="653"/>
      <c r="AB696" s="649"/>
    </row>
    <row r="697" spans="3:28" x14ac:dyDescent="0.25">
      <c r="C697" s="633"/>
      <c r="D697" s="633"/>
      <c r="E697" s="633"/>
      <c r="G697" s="633"/>
      <c r="I697" s="633"/>
      <c r="K697" s="633"/>
      <c r="M697" s="633"/>
      <c r="O697" s="633"/>
      <c r="P697" s="633"/>
      <c r="Q697" s="633"/>
      <c r="S697" s="633"/>
      <c r="T697" s="657"/>
      <c r="U697" s="633"/>
      <c r="W697" s="633"/>
      <c r="Y697" s="633"/>
      <c r="Z697" s="649"/>
      <c r="AA697" s="653"/>
      <c r="AB697" s="649"/>
    </row>
    <row r="698" spans="3:28" x14ac:dyDescent="0.25">
      <c r="C698" s="633"/>
      <c r="D698" s="633"/>
      <c r="E698" s="633"/>
      <c r="G698" s="633"/>
      <c r="I698" s="633"/>
      <c r="K698" s="633"/>
      <c r="M698" s="633"/>
      <c r="O698" s="633"/>
      <c r="P698" s="633"/>
      <c r="Q698" s="633"/>
      <c r="S698" s="633"/>
      <c r="T698" s="657"/>
      <c r="U698" s="633"/>
      <c r="W698" s="633"/>
      <c r="Y698" s="633"/>
      <c r="Z698" s="649"/>
      <c r="AA698" s="653"/>
      <c r="AB698" s="649"/>
    </row>
    <row r="699" spans="3:28" x14ac:dyDescent="0.25">
      <c r="C699" s="633"/>
      <c r="D699" s="633"/>
      <c r="E699" s="633"/>
      <c r="G699" s="633"/>
      <c r="I699" s="633"/>
      <c r="K699" s="633"/>
      <c r="M699" s="633"/>
      <c r="O699" s="633"/>
      <c r="P699" s="633"/>
      <c r="Q699" s="633"/>
      <c r="S699" s="633"/>
      <c r="T699" s="657"/>
      <c r="U699" s="633"/>
      <c r="W699" s="633"/>
      <c r="Y699" s="633"/>
      <c r="Z699" s="649"/>
      <c r="AA699" s="653"/>
      <c r="AB699" s="649"/>
    </row>
    <row r="700" spans="3:28" x14ac:dyDescent="0.25">
      <c r="C700" s="633"/>
      <c r="D700" s="633"/>
      <c r="E700" s="633"/>
      <c r="G700" s="633"/>
      <c r="I700" s="633"/>
      <c r="K700" s="633"/>
      <c r="M700" s="633"/>
      <c r="O700" s="633"/>
      <c r="P700" s="633"/>
      <c r="Q700" s="633"/>
      <c r="S700" s="633"/>
      <c r="T700" s="657"/>
      <c r="U700" s="633"/>
      <c r="W700" s="633"/>
      <c r="Y700" s="633"/>
      <c r="Z700" s="649"/>
      <c r="AA700" s="653"/>
      <c r="AB700" s="649"/>
    </row>
    <row r="701" spans="3:28" x14ac:dyDescent="0.25">
      <c r="C701" s="633"/>
      <c r="D701" s="633"/>
      <c r="E701" s="633"/>
      <c r="G701" s="633"/>
      <c r="I701" s="633"/>
      <c r="K701" s="633"/>
      <c r="M701" s="633"/>
      <c r="O701" s="633"/>
      <c r="P701" s="633"/>
      <c r="Q701" s="633"/>
      <c r="S701" s="633"/>
      <c r="T701" s="657"/>
      <c r="U701" s="633"/>
      <c r="W701" s="633"/>
      <c r="Y701" s="633"/>
      <c r="Z701" s="649"/>
      <c r="AA701" s="653"/>
      <c r="AB701" s="649"/>
    </row>
    <row r="702" spans="3:28" x14ac:dyDescent="0.25">
      <c r="C702" s="633"/>
      <c r="D702" s="633"/>
      <c r="E702" s="633"/>
      <c r="G702" s="633"/>
      <c r="I702" s="633"/>
      <c r="K702" s="633"/>
      <c r="M702" s="633"/>
      <c r="O702" s="633"/>
      <c r="P702" s="633"/>
      <c r="Q702" s="633"/>
      <c r="S702" s="633"/>
      <c r="T702" s="657"/>
      <c r="U702" s="633"/>
      <c r="W702" s="633"/>
      <c r="Y702" s="633"/>
      <c r="Z702" s="649"/>
      <c r="AA702" s="653"/>
      <c r="AB702" s="649"/>
    </row>
    <row r="703" spans="3:28" x14ac:dyDescent="0.25">
      <c r="C703" s="633"/>
      <c r="D703" s="633"/>
      <c r="E703" s="633"/>
      <c r="G703" s="633"/>
      <c r="I703" s="633"/>
      <c r="K703" s="633"/>
      <c r="M703" s="633"/>
      <c r="O703" s="633"/>
      <c r="P703" s="633"/>
      <c r="Q703" s="633"/>
      <c r="S703" s="633"/>
      <c r="T703" s="657"/>
      <c r="U703" s="633"/>
      <c r="W703" s="633"/>
      <c r="Y703" s="633"/>
      <c r="Z703" s="649"/>
      <c r="AA703" s="653"/>
      <c r="AB703" s="649"/>
    </row>
    <row r="704" spans="3:28" x14ac:dyDescent="0.25">
      <c r="C704" s="633"/>
      <c r="D704" s="633"/>
      <c r="E704" s="633"/>
      <c r="G704" s="633"/>
      <c r="I704" s="633"/>
      <c r="K704" s="633"/>
      <c r="M704" s="633"/>
      <c r="O704" s="633"/>
      <c r="P704" s="633"/>
      <c r="Q704" s="633"/>
      <c r="S704" s="633"/>
      <c r="T704" s="657"/>
      <c r="U704" s="633"/>
      <c r="W704" s="633"/>
      <c r="Y704" s="633"/>
      <c r="Z704" s="649"/>
      <c r="AA704" s="653"/>
      <c r="AB704" s="649"/>
    </row>
    <row r="705" spans="3:28" x14ac:dyDescent="0.25">
      <c r="C705" s="633"/>
      <c r="D705" s="633"/>
      <c r="E705" s="633"/>
      <c r="G705" s="633"/>
      <c r="I705" s="633"/>
      <c r="K705" s="633"/>
      <c r="M705" s="633"/>
      <c r="O705" s="633"/>
      <c r="P705" s="633"/>
      <c r="Q705" s="633"/>
      <c r="S705" s="633"/>
      <c r="T705" s="657"/>
      <c r="U705" s="633"/>
      <c r="W705" s="633"/>
      <c r="Y705" s="633"/>
      <c r="Z705" s="649"/>
      <c r="AA705" s="653"/>
      <c r="AB705" s="649"/>
    </row>
    <row r="706" spans="3:28" x14ac:dyDescent="0.25">
      <c r="C706" s="633"/>
      <c r="D706" s="633"/>
      <c r="E706" s="633"/>
      <c r="G706" s="633"/>
      <c r="I706" s="633"/>
      <c r="K706" s="633"/>
      <c r="M706" s="633"/>
      <c r="O706" s="633"/>
      <c r="P706" s="633"/>
      <c r="Q706" s="633"/>
      <c r="S706" s="633"/>
      <c r="T706" s="657"/>
      <c r="U706" s="633"/>
      <c r="W706" s="633"/>
      <c r="Y706" s="633"/>
      <c r="Z706" s="649"/>
      <c r="AA706" s="653"/>
      <c r="AB706" s="649"/>
    </row>
    <row r="707" spans="3:28" x14ac:dyDescent="0.25">
      <c r="C707" s="633"/>
      <c r="D707" s="633"/>
      <c r="E707" s="633"/>
      <c r="G707" s="633"/>
      <c r="I707" s="633"/>
      <c r="K707" s="633"/>
      <c r="M707" s="633"/>
      <c r="O707" s="633"/>
      <c r="P707" s="633"/>
      <c r="Q707" s="633"/>
      <c r="S707" s="633"/>
      <c r="T707" s="657"/>
      <c r="U707" s="633"/>
      <c r="W707" s="633"/>
      <c r="Y707" s="633"/>
      <c r="Z707" s="649"/>
      <c r="AA707" s="653"/>
      <c r="AB707" s="649"/>
    </row>
    <row r="708" spans="3:28" x14ac:dyDescent="0.25">
      <c r="C708" s="633"/>
      <c r="D708" s="633"/>
      <c r="E708" s="633"/>
      <c r="G708" s="633"/>
      <c r="I708" s="633"/>
      <c r="K708" s="633"/>
      <c r="M708" s="633"/>
      <c r="O708" s="633"/>
      <c r="P708" s="633"/>
      <c r="Q708" s="633"/>
      <c r="S708" s="633"/>
      <c r="T708" s="657"/>
      <c r="U708" s="633"/>
      <c r="W708" s="633"/>
      <c r="Y708" s="633"/>
      <c r="Z708" s="649"/>
      <c r="AA708" s="653"/>
      <c r="AB708" s="649"/>
    </row>
    <row r="709" spans="3:28" x14ac:dyDescent="0.25">
      <c r="C709" s="633"/>
      <c r="D709" s="633"/>
      <c r="E709" s="633"/>
      <c r="G709" s="633"/>
      <c r="I709" s="633"/>
      <c r="K709" s="633"/>
      <c r="M709" s="633"/>
      <c r="O709" s="633"/>
      <c r="P709" s="633"/>
      <c r="Q709" s="633"/>
      <c r="S709" s="633"/>
      <c r="T709" s="657"/>
      <c r="U709" s="633"/>
      <c r="W709" s="633"/>
      <c r="Y709" s="633"/>
      <c r="Z709" s="649"/>
      <c r="AA709" s="653"/>
      <c r="AB709" s="649"/>
    </row>
    <row r="710" spans="3:28" x14ac:dyDescent="0.25">
      <c r="C710" s="633"/>
      <c r="D710" s="633"/>
      <c r="E710" s="633"/>
      <c r="G710" s="633"/>
      <c r="I710" s="633"/>
      <c r="K710" s="633"/>
      <c r="M710" s="633"/>
      <c r="O710" s="633"/>
      <c r="P710" s="633"/>
      <c r="Q710" s="633"/>
      <c r="S710" s="633"/>
      <c r="T710" s="657"/>
      <c r="U710" s="633"/>
      <c r="W710" s="633"/>
      <c r="Y710" s="633"/>
      <c r="Z710" s="649"/>
      <c r="AA710" s="653"/>
      <c r="AB710" s="649"/>
    </row>
    <row r="711" spans="3:28" x14ac:dyDescent="0.25">
      <c r="C711" s="633"/>
      <c r="D711" s="633"/>
      <c r="E711" s="633"/>
      <c r="G711" s="633"/>
      <c r="I711" s="633"/>
      <c r="K711" s="633"/>
      <c r="M711" s="633"/>
      <c r="O711" s="633"/>
      <c r="P711" s="633"/>
      <c r="Q711" s="633"/>
      <c r="S711" s="633"/>
      <c r="T711" s="657"/>
      <c r="U711" s="633"/>
      <c r="W711" s="633"/>
      <c r="Y711" s="633"/>
      <c r="Z711" s="649"/>
      <c r="AA711" s="653"/>
      <c r="AB711" s="649"/>
    </row>
    <row r="712" spans="3:28" x14ac:dyDescent="0.25">
      <c r="C712" s="633"/>
      <c r="D712" s="633"/>
      <c r="E712" s="633"/>
      <c r="G712" s="633"/>
      <c r="I712" s="633"/>
      <c r="K712" s="633"/>
      <c r="M712" s="633"/>
      <c r="O712" s="633"/>
      <c r="P712" s="633"/>
      <c r="Q712" s="633"/>
      <c r="S712" s="633"/>
      <c r="T712" s="657"/>
      <c r="U712" s="633"/>
      <c r="W712" s="633"/>
      <c r="Y712" s="633"/>
      <c r="Z712" s="649"/>
      <c r="AA712" s="653"/>
      <c r="AB712" s="649"/>
    </row>
    <row r="713" spans="3:28" x14ac:dyDescent="0.25">
      <c r="C713" s="633"/>
      <c r="D713" s="633"/>
      <c r="E713" s="633"/>
      <c r="G713" s="633"/>
      <c r="I713" s="633"/>
      <c r="K713" s="633"/>
      <c r="M713" s="633"/>
      <c r="O713" s="633"/>
      <c r="P713" s="633"/>
      <c r="Q713" s="633"/>
      <c r="S713" s="633"/>
      <c r="T713" s="657"/>
      <c r="U713" s="633"/>
      <c r="W713" s="633"/>
      <c r="Y713" s="633"/>
      <c r="Z713" s="649"/>
      <c r="AA713" s="653"/>
      <c r="AB713" s="649"/>
    </row>
    <row r="714" spans="3:28" x14ac:dyDescent="0.25">
      <c r="C714" s="633"/>
      <c r="D714" s="633"/>
      <c r="E714" s="633"/>
      <c r="G714" s="633"/>
      <c r="I714" s="633"/>
      <c r="K714" s="633"/>
      <c r="M714" s="633"/>
      <c r="O714" s="633"/>
      <c r="P714" s="633"/>
      <c r="Q714" s="633"/>
      <c r="S714" s="633"/>
      <c r="T714" s="657"/>
      <c r="U714" s="633"/>
      <c r="W714" s="633"/>
      <c r="Y714" s="633"/>
      <c r="Z714" s="649"/>
      <c r="AA714" s="653"/>
      <c r="AB714" s="649"/>
    </row>
    <row r="715" spans="3:28" x14ac:dyDescent="0.25">
      <c r="C715" s="633"/>
      <c r="D715" s="633"/>
      <c r="E715" s="633"/>
      <c r="G715" s="633"/>
      <c r="I715" s="633"/>
      <c r="K715" s="633"/>
      <c r="M715" s="633"/>
      <c r="O715" s="633"/>
      <c r="P715" s="633"/>
      <c r="Q715" s="633"/>
      <c r="S715" s="633"/>
      <c r="T715" s="657"/>
      <c r="U715" s="633"/>
      <c r="W715" s="633"/>
      <c r="Y715" s="633"/>
      <c r="Z715" s="649"/>
      <c r="AA715" s="653"/>
      <c r="AB715" s="649"/>
    </row>
    <row r="716" spans="3:28" x14ac:dyDescent="0.25">
      <c r="C716" s="633"/>
      <c r="D716" s="633"/>
      <c r="E716" s="633"/>
      <c r="G716" s="633"/>
      <c r="I716" s="633"/>
      <c r="K716" s="633"/>
      <c r="M716" s="633"/>
      <c r="O716" s="633"/>
      <c r="P716" s="633"/>
      <c r="Q716" s="633"/>
      <c r="S716" s="633"/>
      <c r="T716" s="657"/>
      <c r="U716" s="633"/>
      <c r="W716" s="633"/>
      <c r="Y716" s="633"/>
      <c r="Z716" s="649"/>
      <c r="AA716" s="653"/>
      <c r="AB716" s="649"/>
    </row>
    <row r="717" spans="3:28" x14ac:dyDescent="0.25">
      <c r="C717" s="633"/>
      <c r="D717" s="633"/>
      <c r="E717" s="633"/>
      <c r="G717" s="633"/>
      <c r="I717" s="633"/>
      <c r="K717" s="633"/>
      <c r="M717" s="633"/>
      <c r="O717" s="633"/>
      <c r="P717" s="633"/>
      <c r="Q717" s="633"/>
      <c r="S717" s="633"/>
      <c r="T717" s="657"/>
      <c r="U717" s="633"/>
      <c r="W717" s="633"/>
      <c r="Y717" s="633"/>
      <c r="Z717" s="649"/>
      <c r="AA717" s="653"/>
      <c r="AB717" s="649"/>
    </row>
    <row r="718" spans="3:28" x14ac:dyDescent="0.25">
      <c r="C718" s="633"/>
      <c r="D718" s="633"/>
      <c r="E718" s="633"/>
      <c r="G718" s="633"/>
      <c r="I718" s="633"/>
      <c r="K718" s="633"/>
      <c r="M718" s="633"/>
      <c r="O718" s="633"/>
      <c r="P718" s="633"/>
      <c r="Q718" s="633"/>
      <c r="S718" s="633"/>
      <c r="T718" s="657"/>
      <c r="U718" s="633"/>
      <c r="W718" s="633"/>
      <c r="Y718" s="633"/>
      <c r="Z718" s="649"/>
      <c r="AA718" s="653"/>
      <c r="AB718" s="649"/>
    </row>
    <row r="719" spans="3:28" x14ac:dyDescent="0.25">
      <c r="C719" s="633"/>
      <c r="D719" s="633"/>
      <c r="E719" s="633"/>
      <c r="G719" s="633"/>
      <c r="I719" s="633"/>
      <c r="K719" s="633"/>
      <c r="M719" s="633"/>
      <c r="O719" s="633"/>
      <c r="P719" s="633"/>
      <c r="Q719" s="633"/>
      <c r="S719" s="633"/>
      <c r="T719" s="657"/>
      <c r="U719" s="633"/>
      <c r="W719" s="633"/>
      <c r="Y719" s="633"/>
      <c r="Z719" s="649"/>
      <c r="AA719" s="653"/>
      <c r="AB719" s="649"/>
    </row>
    <row r="720" spans="3:28" x14ac:dyDescent="0.25">
      <c r="C720" s="633"/>
      <c r="D720" s="633"/>
      <c r="E720" s="633"/>
      <c r="G720" s="633"/>
      <c r="I720" s="633"/>
      <c r="K720" s="633"/>
      <c r="M720" s="633"/>
      <c r="O720" s="633"/>
      <c r="P720" s="633"/>
      <c r="Q720" s="633"/>
      <c r="S720" s="633"/>
      <c r="T720" s="657"/>
      <c r="U720" s="633"/>
      <c r="W720" s="633"/>
      <c r="Y720" s="633"/>
      <c r="Z720" s="649"/>
      <c r="AA720" s="653"/>
      <c r="AB720" s="649"/>
    </row>
    <row r="721" spans="3:28" x14ac:dyDescent="0.25">
      <c r="C721" s="633"/>
      <c r="D721" s="633"/>
      <c r="E721" s="633"/>
      <c r="G721" s="633"/>
      <c r="I721" s="633"/>
      <c r="K721" s="633"/>
      <c r="M721" s="633"/>
      <c r="O721" s="633"/>
      <c r="P721" s="633"/>
      <c r="Q721" s="633"/>
      <c r="S721" s="633"/>
      <c r="T721" s="657"/>
      <c r="U721" s="633"/>
      <c r="W721" s="633"/>
      <c r="Y721" s="633"/>
      <c r="Z721" s="649"/>
      <c r="AA721" s="653"/>
      <c r="AB721" s="649"/>
    </row>
    <row r="722" spans="3:28" x14ac:dyDescent="0.25">
      <c r="C722" s="633"/>
      <c r="D722" s="633"/>
      <c r="E722" s="633"/>
      <c r="G722" s="633"/>
      <c r="I722" s="633"/>
      <c r="K722" s="633"/>
      <c r="M722" s="633"/>
      <c r="O722" s="633"/>
      <c r="P722" s="633"/>
      <c r="Q722" s="633"/>
      <c r="S722" s="633"/>
      <c r="T722" s="657"/>
      <c r="U722" s="633"/>
      <c r="W722" s="633"/>
      <c r="Y722" s="633"/>
      <c r="Z722" s="649"/>
      <c r="AA722" s="653"/>
      <c r="AB722" s="649"/>
    </row>
    <row r="723" spans="3:28" x14ac:dyDescent="0.25">
      <c r="C723" s="633"/>
      <c r="D723" s="633"/>
      <c r="E723" s="633"/>
      <c r="G723" s="633"/>
      <c r="I723" s="633"/>
      <c r="K723" s="633"/>
      <c r="M723" s="633"/>
      <c r="O723" s="633"/>
      <c r="P723" s="633"/>
      <c r="Q723" s="633"/>
      <c r="S723" s="633"/>
      <c r="T723" s="657"/>
      <c r="U723" s="633"/>
      <c r="W723" s="633"/>
      <c r="Y723" s="633"/>
      <c r="Z723" s="649"/>
      <c r="AA723" s="653"/>
      <c r="AB723" s="649"/>
    </row>
    <row r="724" spans="3:28" x14ac:dyDescent="0.25">
      <c r="C724" s="633"/>
      <c r="D724" s="633"/>
      <c r="E724" s="633"/>
      <c r="G724" s="633"/>
      <c r="I724" s="633"/>
      <c r="K724" s="633"/>
      <c r="M724" s="633"/>
      <c r="O724" s="633"/>
      <c r="P724" s="633"/>
      <c r="Q724" s="633"/>
      <c r="S724" s="633"/>
      <c r="T724" s="657"/>
      <c r="U724" s="633"/>
      <c r="W724" s="633"/>
      <c r="Y724" s="633"/>
      <c r="Z724" s="649"/>
      <c r="AA724" s="653"/>
      <c r="AB724" s="649"/>
    </row>
    <row r="725" spans="3:28" x14ac:dyDescent="0.25">
      <c r="C725" s="633"/>
      <c r="D725" s="633"/>
      <c r="E725" s="633"/>
      <c r="G725" s="633"/>
      <c r="I725" s="633"/>
      <c r="K725" s="633"/>
      <c r="M725" s="633"/>
      <c r="O725" s="633"/>
      <c r="P725" s="633"/>
      <c r="Q725" s="633"/>
      <c r="S725" s="633"/>
      <c r="T725" s="657"/>
      <c r="U725" s="633"/>
      <c r="W725" s="633"/>
      <c r="Y725" s="633"/>
      <c r="Z725" s="649"/>
      <c r="AA725" s="653"/>
      <c r="AB725" s="649"/>
    </row>
    <row r="726" spans="3:28" x14ac:dyDescent="0.25">
      <c r="C726" s="633"/>
      <c r="D726" s="633"/>
      <c r="E726" s="633"/>
      <c r="G726" s="633"/>
      <c r="I726" s="633"/>
      <c r="K726" s="633"/>
      <c r="M726" s="633"/>
      <c r="O726" s="633"/>
      <c r="P726" s="633"/>
      <c r="Q726" s="633"/>
      <c r="S726" s="633"/>
      <c r="T726" s="657"/>
      <c r="U726" s="633"/>
      <c r="W726" s="633"/>
      <c r="Y726" s="633"/>
      <c r="Z726" s="649"/>
      <c r="AA726" s="653"/>
      <c r="AB726" s="649"/>
    </row>
    <row r="727" spans="3:28" x14ac:dyDescent="0.25">
      <c r="C727" s="633"/>
      <c r="D727" s="633"/>
      <c r="E727" s="633"/>
      <c r="G727" s="633"/>
      <c r="I727" s="633"/>
      <c r="K727" s="633"/>
      <c r="M727" s="633"/>
      <c r="O727" s="633"/>
      <c r="P727" s="633"/>
      <c r="Q727" s="633"/>
      <c r="S727" s="633"/>
      <c r="T727" s="657"/>
      <c r="U727" s="633"/>
      <c r="W727" s="633"/>
      <c r="Y727" s="633"/>
      <c r="Z727" s="649"/>
      <c r="AA727" s="653"/>
      <c r="AB727" s="649"/>
    </row>
    <row r="728" spans="3:28" x14ac:dyDescent="0.25">
      <c r="C728" s="633"/>
      <c r="D728" s="633"/>
      <c r="E728" s="633"/>
      <c r="G728" s="633"/>
      <c r="I728" s="633"/>
      <c r="K728" s="633"/>
      <c r="M728" s="633"/>
      <c r="O728" s="633"/>
      <c r="P728" s="633"/>
      <c r="Q728" s="633"/>
      <c r="S728" s="633"/>
      <c r="T728" s="657"/>
      <c r="U728" s="633"/>
      <c r="W728" s="633"/>
      <c r="Y728" s="633"/>
      <c r="Z728" s="649"/>
      <c r="AA728" s="653"/>
      <c r="AB728" s="649"/>
    </row>
    <row r="729" spans="3:28" x14ac:dyDescent="0.25">
      <c r="C729" s="633"/>
      <c r="D729" s="633"/>
      <c r="E729" s="633"/>
      <c r="G729" s="633"/>
      <c r="I729" s="633"/>
      <c r="K729" s="633"/>
      <c r="M729" s="633"/>
      <c r="O729" s="633"/>
      <c r="P729" s="633"/>
      <c r="Q729" s="633"/>
      <c r="S729" s="633"/>
      <c r="T729" s="657"/>
      <c r="U729" s="633"/>
      <c r="W729" s="633"/>
      <c r="Y729" s="633"/>
      <c r="Z729" s="649"/>
      <c r="AA729" s="653"/>
      <c r="AB729" s="649"/>
    </row>
    <row r="730" spans="3:28" x14ac:dyDescent="0.25">
      <c r="C730" s="633"/>
      <c r="D730" s="633"/>
      <c r="E730" s="633"/>
      <c r="G730" s="633"/>
      <c r="I730" s="633"/>
      <c r="K730" s="633"/>
      <c r="M730" s="633"/>
      <c r="O730" s="633"/>
      <c r="P730" s="633"/>
      <c r="Q730" s="633"/>
      <c r="S730" s="633"/>
      <c r="T730" s="657"/>
      <c r="U730" s="633"/>
      <c r="W730" s="633"/>
      <c r="Y730" s="633"/>
      <c r="Z730" s="649"/>
      <c r="AA730" s="653"/>
      <c r="AB730" s="649"/>
    </row>
    <row r="731" spans="3:28" x14ac:dyDescent="0.25">
      <c r="C731" s="633"/>
      <c r="D731" s="633"/>
      <c r="E731" s="633"/>
      <c r="G731" s="633"/>
      <c r="I731" s="633"/>
      <c r="K731" s="633"/>
      <c r="M731" s="633"/>
      <c r="O731" s="633"/>
      <c r="P731" s="633"/>
      <c r="Q731" s="633"/>
      <c r="S731" s="633"/>
      <c r="T731" s="657"/>
      <c r="U731" s="633"/>
      <c r="W731" s="633"/>
      <c r="Y731" s="633"/>
      <c r="Z731" s="649"/>
      <c r="AA731" s="653"/>
      <c r="AB731" s="649"/>
    </row>
    <row r="732" spans="3:28" x14ac:dyDescent="0.25">
      <c r="C732" s="633"/>
      <c r="D732" s="633"/>
      <c r="E732" s="633"/>
      <c r="G732" s="633"/>
      <c r="I732" s="633"/>
      <c r="K732" s="633"/>
      <c r="M732" s="633"/>
      <c r="O732" s="633"/>
      <c r="P732" s="633"/>
      <c r="Q732" s="633"/>
      <c r="S732" s="633"/>
      <c r="T732" s="657"/>
      <c r="U732" s="633"/>
      <c r="W732" s="633"/>
      <c r="Y732" s="633"/>
      <c r="Z732" s="649"/>
      <c r="AA732" s="653"/>
      <c r="AB732" s="649"/>
    </row>
    <row r="733" spans="3:28" x14ac:dyDescent="0.25">
      <c r="C733" s="633"/>
      <c r="D733" s="633"/>
      <c r="E733" s="633"/>
      <c r="G733" s="633"/>
      <c r="I733" s="633"/>
      <c r="K733" s="633"/>
      <c r="M733" s="633"/>
      <c r="O733" s="633"/>
      <c r="P733" s="633"/>
      <c r="Q733" s="633"/>
      <c r="S733" s="633"/>
      <c r="T733" s="657"/>
      <c r="U733" s="633"/>
      <c r="W733" s="633"/>
      <c r="Y733" s="633"/>
      <c r="Z733" s="649"/>
      <c r="AA733" s="653"/>
      <c r="AB733" s="649"/>
    </row>
    <row r="734" spans="3:28" x14ac:dyDescent="0.25">
      <c r="C734" s="633"/>
      <c r="D734" s="633"/>
      <c r="E734" s="633"/>
      <c r="G734" s="633"/>
      <c r="I734" s="633"/>
      <c r="K734" s="633"/>
      <c r="M734" s="633"/>
      <c r="O734" s="633"/>
      <c r="P734" s="633"/>
      <c r="Q734" s="633"/>
      <c r="S734" s="633"/>
      <c r="T734" s="657"/>
      <c r="U734" s="633"/>
      <c r="W734" s="633"/>
      <c r="Y734" s="633"/>
      <c r="Z734" s="649"/>
      <c r="AA734" s="653"/>
      <c r="AB734" s="649"/>
    </row>
    <row r="735" spans="3:28" x14ac:dyDescent="0.25">
      <c r="C735" s="633"/>
      <c r="D735" s="633"/>
      <c r="E735" s="633"/>
      <c r="G735" s="633"/>
      <c r="I735" s="633"/>
      <c r="K735" s="633"/>
      <c r="M735" s="633"/>
      <c r="O735" s="633"/>
      <c r="P735" s="633"/>
      <c r="Q735" s="633"/>
      <c r="S735" s="633"/>
      <c r="T735" s="657"/>
      <c r="U735" s="633"/>
      <c r="W735" s="633"/>
      <c r="Y735" s="633"/>
      <c r="Z735" s="649"/>
      <c r="AA735" s="653"/>
      <c r="AB735" s="649"/>
    </row>
    <row r="736" spans="3:28" x14ac:dyDescent="0.25">
      <c r="C736" s="633"/>
      <c r="D736" s="633"/>
      <c r="E736" s="633"/>
      <c r="G736" s="633"/>
      <c r="I736" s="633"/>
      <c r="K736" s="633"/>
      <c r="M736" s="633"/>
      <c r="O736" s="633"/>
      <c r="P736" s="633"/>
      <c r="Q736" s="633"/>
      <c r="S736" s="633"/>
      <c r="T736" s="657"/>
      <c r="U736" s="633"/>
      <c r="W736" s="633"/>
      <c r="Y736" s="633"/>
      <c r="Z736" s="649"/>
      <c r="AA736" s="653"/>
      <c r="AB736" s="649"/>
    </row>
    <row r="737" spans="3:28" x14ac:dyDescent="0.25">
      <c r="C737" s="633"/>
      <c r="D737" s="633"/>
      <c r="E737" s="633"/>
      <c r="G737" s="633"/>
      <c r="I737" s="633"/>
      <c r="K737" s="633"/>
      <c r="M737" s="633"/>
      <c r="O737" s="633"/>
      <c r="P737" s="633"/>
      <c r="Q737" s="633"/>
      <c r="S737" s="633"/>
      <c r="T737" s="657"/>
      <c r="U737" s="633"/>
      <c r="W737" s="633"/>
      <c r="Y737" s="633"/>
      <c r="Z737" s="649"/>
      <c r="AA737" s="653"/>
      <c r="AB737" s="649"/>
    </row>
    <row r="738" spans="3:28" x14ac:dyDescent="0.25">
      <c r="C738" s="633"/>
      <c r="D738" s="633"/>
      <c r="E738" s="633"/>
      <c r="G738" s="633"/>
      <c r="I738" s="633"/>
      <c r="K738" s="633"/>
      <c r="M738" s="633"/>
      <c r="O738" s="633"/>
      <c r="P738" s="633"/>
      <c r="Q738" s="633"/>
      <c r="S738" s="633"/>
      <c r="T738" s="657"/>
      <c r="U738" s="633"/>
      <c r="W738" s="633"/>
      <c r="Y738" s="633"/>
      <c r="Z738" s="649"/>
      <c r="AA738" s="653"/>
      <c r="AB738" s="649"/>
    </row>
    <row r="739" spans="3:28" x14ac:dyDescent="0.25">
      <c r="C739" s="633"/>
      <c r="D739" s="633"/>
      <c r="E739" s="633"/>
      <c r="G739" s="633"/>
      <c r="I739" s="633"/>
      <c r="K739" s="633"/>
      <c r="M739" s="633"/>
      <c r="O739" s="633"/>
      <c r="P739" s="633"/>
      <c r="Q739" s="633"/>
      <c r="S739" s="633"/>
      <c r="T739" s="657"/>
      <c r="U739" s="633"/>
      <c r="W739" s="633"/>
      <c r="Y739" s="633"/>
      <c r="Z739" s="649"/>
      <c r="AA739" s="653"/>
      <c r="AB739" s="649"/>
    </row>
    <row r="740" spans="3:28" x14ac:dyDescent="0.25">
      <c r="C740" s="633"/>
      <c r="D740" s="633"/>
      <c r="E740" s="633"/>
      <c r="G740" s="633"/>
      <c r="I740" s="633"/>
      <c r="K740" s="633"/>
      <c r="M740" s="633"/>
      <c r="O740" s="633"/>
      <c r="P740" s="633"/>
      <c r="Q740" s="633"/>
      <c r="S740" s="633"/>
      <c r="T740" s="657"/>
      <c r="U740" s="633"/>
      <c r="W740" s="633"/>
      <c r="Y740" s="633"/>
      <c r="Z740" s="649"/>
      <c r="AA740" s="653"/>
      <c r="AB740" s="649"/>
    </row>
    <row r="741" spans="3:28" x14ac:dyDescent="0.25">
      <c r="C741" s="633"/>
      <c r="D741" s="633"/>
      <c r="E741" s="633"/>
      <c r="G741" s="633"/>
      <c r="I741" s="633"/>
      <c r="K741" s="633"/>
      <c r="M741" s="633"/>
      <c r="O741" s="633"/>
      <c r="P741" s="633"/>
      <c r="Q741" s="633"/>
      <c r="S741" s="633"/>
      <c r="T741" s="657"/>
      <c r="U741" s="633"/>
      <c r="W741" s="633"/>
      <c r="Y741" s="633"/>
      <c r="Z741" s="649"/>
      <c r="AA741" s="653"/>
      <c r="AB741" s="649"/>
    </row>
    <row r="742" spans="3:28" x14ac:dyDescent="0.25">
      <c r="C742" s="633"/>
      <c r="D742" s="633"/>
      <c r="E742" s="633"/>
      <c r="G742" s="633"/>
      <c r="I742" s="633"/>
      <c r="K742" s="633"/>
      <c r="M742" s="633"/>
      <c r="O742" s="633"/>
      <c r="P742" s="633"/>
      <c r="Q742" s="633"/>
      <c r="S742" s="633"/>
      <c r="T742" s="657"/>
      <c r="U742" s="633"/>
      <c r="W742" s="633"/>
      <c r="Y742" s="633"/>
      <c r="Z742" s="649"/>
      <c r="AA742" s="653"/>
      <c r="AB742" s="649"/>
    </row>
    <row r="743" spans="3:28" x14ac:dyDescent="0.25">
      <c r="C743" s="633"/>
      <c r="D743" s="633"/>
      <c r="E743" s="633"/>
      <c r="G743" s="633"/>
      <c r="I743" s="633"/>
      <c r="K743" s="633"/>
      <c r="M743" s="633"/>
      <c r="O743" s="633"/>
      <c r="P743" s="633"/>
      <c r="Q743" s="633"/>
      <c r="S743" s="633"/>
      <c r="T743" s="657"/>
      <c r="U743" s="633"/>
      <c r="W743" s="633"/>
      <c r="Y743" s="633"/>
      <c r="Z743" s="649"/>
      <c r="AA743" s="653"/>
      <c r="AB743" s="649"/>
    </row>
    <row r="744" spans="3:28" x14ac:dyDescent="0.25">
      <c r="C744" s="633"/>
      <c r="D744" s="633"/>
      <c r="E744" s="633"/>
      <c r="G744" s="633"/>
      <c r="I744" s="633"/>
      <c r="K744" s="633"/>
      <c r="M744" s="633"/>
      <c r="O744" s="633"/>
      <c r="P744" s="633"/>
      <c r="Q744" s="633"/>
      <c r="S744" s="633"/>
      <c r="T744" s="657"/>
      <c r="U744" s="633"/>
      <c r="W744" s="633"/>
      <c r="Y744" s="633"/>
      <c r="Z744" s="649"/>
      <c r="AA744" s="653"/>
      <c r="AB744" s="649"/>
    </row>
    <row r="745" spans="3:28" x14ac:dyDescent="0.25">
      <c r="C745" s="633"/>
      <c r="D745" s="633"/>
      <c r="E745" s="633"/>
      <c r="G745" s="633"/>
      <c r="I745" s="633"/>
      <c r="K745" s="633"/>
      <c r="M745" s="633"/>
      <c r="O745" s="633"/>
      <c r="P745" s="633"/>
      <c r="Q745" s="633"/>
      <c r="S745" s="633"/>
      <c r="T745" s="657"/>
      <c r="U745" s="633"/>
      <c r="W745" s="633"/>
      <c r="Y745" s="633"/>
      <c r="Z745" s="649"/>
      <c r="AA745" s="653"/>
      <c r="AB745" s="649"/>
    </row>
    <row r="746" spans="3:28" x14ac:dyDescent="0.25">
      <c r="C746" s="633"/>
      <c r="D746" s="633"/>
      <c r="E746" s="633"/>
      <c r="G746" s="633"/>
      <c r="I746" s="633"/>
      <c r="K746" s="633"/>
      <c r="M746" s="633"/>
      <c r="O746" s="633"/>
      <c r="P746" s="633"/>
      <c r="Q746" s="633"/>
      <c r="S746" s="633"/>
      <c r="T746" s="657"/>
      <c r="U746" s="633"/>
      <c r="W746" s="633"/>
      <c r="Y746" s="633"/>
      <c r="Z746" s="649"/>
      <c r="AA746" s="653"/>
      <c r="AB746" s="649"/>
    </row>
    <row r="747" spans="3:28" x14ac:dyDescent="0.25">
      <c r="C747" s="633"/>
      <c r="D747" s="633"/>
      <c r="E747" s="633"/>
      <c r="G747" s="633"/>
      <c r="I747" s="633"/>
      <c r="K747" s="633"/>
      <c r="M747" s="633"/>
      <c r="O747" s="633"/>
      <c r="P747" s="633"/>
      <c r="Q747" s="633"/>
      <c r="S747" s="633"/>
      <c r="T747" s="657"/>
      <c r="U747" s="633"/>
      <c r="W747" s="633"/>
      <c r="Y747" s="633"/>
      <c r="Z747" s="649"/>
      <c r="AA747" s="653"/>
      <c r="AB747" s="649"/>
    </row>
    <row r="748" spans="3:28" x14ac:dyDescent="0.25">
      <c r="C748" s="633"/>
      <c r="D748" s="633"/>
      <c r="E748" s="633"/>
      <c r="G748" s="633"/>
      <c r="I748" s="633"/>
      <c r="K748" s="633"/>
      <c r="M748" s="633"/>
      <c r="O748" s="633"/>
      <c r="P748" s="633"/>
      <c r="Q748" s="633"/>
      <c r="S748" s="633"/>
      <c r="T748" s="657"/>
      <c r="U748" s="633"/>
      <c r="W748" s="633"/>
      <c r="Y748" s="633"/>
      <c r="Z748" s="649"/>
      <c r="AA748" s="653"/>
      <c r="AB748" s="649"/>
    </row>
    <row r="749" spans="3:28" x14ac:dyDescent="0.25">
      <c r="C749" s="633"/>
      <c r="D749" s="633"/>
      <c r="E749" s="633"/>
      <c r="G749" s="633"/>
      <c r="I749" s="633"/>
      <c r="K749" s="633"/>
      <c r="M749" s="633"/>
      <c r="O749" s="633"/>
      <c r="P749" s="633"/>
      <c r="Q749" s="633"/>
      <c r="S749" s="633"/>
      <c r="T749" s="657"/>
      <c r="U749" s="633"/>
      <c r="W749" s="633"/>
      <c r="Y749" s="633"/>
      <c r="Z749" s="649"/>
      <c r="AA749" s="653"/>
      <c r="AB749" s="649"/>
    </row>
    <row r="750" spans="3:28" x14ac:dyDescent="0.25">
      <c r="C750" s="633"/>
      <c r="D750" s="633"/>
      <c r="E750" s="633"/>
      <c r="G750" s="633"/>
      <c r="I750" s="633"/>
      <c r="K750" s="633"/>
      <c r="M750" s="633"/>
      <c r="O750" s="633"/>
      <c r="P750" s="633"/>
      <c r="Q750" s="633"/>
      <c r="S750" s="633"/>
      <c r="T750" s="657"/>
      <c r="U750" s="633"/>
      <c r="W750" s="633"/>
      <c r="Y750" s="633"/>
      <c r="Z750" s="649"/>
      <c r="AA750" s="653"/>
      <c r="AB750" s="649"/>
    </row>
    <row r="751" spans="3:28" x14ac:dyDescent="0.25">
      <c r="C751" s="633"/>
      <c r="D751" s="633"/>
      <c r="E751" s="633"/>
      <c r="G751" s="633"/>
      <c r="I751" s="633"/>
      <c r="K751" s="633"/>
      <c r="M751" s="633"/>
      <c r="O751" s="633"/>
      <c r="P751" s="633"/>
      <c r="Q751" s="633"/>
      <c r="S751" s="633"/>
      <c r="T751" s="657"/>
      <c r="U751" s="633"/>
      <c r="W751" s="633"/>
      <c r="Y751" s="633"/>
      <c r="Z751" s="649"/>
      <c r="AA751" s="653"/>
      <c r="AB751" s="649"/>
    </row>
    <row r="752" spans="3:28" x14ac:dyDescent="0.25">
      <c r="C752" s="633"/>
      <c r="D752" s="633"/>
      <c r="E752" s="633"/>
      <c r="G752" s="633"/>
      <c r="I752" s="633"/>
      <c r="K752" s="633"/>
      <c r="M752" s="633"/>
      <c r="O752" s="633"/>
      <c r="P752" s="633"/>
      <c r="Q752" s="633"/>
      <c r="S752" s="633"/>
      <c r="T752" s="657"/>
      <c r="U752" s="633"/>
      <c r="W752" s="633"/>
      <c r="Y752" s="633"/>
      <c r="Z752" s="649"/>
      <c r="AA752" s="653"/>
      <c r="AB752" s="649"/>
    </row>
    <row r="753" spans="3:28" x14ac:dyDescent="0.25">
      <c r="C753" s="633"/>
      <c r="D753" s="633"/>
      <c r="E753" s="633"/>
      <c r="G753" s="633"/>
      <c r="I753" s="633"/>
      <c r="K753" s="633"/>
      <c r="M753" s="633"/>
      <c r="O753" s="633"/>
      <c r="P753" s="633"/>
      <c r="Q753" s="633"/>
      <c r="S753" s="633"/>
      <c r="T753" s="657"/>
      <c r="U753" s="633"/>
      <c r="W753" s="633"/>
      <c r="Y753" s="633"/>
      <c r="Z753" s="649"/>
      <c r="AA753" s="653"/>
      <c r="AB753" s="649"/>
    </row>
    <row r="754" spans="3:28" x14ac:dyDescent="0.25">
      <c r="C754" s="633"/>
      <c r="D754" s="633"/>
      <c r="E754" s="633"/>
      <c r="G754" s="633"/>
      <c r="I754" s="633"/>
      <c r="K754" s="633"/>
      <c r="M754" s="633"/>
      <c r="O754" s="633"/>
      <c r="P754" s="633"/>
      <c r="Q754" s="633"/>
      <c r="S754" s="633"/>
      <c r="T754" s="657"/>
      <c r="U754" s="633"/>
      <c r="W754" s="633"/>
      <c r="Y754" s="633"/>
      <c r="Z754" s="649"/>
      <c r="AA754" s="653"/>
      <c r="AB754" s="649"/>
    </row>
    <row r="755" spans="3:28" x14ac:dyDescent="0.25">
      <c r="C755" s="633"/>
      <c r="D755" s="633"/>
      <c r="E755" s="633"/>
      <c r="G755" s="633"/>
      <c r="I755" s="633"/>
      <c r="K755" s="633"/>
      <c r="M755" s="633"/>
      <c r="O755" s="633"/>
      <c r="P755" s="633"/>
      <c r="Q755" s="633"/>
      <c r="S755" s="633"/>
      <c r="T755" s="657"/>
      <c r="U755" s="633"/>
      <c r="W755" s="633"/>
      <c r="Y755" s="633"/>
      <c r="Z755" s="649"/>
      <c r="AA755" s="653"/>
      <c r="AB755" s="649"/>
    </row>
    <row r="756" spans="3:28" x14ac:dyDescent="0.25">
      <c r="C756" s="633"/>
      <c r="D756" s="633"/>
      <c r="E756" s="633"/>
      <c r="G756" s="633"/>
      <c r="I756" s="633"/>
      <c r="K756" s="633"/>
      <c r="M756" s="633"/>
      <c r="O756" s="633"/>
      <c r="P756" s="633"/>
      <c r="Q756" s="633"/>
      <c r="S756" s="633"/>
      <c r="T756" s="657"/>
      <c r="U756" s="633"/>
      <c r="W756" s="633"/>
      <c r="Y756" s="633"/>
      <c r="Z756" s="649"/>
      <c r="AA756" s="653"/>
      <c r="AB756" s="649"/>
    </row>
    <row r="757" spans="3:28" x14ac:dyDescent="0.25">
      <c r="C757" s="633"/>
      <c r="D757" s="633"/>
      <c r="E757" s="633"/>
      <c r="G757" s="633"/>
      <c r="I757" s="633"/>
      <c r="K757" s="633"/>
      <c r="M757" s="633"/>
      <c r="O757" s="633"/>
      <c r="P757" s="633"/>
      <c r="Q757" s="633"/>
      <c r="S757" s="633"/>
      <c r="T757" s="657"/>
      <c r="U757" s="633"/>
      <c r="W757" s="633"/>
      <c r="Y757" s="633"/>
      <c r="Z757" s="649"/>
      <c r="AA757" s="653"/>
      <c r="AB757" s="649"/>
    </row>
    <row r="758" spans="3:28" x14ac:dyDescent="0.25">
      <c r="C758" s="633"/>
      <c r="D758" s="633"/>
      <c r="E758" s="633"/>
      <c r="G758" s="633"/>
      <c r="I758" s="633"/>
      <c r="K758" s="633"/>
      <c r="M758" s="633"/>
      <c r="O758" s="633"/>
      <c r="P758" s="633"/>
      <c r="Q758" s="633"/>
      <c r="S758" s="633"/>
      <c r="T758" s="657"/>
      <c r="U758" s="633"/>
      <c r="W758" s="633"/>
      <c r="Y758" s="633"/>
      <c r="Z758" s="649"/>
      <c r="AA758" s="653"/>
      <c r="AB758" s="649"/>
    </row>
    <row r="759" spans="3:28" x14ac:dyDescent="0.25">
      <c r="C759" s="633"/>
      <c r="D759" s="633"/>
      <c r="E759" s="633"/>
      <c r="G759" s="633"/>
      <c r="I759" s="633"/>
      <c r="K759" s="633"/>
      <c r="M759" s="633"/>
      <c r="O759" s="633"/>
      <c r="P759" s="633"/>
      <c r="Q759" s="633"/>
      <c r="S759" s="633"/>
      <c r="T759" s="657"/>
      <c r="U759" s="633"/>
      <c r="W759" s="633"/>
      <c r="Y759" s="633"/>
      <c r="Z759" s="649"/>
      <c r="AA759" s="653"/>
      <c r="AB759" s="649"/>
    </row>
    <row r="760" spans="3:28" x14ac:dyDescent="0.25">
      <c r="C760" s="633"/>
      <c r="D760" s="633"/>
      <c r="E760" s="633"/>
      <c r="G760" s="633"/>
      <c r="I760" s="633"/>
      <c r="K760" s="633"/>
      <c r="M760" s="633"/>
      <c r="O760" s="633"/>
      <c r="P760" s="633"/>
      <c r="Q760" s="633"/>
      <c r="S760" s="633"/>
      <c r="T760" s="657"/>
      <c r="U760" s="633"/>
      <c r="W760" s="633"/>
      <c r="Y760" s="633"/>
      <c r="Z760" s="649"/>
      <c r="AA760" s="653"/>
      <c r="AB760" s="649"/>
    </row>
    <row r="761" spans="3:28" x14ac:dyDescent="0.25">
      <c r="C761" s="633"/>
      <c r="D761" s="633"/>
      <c r="E761" s="633"/>
      <c r="G761" s="633"/>
      <c r="I761" s="633"/>
      <c r="K761" s="633"/>
      <c r="M761" s="633"/>
      <c r="O761" s="633"/>
      <c r="P761" s="633"/>
      <c r="Q761" s="633"/>
      <c r="S761" s="633"/>
      <c r="T761" s="657"/>
      <c r="U761" s="633"/>
      <c r="W761" s="633"/>
      <c r="Y761" s="633"/>
      <c r="Z761" s="649"/>
      <c r="AA761" s="653"/>
      <c r="AB761" s="649"/>
    </row>
    <row r="762" spans="3:28" x14ac:dyDescent="0.25">
      <c r="C762" s="633"/>
      <c r="D762" s="633"/>
      <c r="E762" s="633"/>
      <c r="G762" s="633"/>
      <c r="I762" s="633"/>
      <c r="K762" s="633"/>
      <c r="M762" s="633"/>
      <c r="O762" s="633"/>
      <c r="P762" s="633"/>
      <c r="Q762" s="633"/>
      <c r="S762" s="633"/>
      <c r="T762" s="657"/>
      <c r="U762" s="633"/>
      <c r="W762" s="633"/>
      <c r="Y762" s="633"/>
      <c r="Z762" s="649"/>
      <c r="AA762" s="653"/>
      <c r="AB762" s="649"/>
    </row>
    <row r="763" spans="3:28" x14ac:dyDescent="0.25">
      <c r="C763" s="633"/>
      <c r="D763" s="633"/>
      <c r="E763" s="633"/>
      <c r="G763" s="633"/>
      <c r="I763" s="633"/>
      <c r="K763" s="633"/>
      <c r="M763" s="633"/>
      <c r="O763" s="633"/>
      <c r="P763" s="633"/>
      <c r="Q763" s="633"/>
      <c r="S763" s="633"/>
      <c r="T763" s="657"/>
      <c r="U763" s="633"/>
      <c r="W763" s="633"/>
      <c r="Y763" s="633"/>
      <c r="Z763" s="649"/>
      <c r="AA763" s="653"/>
      <c r="AB763" s="649"/>
    </row>
    <row r="764" spans="3:28" x14ac:dyDescent="0.25">
      <c r="C764" s="633"/>
      <c r="D764" s="633"/>
      <c r="E764" s="633"/>
      <c r="G764" s="633"/>
      <c r="I764" s="633"/>
      <c r="K764" s="633"/>
      <c r="M764" s="633"/>
      <c r="O764" s="633"/>
      <c r="P764" s="633"/>
      <c r="Q764" s="633"/>
      <c r="S764" s="633"/>
      <c r="T764" s="657"/>
      <c r="U764" s="633"/>
      <c r="W764" s="633"/>
      <c r="Y764" s="633"/>
      <c r="Z764" s="649"/>
      <c r="AA764" s="653"/>
      <c r="AB764" s="649"/>
    </row>
    <row r="765" spans="3:28" x14ac:dyDescent="0.25">
      <c r="C765" s="633"/>
      <c r="D765" s="633"/>
      <c r="E765" s="633"/>
      <c r="G765" s="633"/>
      <c r="I765" s="633"/>
      <c r="K765" s="633"/>
      <c r="M765" s="633"/>
      <c r="O765" s="633"/>
      <c r="P765" s="633"/>
      <c r="Q765" s="633"/>
      <c r="S765" s="633"/>
      <c r="T765" s="657"/>
      <c r="U765" s="633"/>
      <c r="W765" s="633"/>
      <c r="Y765" s="633"/>
      <c r="Z765" s="649"/>
      <c r="AA765" s="653"/>
      <c r="AB765" s="649"/>
    </row>
    <row r="766" spans="3:28" x14ac:dyDescent="0.25">
      <c r="C766" s="633"/>
      <c r="D766" s="633"/>
      <c r="E766" s="633"/>
      <c r="G766" s="633"/>
      <c r="I766" s="633"/>
      <c r="K766" s="633"/>
      <c r="M766" s="633"/>
      <c r="O766" s="633"/>
      <c r="P766" s="633"/>
      <c r="Q766" s="633"/>
      <c r="S766" s="633"/>
      <c r="T766" s="657"/>
      <c r="U766" s="633"/>
      <c r="W766" s="633"/>
      <c r="Y766" s="633"/>
      <c r="Z766" s="649"/>
      <c r="AA766" s="653"/>
      <c r="AB766" s="649"/>
    </row>
    <row r="767" spans="3:28" x14ac:dyDescent="0.25">
      <c r="C767" s="633"/>
      <c r="D767" s="633"/>
      <c r="E767" s="633"/>
      <c r="G767" s="633"/>
      <c r="I767" s="633"/>
      <c r="K767" s="633"/>
      <c r="M767" s="633"/>
      <c r="O767" s="633"/>
      <c r="P767" s="633"/>
      <c r="Q767" s="633"/>
      <c r="S767" s="633"/>
      <c r="T767" s="657"/>
      <c r="U767" s="633"/>
      <c r="W767" s="633"/>
      <c r="Y767" s="633"/>
      <c r="Z767" s="649"/>
      <c r="AA767" s="653"/>
      <c r="AB767" s="649"/>
    </row>
    <row r="768" spans="3:28" x14ac:dyDescent="0.25">
      <c r="C768" s="633"/>
      <c r="D768" s="633"/>
      <c r="E768" s="633"/>
      <c r="G768" s="633"/>
      <c r="I768" s="633"/>
      <c r="K768" s="633"/>
      <c r="M768" s="633"/>
      <c r="O768" s="633"/>
      <c r="P768" s="633"/>
      <c r="Q768" s="633"/>
      <c r="S768" s="633"/>
      <c r="T768" s="657"/>
      <c r="U768" s="633"/>
      <c r="W768" s="633"/>
      <c r="Y768" s="633"/>
      <c r="Z768" s="649"/>
      <c r="AA768" s="653"/>
      <c r="AB768" s="649"/>
    </row>
    <row r="769" spans="3:28" x14ac:dyDescent="0.25">
      <c r="C769" s="633"/>
      <c r="D769" s="633"/>
      <c r="E769" s="633"/>
      <c r="G769" s="633"/>
      <c r="I769" s="633"/>
      <c r="K769" s="633"/>
      <c r="M769" s="633"/>
      <c r="O769" s="633"/>
      <c r="P769" s="633"/>
      <c r="Q769" s="633"/>
      <c r="S769" s="633"/>
      <c r="T769" s="657"/>
      <c r="U769" s="633"/>
      <c r="W769" s="633"/>
      <c r="Y769" s="633"/>
      <c r="Z769" s="649"/>
      <c r="AA769" s="653"/>
      <c r="AB769" s="649"/>
    </row>
    <row r="770" spans="3:28" x14ac:dyDescent="0.25">
      <c r="C770" s="633"/>
      <c r="D770" s="633"/>
      <c r="E770" s="633"/>
      <c r="G770" s="633"/>
      <c r="I770" s="633"/>
      <c r="K770" s="633"/>
      <c r="M770" s="633"/>
      <c r="O770" s="633"/>
      <c r="P770" s="633"/>
      <c r="Q770" s="633"/>
      <c r="S770" s="633"/>
      <c r="T770" s="657"/>
      <c r="U770" s="633"/>
      <c r="W770" s="633"/>
      <c r="Y770" s="633"/>
      <c r="Z770" s="649"/>
      <c r="AA770" s="653"/>
      <c r="AB770" s="649"/>
    </row>
    <row r="771" spans="3:28" x14ac:dyDescent="0.25">
      <c r="C771" s="633"/>
      <c r="D771" s="633"/>
      <c r="E771" s="633"/>
      <c r="G771" s="633"/>
      <c r="I771" s="633"/>
      <c r="K771" s="633"/>
      <c r="M771" s="633"/>
      <c r="O771" s="633"/>
      <c r="P771" s="633"/>
      <c r="Q771" s="633"/>
      <c r="S771" s="633"/>
      <c r="T771" s="657"/>
      <c r="U771" s="633"/>
      <c r="W771" s="633"/>
      <c r="Y771" s="633"/>
      <c r="Z771" s="649"/>
      <c r="AA771" s="653"/>
      <c r="AB771" s="649"/>
    </row>
    <row r="772" spans="3:28" x14ac:dyDescent="0.25">
      <c r="C772" s="633"/>
      <c r="D772" s="633"/>
      <c r="E772" s="633"/>
      <c r="G772" s="633"/>
      <c r="I772" s="633"/>
      <c r="K772" s="633"/>
      <c r="M772" s="633"/>
      <c r="O772" s="633"/>
      <c r="P772" s="633"/>
      <c r="Q772" s="633"/>
      <c r="S772" s="633"/>
      <c r="T772" s="657"/>
      <c r="U772" s="633"/>
      <c r="W772" s="633"/>
      <c r="Y772" s="633"/>
      <c r="Z772" s="649"/>
      <c r="AA772" s="653"/>
      <c r="AB772" s="649"/>
    </row>
    <row r="773" spans="3:28" x14ac:dyDescent="0.25">
      <c r="C773" s="633"/>
      <c r="D773" s="633"/>
      <c r="E773" s="633"/>
      <c r="G773" s="633"/>
      <c r="I773" s="633"/>
      <c r="K773" s="633"/>
      <c r="M773" s="633"/>
      <c r="O773" s="633"/>
      <c r="P773" s="633"/>
      <c r="Q773" s="633"/>
      <c r="S773" s="633"/>
      <c r="T773" s="657"/>
      <c r="U773" s="633"/>
      <c r="W773" s="633"/>
      <c r="Y773" s="633"/>
      <c r="Z773" s="649"/>
      <c r="AA773" s="653"/>
      <c r="AB773" s="649"/>
    </row>
    <row r="774" spans="3:28" x14ac:dyDescent="0.25">
      <c r="C774" s="633"/>
      <c r="D774" s="633"/>
      <c r="E774" s="633"/>
      <c r="G774" s="633"/>
      <c r="I774" s="633"/>
      <c r="K774" s="633"/>
      <c r="M774" s="633"/>
      <c r="O774" s="633"/>
      <c r="P774" s="633"/>
      <c r="Q774" s="633"/>
      <c r="S774" s="633"/>
      <c r="T774" s="657"/>
      <c r="U774" s="633"/>
      <c r="W774" s="633"/>
      <c r="Y774" s="633"/>
      <c r="Z774" s="649"/>
      <c r="AA774" s="653"/>
      <c r="AB774" s="649"/>
    </row>
    <row r="775" spans="3:28" x14ac:dyDescent="0.25">
      <c r="C775" s="633"/>
      <c r="D775" s="633"/>
      <c r="E775" s="633"/>
      <c r="G775" s="633"/>
      <c r="I775" s="633"/>
      <c r="K775" s="633"/>
      <c r="M775" s="633"/>
      <c r="O775" s="633"/>
      <c r="P775" s="633"/>
      <c r="Q775" s="633"/>
      <c r="S775" s="633"/>
      <c r="T775" s="657"/>
      <c r="U775" s="633"/>
      <c r="W775" s="633"/>
      <c r="Y775" s="633"/>
      <c r="Z775" s="649"/>
      <c r="AA775" s="653"/>
      <c r="AB775" s="649"/>
    </row>
    <row r="776" spans="3:28" x14ac:dyDescent="0.25">
      <c r="C776" s="633"/>
      <c r="D776" s="633"/>
      <c r="E776" s="633"/>
      <c r="G776" s="633"/>
      <c r="I776" s="633"/>
      <c r="K776" s="633"/>
      <c r="M776" s="633"/>
      <c r="O776" s="633"/>
      <c r="P776" s="633"/>
      <c r="Q776" s="633"/>
      <c r="S776" s="633"/>
      <c r="T776" s="657"/>
      <c r="U776" s="633"/>
      <c r="W776" s="633"/>
      <c r="Y776" s="633"/>
      <c r="Z776" s="649"/>
      <c r="AA776" s="653"/>
      <c r="AB776" s="649"/>
    </row>
    <row r="777" spans="3:28" x14ac:dyDescent="0.25">
      <c r="C777" s="633"/>
      <c r="D777" s="633"/>
      <c r="E777" s="633"/>
      <c r="G777" s="633"/>
      <c r="I777" s="633"/>
      <c r="K777" s="633"/>
      <c r="M777" s="633"/>
      <c r="O777" s="633"/>
      <c r="P777" s="633"/>
      <c r="Q777" s="633"/>
      <c r="S777" s="633"/>
      <c r="T777" s="657"/>
      <c r="U777" s="633"/>
      <c r="W777" s="633"/>
      <c r="Y777" s="633"/>
      <c r="Z777" s="649"/>
      <c r="AA777" s="653"/>
      <c r="AB777" s="649"/>
    </row>
    <row r="778" spans="3:28" x14ac:dyDescent="0.25">
      <c r="C778" s="633"/>
      <c r="D778" s="633"/>
      <c r="E778" s="633"/>
      <c r="G778" s="633"/>
      <c r="I778" s="633"/>
      <c r="K778" s="633"/>
      <c r="M778" s="633"/>
      <c r="O778" s="633"/>
      <c r="P778" s="633"/>
      <c r="Q778" s="633"/>
      <c r="S778" s="633"/>
      <c r="T778" s="657"/>
      <c r="U778" s="633"/>
      <c r="W778" s="633"/>
      <c r="Y778" s="633"/>
      <c r="Z778" s="649"/>
      <c r="AA778" s="653"/>
      <c r="AB778" s="649"/>
    </row>
    <row r="779" spans="3:28" x14ac:dyDescent="0.25">
      <c r="C779" s="633"/>
      <c r="D779" s="633"/>
      <c r="E779" s="633"/>
      <c r="G779" s="633"/>
      <c r="I779" s="633"/>
      <c r="K779" s="633"/>
      <c r="M779" s="633"/>
      <c r="O779" s="633"/>
      <c r="P779" s="633"/>
      <c r="Q779" s="633"/>
      <c r="S779" s="633"/>
      <c r="T779" s="657"/>
      <c r="U779" s="633"/>
      <c r="W779" s="633"/>
      <c r="Y779" s="633"/>
      <c r="Z779" s="649"/>
      <c r="AA779" s="653"/>
      <c r="AB779" s="649"/>
    </row>
    <row r="780" spans="3:28" x14ac:dyDescent="0.25">
      <c r="C780" s="633"/>
      <c r="D780" s="633"/>
      <c r="E780" s="633"/>
      <c r="G780" s="633"/>
      <c r="I780" s="633"/>
      <c r="K780" s="633"/>
      <c r="M780" s="633"/>
      <c r="O780" s="633"/>
      <c r="P780" s="633"/>
      <c r="Q780" s="633"/>
      <c r="S780" s="633"/>
      <c r="T780" s="657"/>
      <c r="U780" s="633"/>
      <c r="W780" s="633"/>
      <c r="Y780" s="633"/>
      <c r="Z780" s="649"/>
      <c r="AA780" s="653"/>
      <c r="AB780" s="649"/>
    </row>
    <row r="781" spans="3:28" x14ac:dyDescent="0.25">
      <c r="C781" s="633"/>
      <c r="D781" s="633"/>
      <c r="E781" s="633"/>
      <c r="G781" s="633"/>
      <c r="I781" s="633"/>
      <c r="K781" s="633"/>
      <c r="M781" s="633"/>
      <c r="O781" s="633"/>
      <c r="P781" s="633"/>
      <c r="Q781" s="633"/>
      <c r="S781" s="633"/>
      <c r="T781" s="657"/>
      <c r="U781" s="633"/>
      <c r="W781" s="633"/>
      <c r="Y781" s="633"/>
      <c r="Z781" s="649"/>
      <c r="AA781" s="653"/>
      <c r="AB781" s="649"/>
    </row>
    <row r="782" spans="3:28" x14ac:dyDescent="0.25">
      <c r="C782" s="633"/>
      <c r="D782" s="633"/>
      <c r="E782" s="633"/>
      <c r="G782" s="633"/>
      <c r="I782" s="633"/>
      <c r="K782" s="633"/>
      <c r="M782" s="633"/>
      <c r="O782" s="633"/>
      <c r="P782" s="633"/>
      <c r="Q782" s="633"/>
      <c r="S782" s="633"/>
      <c r="T782" s="657"/>
      <c r="U782" s="633"/>
      <c r="W782" s="633"/>
      <c r="Y782" s="633"/>
      <c r="Z782" s="649"/>
      <c r="AA782" s="653"/>
      <c r="AB782" s="649"/>
    </row>
    <row r="783" spans="3:28" x14ac:dyDescent="0.25">
      <c r="C783" s="633"/>
      <c r="D783" s="633"/>
      <c r="E783" s="633"/>
      <c r="G783" s="633"/>
      <c r="I783" s="633"/>
      <c r="K783" s="633"/>
      <c r="M783" s="633"/>
      <c r="O783" s="633"/>
      <c r="P783" s="633"/>
      <c r="Q783" s="633"/>
      <c r="S783" s="633"/>
      <c r="T783" s="657"/>
      <c r="U783" s="633"/>
      <c r="W783" s="633"/>
      <c r="Y783" s="633"/>
      <c r="Z783" s="649"/>
      <c r="AA783" s="653"/>
      <c r="AB783" s="649"/>
    </row>
    <row r="784" spans="3:28" x14ac:dyDescent="0.25">
      <c r="C784" s="633"/>
      <c r="D784" s="633"/>
      <c r="E784" s="633"/>
      <c r="G784" s="633"/>
      <c r="I784" s="633"/>
      <c r="K784" s="633"/>
      <c r="M784" s="633"/>
      <c r="O784" s="633"/>
      <c r="P784" s="633"/>
      <c r="Q784" s="633"/>
      <c r="S784" s="633"/>
      <c r="T784" s="657"/>
      <c r="U784" s="633"/>
      <c r="W784" s="633"/>
      <c r="Y784" s="633"/>
      <c r="Z784" s="649"/>
      <c r="AA784" s="653"/>
      <c r="AB784" s="649"/>
    </row>
    <row r="785" spans="3:28" x14ac:dyDescent="0.25">
      <c r="C785" s="633"/>
      <c r="D785" s="633"/>
      <c r="E785" s="633"/>
      <c r="G785" s="633"/>
      <c r="I785" s="633"/>
      <c r="K785" s="633"/>
      <c r="M785" s="633"/>
      <c r="O785" s="633"/>
      <c r="P785" s="633"/>
      <c r="Q785" s="633"/>
      <c r="S785" s="633"/>
      <c r="T785" s="657"/>
      <c r="U785" s="633"/>
      <c r="W785" s="633"/>
      <c r="Y785" s="633"/>
      <c r="Z785" s="649"/>
      <c r="AA785" s="653"/>
      <c r="AB785" s="649"/>
    </row>
    <row r="786" spans="3:28" x14ac:dyDescent="0.25">
      <c r="C786" s="633"/>
      <c r="D786" s="633"/>
      <c r="E786" s="633"/>
      <c r="G786" s="633"/>
      <c r="I786" s="633"/>
      <c r="K786" s="633"/>
      <c r="M786" s="633"/>
      <c r="O786" s="633"/>
      <c r="P786" s="633"/>
      <c r="Q786" s="633"/>
      <c r="S786" s="633"/>
      <c r="T786" s="657"/>
      <c r="U786" s="633"/>
      <c r="W786" s="633"/>
      <c r="Y786" s="633"/>
      <c r="Z786" s="649"/>
      <c r="AA786" s="653"/>
      <c r="AB786" s="649"/>
    </row>
    <row r="787" spans="3:28" x14ac:dyDescent="0.25">
      <c r="C787" s="633"/>
      <c r="D787" s="633"/>
      <c r="E787" s="633"/>
      <c r="G787" s="633"/>
      <c r="I787" s="633"/>
      <c r="K787" s="633"/>
      <c r="M787" s="633"/>
      <c r="O787" s="633"/>
      <c r="P787" s="633"/>
      <c r="Q787" s="633"/>
      <c r="S787" s="633"/>
      <c r="T787" s="657"/>
      <c r="U787" s="633"/>
      <c r="W787" s="633"/>
      <c r="Y787" s="633"/>
      <c r="Z787" s="649"/>
      <c r="AA787" s="653"/>
      <c r="AB787" s="649"/>
    </row>
    <row r="788" spans="3:28" x14ac:dyDescent="0.25">
      <c r="C788" s="633"/>
      <c r="D788" s="633"/>
      <c r="E788" s="633"/>
      <c r="G788" s="633"/>
      <c r="I788" s="633"/>
      <c r="K788" s="633"/>
      <c r="M788" s="633"/>
      <c r="O788" s="633"/>
      <c r="P788" s="633"/>
      <c r="Q788" s="633"/>
      <c r="S788" s="633"/>
      <c r="T788" s="657"/>
      <c r="U788" s="633"/>
      <c r="W788" s="633"/>
      <c r="Y788" s="633"/>
      <c r="Z788" s="649"/>
      <c r="AA788" s="653"/>
      <c r="AB788" s="649"/>
    </row>
    <row r="789" spans="3:28" x14ac:dyDescent="0.25">
      <c r="C789" s="633"/>
      <c r="D789" s="633"/>
      <c r="E789" s="633"/>
      <c r="G789" s="633"/>
      <c r="I789" s="633"/>
      <c r="K789" s="633"/>
      <c r="M789" s="633"/>
      <c r="O789" s="633"/>
      <c r="P789" s="633"/>
      <c r="Q789" s="633"/>
      <c r="S789" s="633"/>
      <c r="T789" s="657"/>
      <c r="U789" s="633"/>
      <c r="W789" s="633"/>
      <c r="Y789" s="633"/>
      <c r="Z789" s="649"/>
      <c r="AA789" s="653"/>
      <c r="AB789" s="649"/>
    </row>
    <row r="790" spans="3:28" x14ac:dyDescent="0.25">
      <c r="C790" s="633"/>
      <c r="D790" s="633"/>
      <c r="E790" s="633"/>
      <c r="G790" s="633"/>
      <c r="I790" s="633"/>
      <c r="K790" s="633"/>
      <c r="M790" s="633"/>
      <c r="O790" s="633"/>
      <c r="P790" s="633"/>
      <c r="Q790" s="633"/>
      <c r="S790" s="633"/>
      <c r="T790" s="657"/>
      <c r="U790" s="633"/>
      <c r="W790" s="633"/>
      <c r="Y790" s="633"/>
      <c r="Z790" s="649"/>
      <c r="AA790" s="653"/>
      <c r="AB790" s="649"/>
    </row>
    <row r="791" spans="3:28" x14ac:dyDescent="0.25">
      <c r="C791" s="633"/>
      <c r="D791" s="633"/>
      <c r="E791" s="633"/>
      <c r="G791" s="633"/>
      <c r="I791" s="633"/>
      <c r="K791" s="633"/>
      <c r="M791" s="633"/>
      <c r="O791" s="633"/>
      <c r="P791" s="633"/>
      <c r="Q791" s="633"/>
      <c r="S791" s="633"/>
      <c r="T791" s="657"/>
      <c r="U791" s="633"/>
      <c r="W791" s="633"/>
      <c r="Y791" s="633"/>
      <c r="Z791" s="649"/>
      <c r="AA791" s="653"/>
      <c r="AB791" s="649"/>
    </row>
    <row r="792" spans="3:28" x14ac:dyDescent="0.25">
      <c r="C792" s="633"/>
      <c r="D792" s="633"/>
      <c r="E792" s="633"/>
      <c r="G792" s="633"/>
      <c r="I792" s="633"/>
      <c r="K792" s="633"/>
      <c r="M792" s="633"/>
      <c r="O792" s="633"/>
      <c r="P792" s="633"/>
      <c r="Q792" s="633"/>
      <c r="S792" s="633"/>
      <c r="T792" s="657"/>
      <c r="U792" s="633"/>
      <c r="W792" s="633"/>
      <c r="Y792" s="633"/>
      <c r="Z792" s="649"/>
      <c r="AA792" s="653"/>
      <c r="AB792" s="649"/>
    </row>
    <row r="793" spans="3:28" x14ac:dyDescent="0.25">
      <c r="C793" s="633"/>
      <c r="D793" s="633"/>
      <c r="E793" s="633"/>
      <c r="G793" s="633"/>
      <c r="I793" s="633"/>
      <c r="K793" s="633"/>
      <c r="M793" s="633"/>
      <c r="O793" s="633"/>
      <c r="P793" s="633"/>
      <c r="Q793" s="633"/>
      <c r="S793" s="633"/>
      <c r="T793" s="657"/>
      <c r="U793" s="633"/>
      <c r="W793" s="633"/>
      <c r="Y793" s="633"/>
      <c r="Z793" s="649"/>
      <c r="AA793" s="653"/>
      <c r="AB793" s="649"/>
    </row>
    <row r="794" spans="3:28" x14ac:dyDescent="0.25">
      <c r="C794" s="633"/>
      <c r="D794" s="633"/>
      <c r="E794" s="633"/>
      <c r="G794" s="633"/>
      <c r="I794" s="633"/>
      <c r="K794" s="633"/>
      <c r="M794" s="633"/>
      <c r="O794" s="633"/>
      <c r="P794" s="633"/>
      <c r="Q794" s="633"/>
      <c r="S794" s="633"/>
      <c r="T794" s="657"/>
      <c r="U794" s="633"/>
      <c r="W794" s="633"/>
      <c r="Y794" s="633"/>
      <c r="Z794" s="649"/>
      <c r="AA794" s="653"/>
      <c r="AB794" s="649"/>
    </row>
    <row r="795" spans="3:28" x14ac:dyDescent="0.25">
      <c r="C795" s="633"/>
      <c r="D795" s="633"/>
      <c r="E795" s="633"/>
      <c r="G795" s="633"/>
      <c r="I795" s="633"/>
      <c r="K795" s="633"/>
      <c r="M795" s="633"/>
      <c r="O795" s="633"/>
      <c r="P795" s="633"/>
      <c r="Q795" s="633"/>
      <c r="S795" s="633"/>
      <c r="T795" s="657"/>
      <c r="U795" s="633"/>
      <c r="W795" s="633"/>
      <c r="Y795" s="633"/>
      <c r="Z795" s="649"/>
      <c r="AA795" s="653"/>
      <c r="AB795" s="649"/>
    </row>
    <row r="796" spans="3:28" x14ac:dyDescent="0.25">
      <c r="C796" s="633"/>
      <c r="D796" s="633"/>
      <c r="E796" s="633"/>
      <c r="G796" s="633"/>
      <c r="I796" s="633"/>
      <c r="K796" s="633"/>
      <c r="M796" s="633"/>
      <c r="O796" s="633"/>
      <c r="P796" s="633"/>
      <c r="Q796" s="633"/>
      <c r="S796" s="633"/>
      <c r="T796" s="657"/>
      <c r="U796" s="633"/>
      <c r="W796" s="633"/>
      <c r="Y796" s="633"/>
      <c r="Z796" s="649"/>
      <c r="AA796" s="653"/>
      <c r="AB796" s="649"/>
    </row>
    <row r="797" spans="3:28" x14ac:dyDescent="0.25">
      <c r="C797" s="633"/>
      <c r="D797" s="633"/>
      <c r="E797" s="633"/>
      <c r="G797" s="633"/>
      <c r="I797" s="633"/>
      <c r="K797" s="633"/>
      <c r="M797" s="633"/>
      <c r="O797" s="633"/>
      <c r="P797" s="633"/>
      <c r="Q797" s="633"/>
      <c r="S797" s="633"/>
      <c r="T797" s="657"/>
      <c r="U797" s="633"/>
      <c r="W797" s="633"/>
      <c r="Y797" s="633"/>
      <c r="Z797" s="649"/>
      <c r="AA797" s="653"/>
      <c r="AB797" s="649"/>
    </row>
    <row r="798" spans="3:28" x14ac:dyDescent="0.25">
      <c r="C798" s="633"/>
      <c r="D798" s="633"/>
      <c r="E798" s="633"/>
      <c r="G798" s="633"/>
      <c r="I798" s="633"/>
      <c r="K798" s="633"/>
      <c r="M798" s="633"/>
      <c r="O798" s="633"/>
      <c r="P798" s="633"/>
      <c r="Q798" s="633"/>
      <c r="S798" s="633"/>
      <c r="T798" s="657"/>
      <c r="U798" s="633"/>
      <c r="W798" s="633"/>
      <c r="Y798" s="633"/>
      <c r="Z798" s="649"/>
      <c r="AA798" s="653"/>
      <c r="AB798" s="649"/>
    </row>
    <row r="799" spans="3:28" x14ac:dyDescent="0.25">
      <c r="C799" s="633"/>
      <c r="D799" s="633"/>
      <c r="E799" s="633"/>
      <c r="G799" s="633"/>
      <c r="I799" s="633"/>
      <c r="K799" s="633"/>
      <c r="M799" s="633"/>
      <c r="O799" s="633"/>
      <c r="P799" s="633"/>
      <c r="Q799" s="633"/>
      <c r="S799" s="633"/>
      <c r="T799" s="657"/>
      <c r="U799" s="633"/>
      <c r="W799" s="633"/>
      <c r="Y799" s="633"/>
      <c r="Z799" s="649"/>
      <c r="AA799" s="653"/>
      <c r="AB799" s="649"/>
    </row>
    <row r="800" spans="3:28" x14ac:dyDescent="0.25">
      <c r="C800" s="633"/>
      <c r="D800" s="633"/>
      <c r="E800" s="633"/>
      <c r="G800" s="633"/>
      <c r="I800" s="633"/>
      <c r="K800" s="633"/>
      <c r="M800" s="633"/>
      <c r="O800" s="633"/>
      <c r="P800" s="633"/>
      <c r="Q800" s="633"/>
      <c r="S800" s="633"/>
      <c r="T800" s="657"/>
      <c r="U800" s="633"/>
      <c r="W800" s="633"/>
      <c r="Y800" s="633"/>
      <c r="Z800" s="649"/>
      <c r="AA800" s="653"/>
      <c r="AB800" s="649"/>
    </row>
    <row r="801" spans="3:28" x14ac:dyDescent="0.25">
      <c r="C801" s="633"/>
      <c r="D801" s="633"/>
      <c r="E801" s="633"/>
      <c r="G801" s="633"/>
      <c r="I801" s="633"/>
      <c r="K801" s="633"/>
      <c r="M801" s="633"/>
      <c r="O801" s="633"/>
      <c r="P801" s="633"/>
      <c r="Q801" s="633"/>
      <c r="S801" s="633"/>
      <c r="T801" s="657"/>
      <c r="U801" s="633"/>
      <c r="W801" s="633"/>
      <c r="Y801" s="633"/>
      <c r="Z801" s="649"/>
      <c r="AA801" s="653"/>
      <c r="AB801" s="649"/>
    </row>
    <row r="802" spans="3:28" x14ac:dyDescent="0.25">
      <c r="C802" s="633"/>
      <c r="D802" s="633"/>
      <c r="E802" s="633"/>
      <c r="G802" s="633"/>
      <c r="I802" s="633"/>
      <c r="K802" s="633"/>
      <c r="M802" s="633"/>
      <c r="O802" s="633"/>
      <c r="P802" s="633"/>
      <c r="Q802" s="633"/>
      <c r="S802" s="633"/>
      <c r="T802" s="657"/>
      <c r="U802" s="633"/>
      <c r="W802" s="633"/>
      <c r="Y802" s="633"/>
      <c r="Z802" s="649"/>
      <c r="AA802" s="653"/>
      <c r="AB802" s="649"/>
    </row>
    <row r="803" spans="3:28" x14ac:dyDescent="0.25">
      <c r="C803" s="633"/>
      <c r="D803" s="633"/>
      <c r="E803" s="633"/>
      <c r="G803" s="633"/>
      <c r="I803" s="633"/>
      <c r="K803" s="633"/>
      <c r="M803" s="633"/>
      <c r="O803" s="633"/>
      <c r="P803" s="633"/>
      <c r="Q803" s="633"/>
      <c r="S803" s="633"/>
      <c r="T803" s="657"/>
      <c r="U803" s="633"/>
      <c r="W803" s="633"/>
      <c r="Y803" s="633"/>
      <c r="Z803" s="649"/>
      <c r="AA803" s="653"/>
      <c r="AB803" s="649"/>
    </row>
    <row r="804" spans="3:28" x14ac:dyDescent="0.25">
      <c r="C804" s="633"/>
      <c r="D804" s="633"/>
      <c r="E804" s="633"/>
      <c r="G804" s="633"/>
      <c r="I804" s="633"/>
      <c r="K804" s="633"/>
      <c r="M804" s="633"/>
      <c r="O804" s="633"/>
      <c r="P804" s="633"/>
      <c r="Q804" s="633"/>
      <c r="S804" s="633"/>
      <c r="T804" s="657"/>
      <c r="U804" s="633"/>
      <c r="W804" s="633"/>
      <c r="Y804" s="633"/>
      <c r="Z804" s="649"/>
      <c r="AA804" s="653"/>
      <c r="AB804" s="649"/>
    </row>
    <row r="805" spans="3:28" x14ac:dyDescent="0.25">
      <c r="C805" s="633"/>
      <c r="D805" s="633"/>
      <c r="E805" s="633"/>
      <c r="G805" s="633"/>
      <c r="I805" s="633"/>
      <c r="K805" s="633"/>
      <c r="M805" s="633"/>
      <c r="O805" s="633"/>
      <c r="P805" s="633"/>
      <c r="Q805" s="633"/>
      <c r="S805" s="633"/>
      <c r="T805" s="657"/>
      <c r="U805" s="633"/>
      <c r="W805" s="633"/>
      <c r="Y805" s="633"/>
      <c r="Z805" s="649"/>
      <c r="AA805" s="653"/>
      <c r="AB805" s="649"/>
    </row>
    <row r="806" spans="3:28" x14ac:dyDescent="0.25">
      <c r="C806" s="633"/>
      <c r="D806" s="633"/>
      <c r="E806" s="633"/>
      <c r="G806" s="633"/>
      <c r="I806" s="633"/>
      <c r="K806" s="633"/>
      <c r="M806" s="633"/>
      <c r="O806" s="633"/>
      <c r="P806" s="633"/>
      <c r="Q806" s="633"/>
      <c r="S806" s="633"/>
      <c r="T806" s="657"/>
      <c r="U806" s="633"/>
      <c r="W806" s="633"/>
      <c r="Y806" s="633"/>
      <c r="Z806" s="649"/>
      <c r="AA806" s="653"/>
      <c r="AB806" s="649"/>
    </row>
    <row r="807" spans="3:28" x14ac:dyDescent="0.25">
      <c r="C807" s="633"/>
      <c r="D807" s="633"/>
      <c r="E807" s="633"/>
      <c r="G807" s="633"/>
      <c r="I807" s="633"/>
      <c r="K807" s="633"/>
      <c r="M807" s="633"/>
      <c r="O807" s="633"/>
      <c r="P807" s="633"/>
      <c r="Q807" s="633"/>
      <c r="S807" s="633"/>
      <c r="T807" s="657"/>
      <c r="U807" s="633"/>
      <c r="W807" s="633"/>
      <c r="Y807" s="633"/>
      <c r="Z807" s="649"/>
      <c r="AA807" s="653"/>
      <c r="AB807" s="649"/>
    </row>
    <row r="808" spans="3:28" x14ac:dyDescent="0.25">
      <c r="C808" s="633"/>
      <c r="D808" s="633"/>
      <c r="E808" s="633"/>
      <c r="G808" s="633"/>
      <c r="I808" s="633"/>
      <c r="K808" s="633"/>
      <c r="M808" s="633"/>
      <c r="O808" s="633"/>
      <c r="P808" s="633"/>
      <c r="Q808" s="633"/>
      <c r="S808" s="633"/>
      <c r="T808" s="657"/>
      <c r="U808" s="633"/>
      <c r="W808" s="633"/>
      <c r="Y808" s="633"/>
      <c r="Z808" s="649"/>
      <c r="AA808" s="653"/>
      <c r="AB808" s="649"/>
    </row>
    <row r="809" spans="3:28" x14ac:dyDescent="0.25">
      <c r="C809" s="633"/>
      <c r="D809" s="633"/>
      <c r="E809" s="633"/>
      <c r="G809" s="633"/>
      <c r="I809" s="633"/>
      <c r="K809" s="633"/>
      <c r="M809" s="633"/>
      <c r="O809" s="633"/>
      <c r="P809" s="633"/>
      <c r="Q809" s="633"/>
      <c r="S809" s="633"/>
      <c r="T809" s="657"/>
      <c r="U809" s="633"/>
      <c r="W809" s="633"/>
      <c r="Y809" s="633"/>
      <c r="Z809" s="649"/>
      <c r="AA809" s="653"/>
      <c r="AB809" s="649"/>
    </row>
    <row r="810" spans="3:28" x14ac:dyDescent="0.25">
      <c r="C810" s="633"/>
      <c r="D810" s="633"/>
      <c r="E810" s="633"/>
      <c r="G810" s="633"/>
      <c r="I810" s="633"/>
      <c r="K810" s="633"/>
      <c r="M810" s="633"/>
      <c r="O810" s="633"/>
      <c r="P810" s="633"/>
      <c r="Q810" s="633"/>
      <c r="S810" s="633"/>
      <c r="T810" s="657"/>
      <c r="U810" s="633"/>
      <c r="W810" s="633"/>
      <c r="Y810" s="633"/>
      <c r="Z810" s="649"/>
      <c r="AA810" s="653"/>
      <c r="AB810" s="649"/>
    </row>
    <row r="811" spans="3:28" x14ac:dyDescent="0.25">
      <c r="C811" s="633"/>
      <c r="D811" s="633"/>
      <c r="E811" s="633"/>
      <c r="G811" s="633"/>
      <c r="I811" s="633"/>
      <c r="K811" s="633"/>
      <c r="M811" s="633"/>
      <c r="O811" s="633"/>
      <c r="P811" s="633"/>
      <c r="Q811" s="633"/>
      <c r="S811" s="633"/>
      <c r="T811" s="657"/>
      <c r="U811" s="633"/>
      <c r="W811" s="633"/>
      <c r="Y811" s="633"/>
      <c r="Z811" s="649"/>
      <c r="AA811" s="653"/>
      <c r="AB811" s="649"/>
    </row>
    <row r="812" spans="3:28" x14ac:dyDescent="0.25">
      <c r="C812" s="633"/>
      <c r="D812" s="633"/>
      <c r="E812" s="633"/>
      <c r="G812" s="633"/>
      <c r="I812" s="633"/>
      <c r="K812" s="633"/>
      <c r="M812" s="633"/>
      <c r="O812" s="633"/>
      <c r="P812" s="633"/>
      <c r="Q812" s="633"/>
      <c r="S812" s="633"/>
      <c r="T812" s="657"/>
      <c r="U812" s="633"/>
      <c r="W812" s="633"/>
      <c r="Y812" s="633"/>
      <c r="Z812" s="649"/>
      <c r="AA812" s="653"/>
      <c r="AB812" s="649"/>
    </row>
    <row r="813" spans="3:28" x14ac:dyDescent="0.25">
      <c r="C813" s="633"/>
      <c r="D813" s="633"/>
      <c r="E813" s="633"/>
      <c r="G813" s="633"/>
      <c r="I813" s="633"/>
      <c r="K813" s="633"/>
      <c r="M813" s="633"/>
      <c r="O813" s="633"/>
      <c r="P813" s="633"/>
      <c r="Q813" s="633"/>
      <c r="S813" s="633"/>
      <c r="T813" s="657"/>
      <c r="U813" s="633"/>
      <c r="W813" s="633"/>
      <c r="Y813" s="633"/>
      <c r="Z813" s="649"/>
      <c r="AA813" s="653"/>
      <c r="AB813" s="649"/>
    </row>
    <row r="814" spans="3:28" x14ac:dyDescent="0.25">
      <c r="C814" s="633"/>
      <c r="D814" s="633"/>
      <c r="E814" s="633"/>
      <c r="G814" s="633"/>
      <c r="I814" s="633"/>
      <c r="K814" s="633"/>
      <c r="M814" s="633"/>
      <c r="O814" s="633"/>
      <c r="P814" s="633"/>
      <c r="Q814" s="633"/>
      <c r="S814" s="633"/>
      <c r="T814" s="657"/>
      <c r="U814" s="633"/>
      <c r="W814" s="633"/>
      <c r="Y814" s="633"/>
      <c r="Z814" s="649"/>
      <c r="AA814" s="653"/>
      <c r="AB814" s="649"/>
    </row>
    <row r="815" spans="3:28" x14ac:dyDescent="0.25">
      <c r="C815" s="633"/>
      <c r="D815" s="633"/>
      <c r="E815" s="633"/>
      <c r="G815" s="633"/>
      <c r="I815" s="633"/>
      <c r="K815" s="633"/>
      <c r="M815" s="633"/>
      <c r="O815" s="633"/>
      <c r="P815" s="633"/>
      <c r="Q815" s="633"/>
      <c r="S815" s="633"/>
      <c r="T815" s="657"/>
      <c r="U815" s="633"/>
      <c r="W815" s="633"/>
      <c r="Y815" s="633"/>
      <c r="Z815" s="649"/>
      <c r="AA815" s="653"/>
      <c r="AB815" s="649"/>
    </row>
    <row r="816" spans="3:28" x14ac:dyDescent="0.25">
      <c r="C816" s="633"/>
      <c r="D816" s="633"/>
      <c r="E816" s="633"/>
      <c r="G816" s="633"/>
      <c r="I816" s="633"/>
      <c r="K816" s="633"/>
      <c r="M816" s="633"/>
      <c r="O816" s="633"/>
      <c r="P816" s="633"/>
      <c r="Q816" s="633"/>
      <c r="S816" s="633"/>
      <c r="T816" s="657"/>
      <c r="U816" s="633"/>
      <c r="W816" s="633"/>
      <c r="Y816" s="633"/>
      <c r="Z816" s="649"/>
      <c r="AA816" s="653"/>
      <c r="AB816" s="649"/>
    </row>
    <row r="817" spans="3:28" x14ac:dyDescent="0.25">
      <c r="C817" s="633"/>
      <c r="D817" s="633"/>
      <c r="E817" s="633"/>
      <c r="G817" s="633"/>
      <c r="I817" s="633"/>
      <c r="K817" s="633"/>
      <c r="M817" s="633"/>
      <c r="O817" s="633"/>
      <c r="P817" s="633"/>
      <c r="Q817" s="633"/>
      <c r="S817" s="633"/>
      <c r="T817" s="657"/>
      <c r="U817" s="633"/>
      <c r="W817" s="633"/>
      <c r="Y817" s="633"/>
      <c r="Z817" s="649"/>
      <c r="AA817" s="653"/>
      <c r="AB817" s="649"/>
    </row>
    <row r="818" spans="3:28" x14ac:dyDescent="0.25">
      <c r="C818" s="633"/>
      <c r="D818" s="633"/>
      <c r="E818" s="633"/>
      <c r="G818" s="633"/>
      <c r="I818" s="633"/>
      <c r="K818" s="633"/>
      <c r="M818" s="633"/>
      <c r="O818" s="633"/>
      <c r="P818" s="633"/>
      <c r="Q818" s="633"/>
      <c r="S818" s="633"/>
      <c r="T818" s="657"/>
      <c r="U818" s="633"/>
      <c r="W818" s="633"/>
      <c r="Y818" s="633"/>
      <c r="Z818" s="649"/>
      <c r="AA818" s="653"/>
      <c r="AB818" s="649"/>
    </row>
    <row r="819" spans="3:28" x14ac:dyDescent="0.25">
      <c r="C819" s="633"/>
      <c r="D819" s="633"/>
      <c r="E819" s="633"/>
      <c r="G819" s="633"/>
      <c r="I819" s="633"/>
      <c r="K819" s="633"/>
      <c r="M819" s="633"/>
      <c r="O819" s="633"/>
      <c r="P819" s="633"/>
      <c r="Q819" s="633"/>
      <c r="S819" s="633"/>
      <c r="T819" s="657"/>
      <c r="U819" s="633"/>
      <c r="W819" s="633"/>
      <c r="Y819" s="633"/>
      <c r="Z819" s="649"/>
      <c r="AA819" s="653"/>
      <c r="AB819" s="649"/>
    </row>
    <row r="820" spans="3:28" x14ac:dyDescent="0.25">
      <c r="C820" s="633"/>
      <c r="D820" s="633"/>
      <c r="E820" s="633"/>
      <c r="G820" s="633"/>
      <c r="I820" s="633"/>
      <c r="K820" s="633"/>
      <c r="M820" s="633"/>
      <c r="O820" s="633"/>
      <c r="P820" s="633"/>
      <c r="Q820" s="633"/>
      <c r="S820" s="633"/>
      <c r="T820" s="657"/>
      <c r="U820" s="633"/>
      <c r="W820" s="633"/>
      <c r="Y820" s="633"/>
      <c r="Z820" s="649"/>
      <c r="AA820" s="653"/>
      <c r="AB820" s="649"/>
    </row>
    <row r="821" spans="3:28" x14ac:dyDescent="0.25">
      <c r="C821" s="633"/>
      <c r="D821" s="633"/>
      <c r="E821" s="633"/>
      <c r="G821" s="633"/>
      <c r="I821" s="633"/>
      <c r="K821" s="633"/>
      <c r="M821" s="633"/>
      <c r="O821" s="633"/>
      <c r="P821" s="633"/>
      <c r="Q821" s="633"/>
      <c r="S821" s="633"/>
      <c r="T821" s="657"/>
      <c r="U821" s="633"/>
      <c r="W821" s="633"/>
      <c r="Y821" s="633"/>
      <c r="Z821" s="649"/>
      <c r="AA821" s="653"/>
      <c r="AB821" s="649"/>
    </row>
    <row r="822" spans="3:28" x14ac:dyDescent="0.25">
      <c r="C822" s="633"/>
      <c r="D822" s="633"/>
      <c r="E822" s="633"/>
      <c r="G822" s="633"/>
      <c r="I822" s="633"/>
      <c r="K822" s="633"/>
      <c r="M822" s="633"/>
      <c r="O822" s="633"/>
      <c r="P822" s="633"/>
      <c r="Q822" s="633"/>
      <c r="S822" s="633"/>
      <c r="T822" s="657"/>
      <c r="U822" s="633"/>
      <c r="W822" s="633"/>
      <c r="Y822" s="633"/>
      <c r="Z822" s="649"/>
      <c r="AA822" s="653"/>
      <c r="AB822" s="649"/>
    </row>
    <row r="823" spans="3:28" x14ac:dyDescent="0.25">
      <c r="C823" s="633"/>
      <c r="D823" s="633"/>
      <c r="E823" s="633"/>
      <c r="G823" s="633"/>
      <c r="I823" s="633"/>
      <c r="K823" s="633"/>
      <c r="M823" s="633"/>
      <c r="O823" s="633"/>
      <c r="P823" s="633"/>
      <c r="Q823" s="633"/>
      <c r="S823" s="633"/>
      <c r="T823" s="657"/>
      <c r="U823" s="633"/>
      <c r="W823" s="633"/>
      <c r="Y823" s="633"/>
      <c r="Z823" s="649"/>
      <c r="AA823" s="653"/>
      <c r="AB823" s="649"/>
    </row>
    <row r="824" spans="3:28" x14ac:dyDescent="0.25">
      <c r="C824" s="633"/>
      <c r="D824" s="633"/>
      <c r="E824" s="633"/>
      <c r="G824" s="633"/>
      <c r="I824" s="633"/>
      <c r="K824" s="633"/>
      <c r="M824" s="633"/>
      <c r="O824" s="633"/>
      <c r="P824" s="633"/>
      <c r="Q824" s="633"/>
      <c r="S824" s="633"/>
      <c r="T824" s="657"/>
      <c r="U824" s="633"/>
      <c r="W824" s="633"/>
      <c r="Y824" s="633"/>
      <c r="Z824" s="649"/>
      <c r="AA824" s="653"/>
      <c r="AB824" s="649"/>
    </row>
    <row r="825" spans="3:28" x14ac:dyDescent="0.25">
      <c r="C825" s="633"/>
      <c r="D825" s="633"/>
      <c r="E825" s="633"/>
      <c r="G825" s="633"/>
      <c r="I825" s="633"/>
      <c r="K825" s="633"/>
      <c r="M825" s="633"/>
      <c r="O825" s="633"/>
      <c r="P825" s="633"/>
      <c r="Q825" s="633"/>
      <c r="S825" s="633"/>
      <c r="T825" s="657"/>
      <c r="U825" s="633"/>
      <c r="W825" s="633"/>
      <c r="Y825" s="633"/>
      <c r="Z825" s="649"/>
      <c r="AA825" s="653"/>
      <c r="AB825" s="649"/>
    </row>
    <row r="826" spans="3:28" x14ac:dyDescent="0.25">
      <c r="C826" s="633"/>
      <c r="D826" s="633"/>
      <c r="E826" s="633"/>
      <c r="G826" s="633"/>
      <c r="I826" s="633"/>
      <c r="K826" s="633"/>
      <c r="M826" s="633"/>
      <c r="O826" s="633"/>
      <c r="P826" s="633"/>
      <c r="Q826" s="633"/>
      <c r="S826" s="633"/>
      <c r="T826" s="657"/>
      <c r="U826" s="633"/>
      <c r="W826" s="633"/>
      <c r="Y826" s="633"/>
      <c r="Z826" s="649"/>
      <c r="AA826" s="653"/>
      <c r="AB826" s="649"/>
    </row>
    <row r="827" spans="3:28" x14ac:dyDescent="0.25">
      <c r="C827" s="633"/>
      <c r="D827" s="633"/>
      <c r="E827" s="633"/>
      <c r="G827" s="633"/>
      <c r="I827" s="633"/>
      <c r="K827" s="633"/>
      <c r="M827" s="633"/>
      <c r="O827" s="633"/>
      <c r="P827" s="633"/>
      <c r="Q827" s="633"/>
      <c r="S827" s="633"/>
      <c r="T827" s="657"/>
      <c r="U827" s="633"/>
      <c r="W827" s="633"/>
      <c r="Y827" s="633"/>
      <c r="Z827" s="649"/>
      <c r="AA827" s="653"/>
      <c r="AB827" s="649"/>
    </row>
    <row r="828" spans="3:28" x14ac:dyDescent="0.25">
      <c r="C828" s="633"/>
      <c r="D828" s="633"/>
      <c r="E828" s="633"/>
      <c r="G828" s="633"/>
      <c r="I828" s="633"/>
      <c r="K828" s="633"/>
      <c r="M828" s="633"/>
      <c r="O828" s="633"/>
      <c r="P828" s="633"/>
      <c r="Q828" s="633"/>
      <c r="S828" s="633"/>
      <c r="T828" s="657"/>
      <c r="U828" s="633"/>
      <c r="W828" s="633"/>
      <c r="Y828" s="633"/>
      <c r="Z828" s="649"/>
      <c r="AA828" s="653"/>
      <c r="AB828" s="649"/>
    </row>
    <row r="829" spans="3:28" x14ac:dyDescent="0.25">
      <c r="C829" s="633"/>
      <c r="D829" s="633"/>
      <c r="E829" s="633"/>
      <c r="G829" s="633"/>
      <c r="I829" s="633"/>
      <c r="K829" s="633"/>
      <c r="M829" s="633"/>
      <c r="O829" s="633"/>
      <c r="P829" s="633"/>
      <c r="Q829" s="633"/>
      <c r="S829" s="633"/>
      <c r="T829" s="657"/>
      <c r="U829" s="633"/>
      <c r="W829" s="633"/>
      <c r="Y829" s="633"/>
      <c r="Z829" s="649"/>
      <c r="AA829" s="653"/>
      <c r="AB829" s="649"/>
    </row>
    <row r="830" spans="3:28" x14ac:dyDescent="0.25">
      <c r="C830" s="633"/>
      <c r="D830" s="633"/>
      <c r="E830" s="633"/>
      <c r="G830" s="633"/>
      <c r="I830" s="633"/>
      <c r="K830" s="633"/>
      <c r="M830" s="633"/>
      <c r="O830" s="633"/>
      <c r="P830" s="633"/>
      <c r="Q830" s="633"/>
      <c r="S830" s="633"/>
      <c r="T830" s="657"/>
      <c r="U830" s="633"/>
      <c r="W830" s="633"/>
      <c r="Y830" s="633"/>
      <c r="Z830" s="649"/>
      <c r="AA830" s="653"/>
      <c r="AB830" s="649"/>
    </row>
    <row r="831" spans="3:28" x14ac:dyDescent="0.25">
      <c r="C831" s="633"/>
      <c r="D831" s="633"/>
      <c r="E831" s="633"/>
      <c r="G831" s="633"/>
      <c r="I831" s="633"/>
      <c r="K831" s="633"/>
      <c r="M831" s="633"/>
      <c r="O831" s="633"/>
      <c r="P831" s="633"/>
      <c r="Q831" s="633"/>
      <c r="S831" s="633"/>
      <c r="T831" s="657"/>
      <c r="U831" s="633"/>
      <c r="W831" s="633"/>
      <c r="Y831" s="633"/>
      <c r="Z831" s="649"/>
      <c r="AA831" s="653"/>
      <c r="AB831" s="649"/>
    </row>
    <row r="832" spans="3:28" x14ac:dyDescent="0.25">
      <c r="C832" s="633"/>
      <c r="D832" s="633"/>
      <c r="E832" s="633"/>
      <c r="G832" s="633"/>
      <c r="I832" s="633"/>
      <c r="K832" s="633"/>
      <c r="M832" s="633"/>
      <c r="O832" s="633"/>
      <c r="P832" s="633"/>
      <c r="Q832" s="633"/>
      <c r="S832" s="633"/>
      <c r="T832" s="657"/>
      <c r="U832" s="633"/>
      <c r="W832" s="633"/>
      <c r="Y832" s="633"/>
      <c r="Z832" s="649"/>
      <c r="AA832" s="653"/>
      <c r="AB832" s="649"/>
    </row>
    <row r="833" spans="3:28" x14ac:dyDescent="0.25">
      <c r="C833" s="633"/>
      <c r="D833" s="633"/>
      <c r="E833" s="633"/>
      <c r="G833" s="633"/>
      <c r="I833" s="633"/>
      <c r="K833" s="633"/>
      <c r="M833" s="633"/>
      <c r="O833" s="633"/>
      <c r="P833" s="633"/>
      <c r="Q833" s="633"/>
      <c r="S833" s="633"/>
      <c r="T833" s="657"/>
      <c r="U833" s="633"/>
      <c r="W833" s="633"/>
      <c r="Y833" s="633"/>
      <c r="Z833" s="649"/>
      <c r="AA833" s="653"/>
      <c r="AB833" s="649"/>
    </row>
    <row r="834" spans="3:28" x14ac:dyDescent="0.25">
      <c r="C834" s="633"/>
      <c r="D834" s="633"/>
      <c r="E834" s="633"/>
      <c r="G834" s="633"/>
      <c r="I834" s="633"/>
      <c r="K834" s="633"/>
      <c r="M834" s="633"/>
      <c r="O834" s="633"/>
      <c r="P834" s="633"/>
      <c r="Q834" s="633"/>
      <c r="S834" s="633"/>
      <c r="T834" s="657"/>
      <c r="U834" s="633"/>
      <c r="W834" s="633"/>
      <c r="Y834" s="633"/>
      <c r="Z834" s="649"/>
      <c r="AA834" s="653"/>
      <c r="AB834" s="649"/>
    </row>
    <row r="835" spans="3:28" x14ac:dyDescent="0.25">
      <c r="C835" s="633"/>
      <c r="D835" s="633"/>
      <c r="E835" s="633"/>
      <c r="G835" s="633"/>
      <c r="I835" s="633"/>
      <c r="K835" s="633"/>
      <c r="M835" s="633"/>
      <c r="O835" s="633"/>
      <c r="P835" s="633"/>
      <c r="Q835" s="633"/>
      <c r="S835" s="633"/>
      <c r="T835" s="657"/>
      <c r="U835" s="633"/>
      <c r="W835" s="633"/>
      <c r="Y835" s="633"/>
      <c r="Z835" s="649"/>
      <c r="AA835" s="653"/>
      <c r="AB835" s="649"/>
    </row>
    <row r="836" spans="3:28" x14ac:dyDescent="0.25">
      <c r="C836" s="633"/>
      <c r="D836" s="633"/>
      <c r="E836" s="633"/>
      <c r="G836" s="633"/>
      <c r="I836" s="633"/>
      <c r="K836" s="633"/>
      <c r="M836" s="633"/>
      <c r="O836" s="633"/>
      <c r="P836" s="633"/>
      <c r="Q836" s="633"/>
      <c r="S836" s="633"/>
      <c r="T836" s="657"/>
      <c r="U836" s="633"/>
      <c r="W836" s="633"/>
      <c r="Y836" s="633"/>
      <c r="Z836" s="649"/>
      <c r="AA836" s="653"/>
      <c r="AB836" s="649"/>
    </row>
    <row r="837" spans="3:28" x14ac:dyDescent="0.25">
      <c r="C837" s="633"/>
      <c r="D837" s="633"/>
      <c r="E837" s="633"/>
      <c r="G837" s="633"/>
      <c r="I837" s="633"/>
      <c r="K837" s="633"/>
      <c r="M837" s="633"/>
      <c r="O837" s="633"/>
      <c r="P837" s="633"/>
      <c r="Q837" s="633"/>
      <c r="S837" s="633"/>
      <c r="T837" s="657"/>
      <c r="U837" s="633"/>
      <c r="W837" s="633"/>
      <c r="Y837" s="633"/>
      <c r="Z837" s="649"/>
      <c r="AA837" s="653"/>
      <c r="AB837" s="649"/>
    </row>
    <row r="838" spans="3:28" x14ac:dyDescent="0.25">
      <c r="C838" s="633"/>
      <c r="D838" s="633"/>
      <c r="E838" s="633"/>
      <c r="G838" s="633"/>
      <c r="I838" s="633"/>
      <c r="K838" s="633"/>
      <c r="M838" s="633"/>
      <c r="O838" s="633"/>
      <c r="P838" s="633"/>
      <c r="Q838" s="633"/>
      <c r="S838" s="633"/>
      <c r="T838" s="657"/>
      <c r="U838" s="633"/>
      <c r="W838" s="633"/>
      <c r="Y838" s="633"/>
      <c r="Z838" s="649"/>
      <c r="AA838" s="653"/>
      <c r="AB838" s="649"/>
    </row>
    <row r="839" spans="3:28" x14ac:dyDescent="0.25">
      <c r="C839" s="633"/>
      <c r="D839" s="633"/>
      <c r="E839" s="633"/>
      <c r="G839" s="633"/>
      <c r="I839" s="633"/>
      <c r="K839" s="633"/>
      <c r="M839" s="633"/>
      <c r="O839" s="633"/>
      <c r="P839" s="633"/>
      <c r="Q839" s="633"/>
      <c r="S839" s="633"/>
      <c r="T839" s="657"/>
      <c r="U839" s="633"/>
      <c r="W839" s="633"/>
      <c r="Y839" s="633"/>
      <c r="Z839" s="649"/>
      <c r="AA839" s="653"/>
      <c r="AB839" s="649"/>
    </row>
    <row r="840" spans="3:28" x14ac:dyDescent="0.25">
      <c r="C840" s="633"/>
      <c r="D840" s="633"/>
      <c r="E840" s="633"/>
      <c r="G840" s="633"/>
      <c r="I840" s="633"/>
      <c r="K840" s="633"/>
      <c r="M840" s="633"/>
      <c r="O840" s="633"/>
      <c r="P840" s="633"/>
      <c r="Q840" s="633"/>
      <c r="S840" s="633"/>
      <c r="T840" s="657"/>
      <c r="U840" s="633"/>
      <c r="W840" s="633"/>
      <c r="Y840" s="633"/>
      <c r="Z840" s="649"/>
      <c r="AA840" s="653"/>
      <c r="AB840" s="649"/>
    </row>
    <row r="841" spans="3:28" x14ac:dyDescent="0.25">
      <c r="C841" s="633"/>
      <c r="D841" s="633"/>
      <c r="E841" s="633"/>
      <c r="G841" s="633"/>
      <c r="I841" s="633"/>
      <c r="K841" s="633"/>
      <c r="M841" s="633"/>
      <c r="O841" s="633"/>
      <c r="P841" s="633"/>
      <c r="Q841" s="633"/>
      <c r="S841" s="633"/>
      <c r="T841" s="657"/>
      <c r="U841" s="633"/>
      <c r="W841" s="633"/>
      <c r="Y841" s="633"/>
      <c r="Z841" s="649"/>
      <c r="AA841" s="653"/>
      <c r="AB841" s="649"/>
    </row>
    <row r="842" spans="3:28" x14ac:dyDescent="0.25">
      <c r="C842" s="633"/>
      <c r="D842" s="633"/>
      <c r="E842" s="633"/>
      <c r="G842" s="633"/>
      <c r="I842" s="633"/>
      <c r="K842" s="633"/>
      <c r="M842" s="633"/>
      <c r="O842" s="633"/>
      <c r="P842" s="633"/>
      <c r="Q842" s="633"/>
      <c r="S842" s="633"/>
      <c r="T842" s="657"/>
      <c r="U842" s="633"/>
      <c r="W842" s="633"/>
      <c r="Y842" s="633"/>
      <c r="Z842" s="649"/>
      <c r="AA842" s="653"/>
      <c r="AB842" s="649"/>
    </row>
    <row r="843" spans="3:28" x14ac:dyDescent="0.25">
      <c r="C843" s="633"/>
      <c r="D843" s="633"/>
      <c r="E843" s="633"/>
      <c r="G843" s="633"/>
      <c r="I843" s="633"/>
      <c r="K843" s="633"/>
      <c r="M843" s="633"/>
      <c r="O843" s="633"/>
      <c r="P843" s="633"/>
      <c r="Q843" s="633"/>
      <c r="S843" s="633"/>
      <c r="T843" s="657"/>
      <c r="U843" s="633"/>
      <c r="W843" s="633"/>
      <c r="Y843" s="633"/>
      <c r="Z843" s="649"/>
      <c r="AA843" s="653"/>
      <c r="AB843" s="649"/>
    </row>
    <row r="844" spans="3:28" x14ac:dyDescent="0.25">
      <c r="C844" s="633"/>
      <c r="D844" s="633"/>
      <c r="E844" s="633"/>
      <c r="G844" s="633"/>
      <c r="I844" s="633"/>
      <c r="K844" s="633"/>
      <c r="M844" s="633"/>
      <c r="O844" s="633"/>
      <c r="P844" s="633"/>
      <c r="Q844" s="633"/>
      <c r="S844" s="633"/>
      <c r="T844" s="657"/>
      <c r="U844" s="633"/>
      <c r="W844" s="633"/>
      <c r="Y844" s="633"/>
      <c r="Z844" s="649"/>
      <c r="AA844" s="653"/>
      <c r="AB844" s="649"/>
    </row>
    <row r="845" spans="3:28" x14ac:dyDescent="0.25">
      <c r="C845" s="633"/>
      <c r="D845" s="633"/>
      <c r="E845" s="633"/>
      <c r="G845" s="633"/>
      <c r="I845" s="633"/>
      <c r="K845" s="633"/>
      <c r="M845" s="633"/>
      <c r="O845" s="633"/>
      <c r="P845" s="633"/>
      <c r="Q845" s="633"/>
      <c r="S845" s="633"/>
      <c r="T845" s="657"/>
      <c r="U845" s="633"/>
      <c r="W845" s="633"/>
      <c r="Y845" s="633"/>
      <c r="Z845" s="649"/>
      <c r="AA845" s="653"/>
      <c r="AB845" s="649"/>
    </row>
    <row r="846" spans="3:28" x14ac:dyDescent="0.25">
      <c r="C846" s="633"/>
      <c r="D846" s="633"/>
      <c r="E846" s="633"/>
      <c r="G846" s="633"/>
      <c r="I846" s="633"/>
      <c r="K846" s="633"/>
      <c r="M846" s="633"/>
      <c r="O846" s="633"/>
      <c r="P846" s="633"/>
      <c r="Q846" s="633"/>
      <c r="S846" s="633"/>
      <c r="T846" s="657"/>
      <c r="U846" s="633"/>
      <c r="W846" s="633"/>
      <c r="Y846" s="633"/>
      <c r="Z846" s="649"/>
      <c r="AA846" s="653"/>
      <c r="AB846" s="649"/>
    </row>
    <row r="847" spans="3:28" x14ac:dyDescent="0.25">
      <c r="C847" s="633"/>
      <c r="D847" s="633"/>
      <c r="E847" s="633"/>
      <c r="G847" s="633"/>
      <c r="I847" s="633"/>
      <c r="K847" s="633"/>
      <c r="M847" s="633"/>
      <c r="O847" s="633"/>
      <c r="P847" s="633"/>
      <c r="Q847" s="633"/>
      <c r="S847" s="633"/>
      <c r="T847" s="657"/>
      <c r="U847" s="633"/>
      <c r="W847" s="633"/>
      <c r="Y847" s="633"/>
      <c r="Z847" s="649"/>
      <c r="AA847" s="653"/>
      <c r="AB847" s="649"/>
    </row>
    <row r="848" spans="3:28" x14ac:dyDescent="0.25">
      <c r="C848" s="633"/>
      <c r="D848" s="633"/>
      <c r="E848" s="633"/>
      <c r="G848" s="633"/>
      <c r="I848" s="633"/>
      <c r="K848" s="633"/>
      <c r="M848" s="633"/>
      <c r="O848" s="633"/>
      <c r="P848" s="633"/>
      <c r="Q848" s="633"/>
      <c r="S848" s="633"/>
      <c r="T848" s="657"/>
      <c r="U848" s="633"/>
      <c r="W848" s="633"/>
      <c r="Y848" s="633"/>
      <c r="Z848" s="649"/>
      <c r="AA848" s="653"/>
      <c r="AB848" s="649"/>
    </row>
    <row r="849" spans="3:28" x14ac:dyDescent="0.25">
      <c r="C849" s="633"/>
      <c r="D849" s="633"/>
      <c r="E849" s="633"/>
      <c r="G849" s="633"/>
      <c r="I849" s="633"/>
      <c r="K849" s="633"/>
      <c r="M849" s="633"/>
      <c r="O849" s="633"/>
      <c r="P849" s="633"/>
      <c r="Q849" s="633"/>
      <c r="S849" s="633"/>
      <c r="T849" s="657"/>
      <c r="U849" s="633"/>
      <c r="W849" s="633"/>
      <c r="Y849" s="633"/>
      <c r="Z849" s="649"/>
      <c r="AA849" s="653"/>
      <c r="AB849" s="649"/>
    </row>
    <row r="850" spans="3:28" x14ac:dyDescent="0.25">
      <c r="C850" s="633"/>
      <c r="D850" s="633"/>
      <c r="E850" s="633"/>
      <c r="G850" s="633"/>
      <c r="I850" s="633"/>
      <c r="K850" s="633"/>
      <c r="M850" s="633"/>
      <c r="O850" s="633"/>
      <c r="P850" s="633"/>
      <c r="Q850" s="633"/>
      <c r="S850" s="633"/>
      <c r="T850" s="657"/>
      <c r="U850" s="633"/>
      <c r="W850" s="633"/>
      <c r="Y850" s="633"/>
      <c r="Z850" s="649"/>
      <c r="AA850" s="653"/>
      <c r="AB850" s="649"/>
    </row>
    <row r="851" spans="3:28" x14ac:dyDescent="0.25">
      <c r="C851" s="633"/>
      <c r="D851" s="633"/>
      <c r="E851" s="633"/>
      <c r="G851" s="633"/>
      <c r="I851" s="633"/>
      <c r="K851" s="633"/>
      <c r="M851" s="633"/>
      <c r="O851" s="633"/>
      <c r="P851" s="633"/>
      <c r="Q851" s="633"/>
      <c r="S851" s="633"/>
      <c r="T851" s="657"/>
      <c r="U851" s="633"/>
      <c r="W851" s="633"/>
      <c r="Y851" s="633"/>
      <c r="Z851" s="649"/>
      <c r="AA851" s="653"/>
      <c r="AB851" s="649"/>
    </row>
    <row r="852" spans="3:28" x14ac:dyDescent="0.25">
      <c r="C852" s="633"/>
      <c r="D852" s="633"/>
      <c r="E852" s="633"/>
      <c r="G852" s="633"/>
      <c r="I852" s="633"/>
      <c r="K852" s="633"/>
      <c r="M852" s="633"/>
      <c r="O852" s="633"/>
      <c r="P852" s="633"/>
      <c r="Q852" s="633"/>
      <c r="S852" s="633"/>
      <c r="T852" s="657"/>
      <c r="U852" s="633"/>
      <c r="W852" s="633"/>
      <c r="Y852" s="633"/>
      <c r="Z852" s="649"/>
      <c r="AA852" s="653"/>
      <c r="AB852" s="649"/>
    </row>
    <row r="853" spans="3:28" x14ac:dyDescent="0.25">
      <c r="C853" s="633"/>
      <c r="D853" s="633"/>
      <c r="E853" s="633"/>
      <c r="G853" s="633"/>
      <c r="I853" s="633"/>
      <c r="K853" s="633"/>
      <c r="M853" s="633"/>
      <c r="O853" s="633"/>
      <c r="P853" s="633"/>
      <c r="Q853" s="633"/>
      <c r="S853" s="633"/>
      <c r="T853" s="657"/>
      <c r="U853" s="633"/>
      <c r="W853" s="633"/>
      <c r="Y853" s="633"/>
      <c r="Z853" s="649"/>
      <c r="AA853" s="653"/>
      <c r="AB853" s="649"/>
    </row>
    <row r="854" spans="3:28" x14ac:dyDescent="0.25">
      <c r="C854" s="633"/>
      <c r="D854" s="633"/>
      <c r="E854" s="633"/>
      <c r="G854" s="633"/>
      <c r="I854" s="633"/>
      <c r="K854" s="633"/>
      <c r="M854" s="633"/>
      <c r="O854" s="633"/>
      <c r="P854" s="633"/>
      <c r="Q854" s="633"/>
      <c r="S854" s="633"/>
      <c r="T854" s="657"/>
      <c r="U854" s="633"/>
      <c r="W854" s="633"/>
      <c r="Y854" s="633"/>
      <c r="Z854" s="649"/>
      <c r="AA854" s="653"/>
      <c r="AB854" s="649"/>
    </row>
    <row r="855" spans="3:28" x14ac:dyDescent="0.25">
      <c r="C855" s="633"/>
      <c r="D855" s="633"/>
      <c r="E855" s="633"/>
      <c r="G855" s="633"/>
      <c r="I855" s="633"/>
      <c r="K855" s="633"/>
      <c r="M855" s="633"/>
      <c r="O855" s="633"/>
      <c r="P855" s="633"/>
      <c r="Q855" s="633"/>
      <c r="S855" s="633"/>
      <c r="T855" s="657"/>
      <c r="U855" s="633"/>
      <c r="W855" s="633"/>
      <c r="Y855" s="633"/>
      <c r="Z855" s="649"/>
      <c r="AA855" s="653"/>
      <c r="AB855" s="649"/>
    </row>
    <row r="856" spans="3:28" x14ac:dyDescent="0.25">
      <c r="C856" s="633"/>
      <c r="D856" s="633"/>
      <c r="E856" s="633"/>
      <c r="G856" s="633"/>
      <c r="I856" s="633"/>
      <c r="K856" s="633"/>
      <c r="M856" s="633"/>
      <c r="O856" s="633"/>
      <c r="P856" s="633"/>
      <c r="Q856" s="633"/>
      <c r="S856" s="633"/>
      <c r="T856" s="657"/>
      <c r="U856" s="633"/>
      <c r="W856" s="633"/>
      <c r="Y856" s="633"/>
      <c r="Z856" s="649"/>
      <c r="AA856" s="653"/>
      <c r="AB856" s="649"/>
    </row>
    <row r="857" spans="3:28" x14ac:dyDescent="0.25">
      <c r="C857" s="633"/>
      <c r="D857" s="633"/>
      <c r="E857" s="633"/>
      <c r="G857" s="633"/>
      <c r="I857" s="633"/>
      <c r="K857" s="633"/>
      <c r="M857" s="633"/>
      <c r="O857" s="633"/>
      <c r="P857" s="633"/>
      <c r="Q857" s="633"/>
      <c r="S857" s="633"/>
      <c r="T857" s="657"/>
      <c r="U857" s="633"/>
      <c r="W857" s="633"/>
      <c r="Y857" s="633"/>
      <c r="Z857" s="649"/>
      <c r="AA857" s="653"/>
      <c r="AB857" s="649"/>
    </row>
    <row r="858" spans="3:28" x14ac:dyDescent="0.25">
      <c r="C858" s="633"/>
      <c r="D858" s="633"/>
      <c r="E858" s="633"/>
      <c r="G858" s="633"/>
      <c r="I858" s="633"/>
      <c r="K858" s="633"/>
      <c r="M858" s="633"/>
      <c r="O858" s="633"/>
      <c r="P858" s="633"/>
      <c r="Q858" s="633"/>
      <c r="S858" s="633"/>
      <c r="T858" s="657"/>
      <c r="U858" s="633"/>
      <c r="W858" s="633"/>
      <c r="Y858" s="633"/>
      <c r="Z858" s="649"/>
      <c r="AA858" s="653"/>
      <c r="AB858" s="649"/>
    </row>
    <row r="859" spans="3:28" x14ac:dyDescent="0.25">
      <c r="C859" s="633"/>
      <c r="D859" s="633"/>
      <c r="E859" s="633"/>
      <c r="G859" s="633"/>
      <c r="I859" s="633"/>
      <c r="K859" s="633"/>
      <c r="M859" s="633"/>
      <c r="O859" s="633"/>
      <c r="P859" s="633"/>
      <c r="Q859" s="633"/>
      <c r="S859" s="633"/>
      <c r="T859" s="657"/>
      <c r="U859" s="633"/>
      <c r="W859" s="633"/>
      <c r="Y859" s="633"/>
      <c r="Z859" s="649"/>
      <c r="AA859" s="653"/>
      <c r="AB859" s="649"/>
    </row>
    <row r="860" spans="3:28" x14ac:dyDescent="0.25">
      <c r="C860" s="633"/>
      <c r="D860" s="633"/>
      <c r="E860" s="633"/>
      <c r="G860" s="633"/>
      <c r="I860" s="633"/>
      <c r="K860" s="633"/>
      <c r="M860" s="633"/>
      <c r="O860" s="633"/>
      <c r="P860" s="633"/>
      <c r="Q860" s="633"/>
      <c r="S860" s="633"/>
      <c r="T860" s="657"/>
      <c r="U860" s="633"/>
      <c r="W860" s="633"/>
      <c r="Y860" s="633"/>
      <c r="Z860" s="649"/>
      <c r="AA860" s="653"/>
      <c r="AB860" s="649"/>
    </row>
    <row r="861" spans="3:28" x14ac:dyDescent="0.25">
      <c r="C861" s="633"/>
      <c r="D861" s="633"/>
      <c r="E861" s="633"/>
      <c r="G861" s="633"/>
      <c r="I861" s="633"/>
      <c r="K861" s="633"/>
      <c r="M861" s="633"/>
      <c r="O861" s="633"/>
      <c r="P861" s="633"/>
      <c r="Q861" s="633"/>
      <c r="S861" s="633"/>
      <c r="T861" s="657"/>
      <c r="U861" s="633"/>
      <c r="W861" s="633"/>
      <c r="Y861" s="633"/>
      <c r="Z861" s="649"/>
      <c r="AA861" s="653"/>
      <c r="AB861" s="649"/>
    </row>
    <row r="862" spans="3:28" x14ac:dyDescent="0.25">
      <c r="C862" s="633"/>
      <c r="D862" s="633"/>
      <c r="E862" s="633"/>
      <c r="G862" s="633"/>
      <c r="I862" s="633"/>
      <c r="K862" s="633"/>
      <c r="M862" s="633"/>
      <c r="O862" s="633"/>
      <c r="P862" s="633"/>
      <c r="Q862" s="633"/>
      <c r="S862" s="633"/>
      <c r="T862" s="657"/>
      <c r="U862" s="633"/>
      <c r="W862" s="633"/>
      <c r="Y862" s="633"/>
      <c r="Z862" s="649"/>
      <c r="AA862" s="653"/>
      <c r="AB862" s="649"/>
    </row>
    <row r="863" spans="3:28" x14ac:dyDescent="0.25">
      <c r="C863" s="633"/>
      <c r="D863" s="633"/>
      <c r="E863" s="633"/>
      <c r="G863" s="633"/>
      <c r="I863" s="633"/>
      <c r="K863" s="633"/>
      <c r="M863" s="633"/>
      <c r="O863" s="633"/>
      <c r="P863" s="633"/>
      <c r="Q863" s="633"/>
      <c r="S863" s="633"/>
      <c r="T863" s="657"/>
      <c r="U863" s="633"/>
      <c r="W863" s="633"/>
      <c r="Y863" s="633"/>
      <c r="Z863" s="649"/>
      <c r="AA863" s="653"/>
      <c r="AB863" s="649"/>
    </row>
    <row r="864" spans="3:28" x14ac:dyDescent="0.25">
      <c r="C864" s="633"/>
      <c r="D864" s="633"/>
      <c r="E864" s="633"/>
      <c r="G864" s="633"/>
      <c r="I864" s="633"/>
      <c r="K864" s="633"/>
      <c r="M864" s="633"/>
      <c r="O864" s="633"/>
      <c r="P864" s="633"/>
      <c r="Q864" s="633"/>
      <c r="S864" s="633"/>
      <c r="T864" s="657"/>
      <c r="U864" s="633"/>
      <c r="W864" s="633"/>
      <c r="Y864" s="633"/>
      <c r="Z864" s="649"/>
      <c r="AA864" s="653"/>
      <c r="AB864" s="649"/>
    </row>
    <row r="865" spans="3:28" x14ac:dyDescent="0.25">
      <c r="C865" s="633"/>
      <c r="D865" s="633"/>
      <c r="E865" s="633"/>
      <c r="G865" s="633"/>
      <c r="I865" s="633"/>
      <c r="K865" s="633"/>
      <c r="M865" s="633"/>
      <c r="O865" s="633"/>
      <c r="P865" s="633"/>
      <c r="Q865" s="633"/>
      <c r="S865" s="633"/>
      <c r="T865" s="657"/>
      <c r="U865" s="633"/>
      <c r="W865" s="633"/>
      <c r="Y865" s="633"/>
      <c r="Z865" s="649"/>
      <c r="AA865" s="653"/>
      <c r="AB865" s="649"/>
    </row>
    <row r="866" spans="3:28" x14ac:dyDescent="0.25">
      <c r="C866" s="633"/>
      <c r="D866" s="633"/>
      <c r="E866" s="633"/>
      <c r="G866" s="633"/>
      <c r="I866" s="633"/>
      <c r="K866" s="633"/>
      <c r="M866" s="633"/>
      <c r="O866" s="633"/>
      <c r="P866" s="633"/>
      <c r="Q866" s="633"/>
      <c r="S866" s="633"/>
      <c r="T866" s="657"/>
      <c r="U866" s="633"/>
      <c r="W866" s="633"/>
      <c r="Y866" s="633"/>
      <c r="Z866" s="649"/>
      <c r="AA866" s="653"/>
      <c r="AB866" s="649"/>
    </row>
    <row r="867" spans="3:28" x14ac:dyDescent="0.25">
      <c r="C867" s="633"/>
      <c r="D867" s="633"/>
      <c r="E867" s="633"/>
      <c r="G867" s="633"/>
      <c r="I867" s="633"/>
      <c r="K867" s="633"/>
      <c r="M867" s="633"/>
      <c r="O867" s="633"/>
      <c r="P867" s="633"/>
      <c r="Q867" s="633"/>
      <c r="S867" s="633"/>
      <c r="T867" s="657"/>
      <c r="U867" s="633"/>
      <c r="W867" s="633"/>
      <c r="Y867" s="633"/>
      <c r="Z867" s="649"/>
      <c r="AA867" s="653"/>
      <c r="AB867" s="649"/>
    </row>
    <row r="868" spans="3:28" x14ac:dyDescent="0.25">
      <c r="C868" s="633"/>
      <c r="D868" s="633"/>
      <c r="E868" s="633"/>
      <c r="G868" s="633"/>
      <c r="I868" s="633"/>
      <c r="K868" s="633"/>
      <c r="M868" s="633"/>
      <c r="O868" s="633"/>
      <c r="P868" s="633"/>
      <c r="Q868" s="633"/>
      <c r="S868" s="633"/>
      <c r="T868" s="657"/>
      <c r="U868" s="633"/>
      <c r="W868" s="633"/>
      <c r="Y868" s="633"/>
      <c r="Z868" s="649"/>
      <c r="AA868" s="653"/>
      <c r="AB868" s="649"/>
    </row>
    <row r="869" spans="3:28" x14ac:dyDescent="0.25">
      <c r="C869" s="633"/>
      <c r="D869" s="633"/>
      <c r="E869" s="633"/>
      <c r="G869" s="633"/>
      <c r="I869" s="633"/>
      <c r="K869" s="633"/>
      <c r="M869" s="633"/>
      <c r="O869" s="633"/>
      <c r="P869" s="633"/>
      <c r="Q869" s="633"/>
      <c r="S869" s="633"/>
      <c r="T869" s="657"/>
      <c r="U869" s="633"/>
      <c r="W869" s="633"/>
      <c r="Y869" s="633"/>
      <c r="Z869" s="649"/>
      <c r="AA869" s="653"/>
      <c r="AB869" s="649"/>
    </row>
    <row r="870" spans="3:28" x14ac:dyDescent="0.25">
      <c r="C870" s="633"/>
      <c r="D870" s="633"/>
      <c r="E870" s="633"/>
      <c r="G870" s="633"/>
      <c r="I870" s="633"/>
      <c r="K870" s="633"/>
      <c r="M870" s="633"/>
      <c r="O870" s="633"/>
      <c r="P870" s="633"/>
      <c r="Q870" s="633"/>
      <c r="S870" s="633"/>
      <c r="T870" s="657"/>
      <c r="U870" s="633"/>
      <c r="W870" s="633"/>
      <c r="Y870" s="633"/>
      <c r="Z870" s="649"/>
      <c r="AA870" s="653"/>
      <c r="AB870" s="649"/>
    </row>
    <row r="871" spans="3:28" x14ac:dyDescent="0.25">
      <c r="C871" s="633"/>
      <c r="D871" s="633"/>
      <c r="E871" s="633"/>
      <c r="G871" s="633"/>
      <c r="I871" s="633"/>
      <c r="K871" s="633"/>
      <c r="M871" s="633"/>
      <c r="O871" s="633"/>
      <c r="P871" s="633"/>
      <c r="Q871" s="633"/>
      <c r="S871" s="633"/>
      <c r="T871" s="657"/>
      <c r="U871" s="633"/>
      <c r="W871" s="633"/>
      <c r="Y871" s="633"/>
      <c r="Z871" s="649"/>
      <c r="AA871" s="653"/>
      <c r="AB871" s="649"/>
    </row>
    <row r="872" spans="3:28" x14ac:dyDescent="0.25">
      <c r="C872" s="633"/>
      <c r="D872" s="633"/>
      <c r="E872" s="633"/>
      <c r="G872" s="633"/>
      <c r="I872" s="633"/>
      <c r="K872" s="633"/>
      <c r="M872" s="633"/>
      <c r="O872" s="633"/>
      <c r="P872" s="633"/>
      <c r="Q872" s="633"/>
      <c r="S872" s="633"/>
      <c r="T872" s="657"/>
      <c r="U872" s="633"/>
      <c r="W872" s="633"/>
      <c r="Y872" s="633"/>
      <c r="Z872" s="649"/>
      <c r="AA872" s="653"/>
      <c r="AB872" s="649"/>
    </row>
    <row r="873" spans="3:28" x14ac:dyDescent="0.25">
      <c r="C873" s="633"/>
      <c r="D873" s="633"/>
      <c r="E873" s="633"/>
      <c r="G873" s="633"/>
      <c r="I873" s="633"/>
      <c r="K873" s="633"/>
      <c r="M873" s="633"/>
      <c r="O873" s="633"/>
      <c r="P873" s="633"/>
      <c r="Q873" s="633"/>
      <c r="S873" s="633"/>
      <c r="T873" s="657"/>
      <c r="U873" s="633"/>
      <c r="W873" s="633"/>
      <c r="Y873" s="633"/>
      <c r="Z873" s="649"/>
      <c r="AA873" s="653"/>
      <c r="AB873" s="649"/>
    </row>
    <row r="874" spans="3:28" x14ac:dyDescent="0.25">
      <c r="C874" s="633"/>
      <c r="D874" s="633"/>
      <c r="E874" s="633"/>
      <c r="G874" s="633"/>
      <c r="I874" s="633"/>
      <c r="K874" s="633"/>
      <c r="M874" s="633"/>
      <c r="O874" s="633"/>
      <c r="P874" s="633"/>
      <c r="Q874" s="633"/>
      <c r="S874" s="633"/>
      <c r="T874" s="657"/>
      <c r="U874" s="633"/>
      <c r="W874" s="633"/>
      <c r="Y874" s="633"/>
      <c r="Z874" s="649"/>
      <c r="AA874" s="653"/>
      <c r="AB874" s="649"/>
    </row>
    <row r="875" spans="3:28" x14ac:dyDescent="0.25">
      <c r="C875" s="633"/>
      <c r="D875" s="633"/>
      <c r="E875" s="633"/>
      <c r="G875" s="633"/>
      <c r="I875" s="633"/>
      <c r="K875" s="633"/>
      <c r="M875" s="633"/>
      <c r="O875" s="633"/>
      <c r="P875" s="633"/>
      <c r="Q875" s="633"/>
      <c r="S875" s="633"/>
      <c r="T875" s="657"/>
      <c r="U875" s="633"/>
      <c r="W875" s="633"/>
      <c r="Y875" s="633"/>
      <c r="Z875" s="649"/>
      <c r="AA875" s="653"/>
      <c r="AB875" s="649"/>
    </row>
    <row r="876" spans="3:28" x14ac:dyDescent="0.25">
      <c r="C876" s="633"/>
      <c r="D876" s="633"/>
      <c r="E876" s="633"/>
      <c r="G876" s="633"/>
      <c r="I876" s="633"/>
      <c r="K876" s="633"/>
      <c r="M876" s="633"/>
      <c r="O876" s="633"/>
      <c r="P876" s="633"/>
      <c r="Q876" s="633"/>
      <c r="S876" s="633"/>
      <c r="T876" s="657"/>
      <c r="U876" s="633"/>
      <c r="W876" s="633"/>
      <c r="Y876" s="633"/>
      <c r="Z876" s="649"/>
      <c r="AA876" s="653"/>
      <c r="AB876" s="649"/>
    </row>
    <row r="877" spans="3:28" x14ac:dyDescent="0.25">
      <c r="C877" s="633"/>
      <c r="D877" s="633"/>
      <c r="E877" s="633"/>
      <c r="G877" s="633"/>
      <c r="I877" s="633"/>
      <c r="K877" s="633"/>
      <c r="M877" s="633"/>
      <c r="O877" s="633"/>
      <c r="P877" s="633"/>
      <c r="Q877" s="633"/>
      <c r="S877" s="633"/>
      <c r="T877" s="657"/>
      <c r="U877" s="633"/>
      <c r="W877" s="633"/>
      <c r="Y877" s="633"/>
      <c r="Z877" s="649"/>
      <c r="AA877" s="653"/>
      <c r="AB877" s="649"/>
    </row>
    <row r="878" spans="3:28" x14ac:dyDescent="0.25">
      <c r="C878" s="633"/>
      <c r="D878" s="633"/>
      <c r="E878" s="633"/>
      <c r="G878" s="633"/>
      <c r="I878" s="633"/>
      <c r="K878" s="633"/>
      <c r="M878" s="633"/>
      <c r="O878" s="633"/>
      <c r="P878" s="633"/>
      <c r="Q878" s="633"/>
      <c r="S878" s="633"/>
      <c r="T878" s="657"/>
      <c r="U878" s="633"/>
      <c r="W878" s="633"/>
      <c r="Y878" s="633"/>
      <c r="Z878" s="649"/>
      <c r="AA878" s="653"/>
      <c r="AB878" s="649"/>
    </row>
    <row r="879" spans="3:28" x14ac:dyDescent="0.25">
      <c r="C879" s="633"/>
      <c r="D879" s="633"/>
      <c r="E879" s="633"/>
      <c r="G879" s="633"/>
      <c r="I879" s="633"/>
      <c r="K879" s="633"/>
      <c r="M879" s="633"/>
      <c r="O879" s="633"/>
      <c r="P879" s="633"/>
      <c r="Q879" s="633"/>
      <c r="S879" s="633"/>
      <c r="T879" s="657"/>
      <c r="U879" s="633"/>
      <c r="W879" s="633"/>
      <c r="Y879" s="633"/>
      <c r="Z879" s="649"/>
      <c r="AA879" s="653"/>
      <c r="AB879" s="649"/>
    </row>
    <row r="880" spans="3:28" x14ac:dyDescent="0.25">
      <c r="C880" s="633"/>
      <c r="D880" s="633"/>
      <c r="E880" s="633"/>
      <c r="G880" s="633"/>
      <c r="I880" s="633"/>
      <c r="K880" s="633"/>
      <c r="M880" s="633"/>
      <c r="O880" s="633"/>
      <c r="P880" s="633"/>
      <c r="Q880" s="633"/>
      <c r="S880" s="633"/>
      <c r="T880" s="657"/>
      <c r="U880" s="633"/>
      <c r="W880" s="633"/>
      <c r="Y880" s="633"/>
      <c r="Z880" s="649"/>
      <c r="AA880" s="653"/>
      <c r="AB880" s="649"/>
    </row>
    <row r="881" spans="3:28" x14ac:dyDescent="0.25">
      <c r="C881" s="633"/>
      <c r="D881" s="633"/>
      <c r="E881" s="633"/>
      <c r="G881" s="633"/>
      <c r="I881" s="633"/>
      <c r="K881" s="633"/>
      <c r="M881" s="633"/>
      <c r="O881" s="633"/>
      <c r="P881" s="633"/>
      <c r="Q881" s="633"/>
      <c r="S881" s="633"/>
      <c r="T881" s="657"/>
      <c r="U881" s="633"/>
      <c r="W881" s="633"/>
      <c r="Y881" s="633"/>
      <c r="Z881" s="649"/>
      <c r="AA881" s="653"/>
      <c r="AB881" s="649"/>
    </row>
    <row r="882" spans="3:28" x14ac:dyDescent="0.25">
      <c r="C882" s="633"/>
      <c r="D882" s="633"/>
      <c r="E882" s="633"/>
      <c r="G882" s="633"/>
      <c r="I882" s="633"/>
      <c r="K882" s="633"/>
      <c r="M882" s="633"/>
      <c r="O882" s="633"/>
      <c r="P882" s="633"/>
      <c r="Q882" s="633"/>
      <c r="S882" s="633"/>
      <c r="T882" s="657"/>
      <c r="U882" s="633"/>
      <c r="W882" s="633"/>
      <c r="Y882" s="633"/>
      <c r="Z882" s="649"/>
      <c r="AA882" s="653"/>
      <c r="AB882" s="649"/>
    </row>
    <row r="883" spans="3:28" x14ac:dyDescent="0.25">
      <c r="C883" s="633"/>
      <c r="D883" s="633"/>
      <c r="E883" s="633"/>
      <c r="G883" s="633"/>
      <c r="I883" s="633"/>
      <c r="K883" s="633"/>
      <c r="M883" s="633"/>
      <c r="O883" s="633"/>
      <c r="P883" s="633"/>
      <c r="Q883" s="633"/>
      <c r="S883" s="633"/>
      <c r="T883" s="657"/>
      <c r="U883" s="633"/>
      <c r="W883" s="633"/>
      <c r="Y883" s="633"/>
      <c r="Z883" s="649"/>
      <c r="AA883" s="653"/>
      <c r="AB883" s="649"/>
    </row>
    <row r="884" spans="3:28" x14ac:dyDescent="0.25">
      <c r="C884" s="633"/>
      <c r="D884" s="633"/>
      <c r="E884" s="633"/>
      <c r="G884" s="633"/>
      <c r="I884" s="633"/>
      <c r="K884" s="633"/>
      <c r="M884" s="633"/>
      <c r="O884" s="633"/>
      <c r="P884" s="633"/>
      <c r="Q884" s="633"/>
      <c r="S884" s="633"/>
      <c r="T884" s="657"/>
      <c r="U884" s="633"/>
      <c r="W884" s="633"/>
      <c r="Y884" s="633"/>
      <c r="Z884" s="649"/>
      <c r="AA884" s="653"/>
      <c r="AB884" s="649"/>
    </row>
    <row r="885" spans="3:28" x14ac:dyDescent="0.25">
      <c r="C885" s="633"/>
      <c r="D885" s="633"/>
      <c r="E885" s="633"/>
      <c r="G885" s="633"/>
      <c r="I885" s="633"/>
      <c r="K885" s="633"/>
      <c r="M885" s="633"/>
      <c r="O885" s="633"/>
      <c r="P885" s="633"/>
      <c r="Q885" s="633"/>
      <c r="S885" s="633"/>
      <c r="T885" s="657"/>
      <c r="U885" s="633"/>
      <c r="W885" s="633"/>
      <c r="Y885" s="633"/>
      <c r="Z885" s="649"/>
      <c r="AA885" s="653"/>
      <c r="AB885" s="649"/>
    </row>
    <row r="886" spans="3:28" x14ac:dyDescent="0.25">
      <c r="C886" s="633"/>
      <c r="D886" s="633"/>
      <c r="E886" s="633"/>
      <c r="G886" s="633"/>
      <c r="I886" s="633"/>
      <c r="K886" s="633"/>
      <c r="M886" s="633"/>
      <c r="O886" s="633"/>
      <c r="P886" s="633"/>
      <c r="Q886" s="633"/>
      <c r="S886" s="633"/>
      <c r="T886" s="657"/>
      <c r="U886" s="633"/>
      <c r="W886" s="633"/>
      <c r="Y886" s="633"/>
      <c r="Z886" s="649"/>
      <c r="AA886" s="653"/>
      <c r="AB886" s="649"/>
    </row>
    <row r="887" spans="3:28" x14ac:dyDescent="0.25">
      <c r="C887" s="633"/>
      <c r="D887" s="633"/>
      <c r="E887" s="633"/>
      <c r="G887" s="633"/>
      <c r="I887" s="633"/>
      <c r="K887" s="633"/>
      <c r="M887" s="633"/>
      <c r="O887" s="633"/>
      <c r="P887" s="633"/>
      <c r="Q887" s="633"/>
      <c r="S887" s="633"/>
      <c r="T887" s="657"/>
      <c r="U887" s="633"/>
      <c r="W887" s="633"/>
      <c r="Y887" s="633"/>
      <c r="Z887" s="649"/>
      <c r="AA887" s="653"/>
      <c r="AB887" s="649"/>
    </row>
    <row r="888" spans="3:28" x14ac:dyDescent="0.25">
      <c r="C888" s="633"/>
      <c r="D888" s="633"/>
      <c r="E888" s="633"/>
      <c r="G888" s="633"/>
      <c r="I888" s="633"/>
      <c r="K888" s="633"/>
      <c r="M888" s="633"/>
      <c r="O888" s="633"/>
      <c r="P888" s="633"/>
      <c r="Q888" s="633"/>
      <c r="S888" s="633"/>
      <c r="T888" s="657"/>
      <c r="U888" s="633"/>
      <c r="W888" s="633"/>
      <c r="Y888" s="633"/>
      <c r="Z888" s="649"/>
      <c r="AA888" s="653"/>
      <c r="AB888" s="649"/>
    </row>
    <row r="889" spans="3:28" x14ac:dyDescent="0.25">
      <c r="C889" s="633"/>
      <c r="D889" s="633"/>
      <c r="E889" s="633"/>
      <c r="G889" s="633"/>
      <c r="I889" s="633"/>
      <c r="K889" s="633"/>
      <c r="M889" s="633"/>
      <c r="O889" s="633"/>
      <c r="P889" s="633"/>
      <c r="Q889" s="633"/>
      <c r="S889" s="633"/>
      <c r="T889" s="657"/>
      <c r="U889" s="633"/>
      <c r="W889" s="633"/>
      <c r="Y889" s="633"/>
      <c r="Z889" s="649"/>
      <c r="AA889" s="653"/>
      <c r="AB889" s="649"/>
    </row>
    <row r="890" spans="3:28" x14ac:dyDescent="0.25">
      <c r="C890" s="633"/>
      <c r="D890" s="633"/>
      <c r="E890" s="633"/>
      <c r="G890" s="633"/>
      <c r="I890" s="633"/>
      <c r="K890" s="633"/>
      <c r="M890" s="633"/>
      <c r="O890" s="633"/>
      <c r="P890" s="633"/>
      <c r="Q890" s="633"/>
      <c r="S890" s="633"/>
      <c r="T890" s="657"/>
      <c r="U890" s="633"/>
      <c r="W890" s="633"/>
      <c r="Y890" s="633"/>
      <c r="Z890" s="649"/>
      <c r="AA890" s="653"/>
      <c r="AB890" s="649"/>
    </row>
    <row r="891" spans="3:28" x14ac:dyDescent="0.25">
      <c r="C891" s="633"/>
      <c r="D891" s="633"/>
      <c r="E891" s="633"/>
      <c r="G891" s="633"/>
      <c r="I891" s="633"/>
      <c r="K891" s="633"/>
      <c r="M891" s="633"/>
      <c r="O891" s="633"/>
      <c r="P891" s="633"/>
      <c r="Q891" s="633"/>
      <c r="S891" s="633"/>
      <c r="T891" s="657"/>
      <c r="U891" s="633"/>
      <c r="W891" s="633"/>
      <c r="Y891" s="633"/>
      <c r="Z891" s="649"/>
      <c r="AA891" s="653"/>
      <c r="AB891" s="649"/>
    </row>
    <row r="892" spans="3:28" x14ac:dyDescent="0.25">
      <c r="C892" s="633"/>
      <c r="D892" s="633"/>
      <c r="E892" s="633"/>
      <c r="G892" s="633"/>
      <c r="I892" s="633"/>
      <c r="K892" s="633"/>
      <c r="M892" s="633"/>
      <c r="O892" s="633"/>
      <c r="P892" s="633"/>
      <c r="Q892" s="633"/>
      <c r="S892" s="633"/>
      <c r="T892" s="657"/>
      <c r="U892" s="633"/>
      <c r="W892" s="633"/>
      <c r="Y892" s="633"/>
      <c r="Z892" s="649"/>
      <c r="AA892" s="653"/>
      <c r="AB892" s="649"/>
    </row>
    <row r="893" spans="3:28" x14ac:dyDescent="0.25">
      <c r="C893" s="633"/>
      <c r="D893" s="633"/>
      <c r="E893" s="633"/>
      <c r="G893" s="633"/>
      <c r="I893" s="633"/>
      <c r="K893" s="633"/>
      <c r="M893" s="633"/>
      <c r="O893" s="633"/>
      <c r="P893" s="633"/>
      <c r="Q893" s="633"/>
      <c r="S893" s="633"/>
      <c r="T893" s="657"/>
      <c r="U893" s="633"/>
      <c r="W893" s="633"/>
      <c r="Y893" s="633"/>
      <c r="Z893" s="649"/>
      <c r="AA893" s="653"/>
      <c r="AB893" s="649"/>
    </row>
    <row r="894" spans="3:28" x14ac:dyDescent="0.25">
      <c r="C894" s="633"/>
      <c r="D894" s="633"/>
      <c r="E894" s="633"/>
      <c r="G894" s="633"/>
      <c r="I894" s="633"/>
      <c r="K894" s="633"/>
      <c r="M894" s="633"/>
      <c r="O894" s="633"/>
      <c r="P894" s="633"/>
      <c r="Q894" s="633"/>
      <c r="S894" s="633"/>
      <c r="T894" s="657"/>
      <c r="U894" s="633"/>
      <c r="W894" s="633"/>
      <c r="Y894" s="633"/>
      <c r="Z894" s="649"/>
      <c r="AA894" s="653"/>
      <c r="AB894" s="649"/>
    </row>
    <row r="895" spans="3:28" x14ac:dyDescent="0.25">
      <c r="C895" s="633"/>
      <c r="D895" s="633"/>
      <c r="E895" s="633"/>
      <c r="G895" s="633"/>
      <c r="I895" s="633"/>
      <c r="K895" s="633"/>
      <c r="M895" s="633"/>
      <c r="O895" s="633"/>
      <c r="P895" s="633"/>
      <c r="Q895" s="633"/>
      <c r="S895" s="633"/>
      <c r="T895" s="657"/>
      <c r="U895" s="633"/>
      <c r="W895" s="633"/>
      <c r="Y895" s="633"/>
      <c r="Z895" s="649"/>
      <c r="AA895" s="653"/>
      <c r="AB895" s="649"/>
    </row>
    <row r="896" spans="3:28" x14ac:dyDescent="0.25">
      <c r="C896" s="633"/>
      <c r="D896" s="633"/>
      <c r="E896" s="633"/>
      <c r="G896" s="633"/>
      <c r="I896" s="633"/>
      <c r="K896" s="633"/>
      <c r="M896" s="633"/>
      <c r="O896" s="633"/>
      <c r="P896" s="633"/>
      <c r="Q896" s="633"/>
      <c r="S896" s="633"/>
      <c r="T896" s="657"/>
      <c r="U896" s="633"/>
      <c r="W896" s="633"/>
      <c r="Y896" s="633"/>
      <c r="Z896" s="649"/>
      <c r="AA896" s="653"/>
      <c r="AB896" s="649"/>
    </row>
    <row r="897" spans="3:28" x14ac:dyDescent="0.25">
      <c r="C897" s="633"/>
      <c r="D897" s="633"/>
      <c r="E897" s="633"/>
      <c r="G897" s="633"/>
      <c r="I897" s="633"/>
      <c r="K897" s="633"/>
      <c r="M897" s="633"/>
      <c r="O897" s="633"/>
      <c r="P897" s="633"/>
      <c r="Q897" s="633"/>
      <c r="S897" s="633"/>
      <c r="T897" s="657"/>
      <c r="U897" s="633"/>
      <c r="W897" s="633"/>
      <c r="Y897" s="633"/>
      <c r="Z897" s="649"/>
      <c r="AA897" s="653"/>
      <c r="AB897" s="649"/>
    </row>
    <row r="898" spans="3:28" x14ac:dyDescent="0.25">
      <c r="C898" s="633"/>
      <c r="D898" s="633"/>
      <c r="E898" s="633"/>
      <c r="G898" s="633"/>
      <c r="I898" s="633"/>
      <c r="K898" s="633"/>
      <c r="M898" s="633"/>
      <c r="O898" s="633"/>
      <c r="P898" s="633"/>
      <c r="Q898" s="633"/>
      <c r="S898" s="633"/>
      <c r="T898" s="657"/>
      <c r="U898" s="633"/>
      <c r="W898" s="633"/>
      <c r="Y898" s="633"/>
      <c r="Z898" s="649"/>
      <c r="AA898" s="653"/>
      <c r="AB898" s="649"/>
    </row>
    <row r="899" spans="3:28" x14ac:dyDescent="0.25">
      <c r="C899" s="633"/>
      <c r="D899" s="633"/>
      <c r="E899" s="633"/>
      <c r="G899" s="633"/>
      <c r="I899" s="633"/>
      <c r="K899" s="633"/>
      <c r="M899" s="633"/>
      <c r="O899" s="633"/>
      <c r="P899" s="633"/>
      <c r="Q899" s="633"/>
      <c r="S899" s="633"/>
      <c r="T899" s="657"/>
      <c r="U899" s="633"/>
      <c r="W899" s="633"/>
      <c r="Y899" s="633"/>
      <c r="Z899" s="649"/>
      <c r="AA899" s="653"/>
      <c r="AB899" s="649"/>
    </row>
    <row r="900" spans="3:28" x14ac:dyDescent="0.25">
      <c r="C900" s="633"/>
      <c r="D900" s="633"/>
      <c r="E900" s="633"/>
      <c r="G900" s="633"/>
      <c r="I900" s="633"/>
      <c r="K900" s="633"/>
      <c r="M900" s="633"/>
      <c r="O900" s="633"/>
      <c r="P900" s="633"/>
      <c r="Q900" s="633"/>
      <c r="S900" s="633"/>
      <c r="T900" s="657"/>
      <c r="U900" s="633"/>
      <c r="W900" s="633"/>
      <c r="Y900" s="633"/>
      <c r="Z900" s="649"/>
      <c r="AA900" s="653"/>
      <c r="AB900" s="649"/>
    </row>
    <row r="901" spans="3:28" x14ac:dyDescent="0.25">
      <c r="C901" s="633"/>
      <c r="D901" s="633"/>
      <c r="E901" s="633"/>
      <c r="G901" s="633"/>
      <c r="I901" s="633"/>
      <c r="K901" s="633"/>
      <c r="M901" s="633"/>
      <c r="O901" s="633"/>
      <c r="P901" s="633"/>
      <c r="Q901" s="633"/>
      <c r="S901" s="633"/>
      <c r="T901" s="657"/>
      <c r="U901" s="633"/>
      <c r="W901" s="633"/>
      <c r="Y901" s="633"/>
      <c r="Z901" s="649"/>
      <c r="AA901" s="653"/>
      <c r="AB901" s="649"/>
    </row>
    <row r="902" spans="3:28" x14ac:dyDescent="0.25">
      <c r="C902" s="633"/>
      <c r="D902" s="633"/>
      <c r="E902" s="633"/>
      <c r="G902" s="633"/>
      <c r="I902" s="633"/>
      <c r="K902" s="633"/>
      <c r="M902" s="633"/>
      <c r="O902" s="633"/>
      <c r="P902" s="633"/>
      <c r="Q902" s="633"/>
      <c r="S902" s="633"/>
      <c r="T902" s="657"/>
      <c r="U902" s="633"/>
      <c r="W902" s="633"/>
      <c r="Y902" s="633"/>
      <c r="Z902" s="649"/>
      <c r="AA902" s="653"/>
      <c r="AB902" s="649"/>
    </row>
    <row r="903" spans="3:28" x14ac:dyDescent="0.25">
      <c r="C903" s="633"/>
      <c r="D903" s="633"/>
      <c r="E903" s="633"/>
      <c r="G903" s="633"/>
      <c r="I903" s="633"/>
      <c r="K903" s="633"/>
      <c r="M903" s="633"/>
      <c r="O903" s="633"/>
      <c r="P903" s="633"/>
      <c r="Q903" s="633"/>
      <c r="S903" s="633"/>
      <c r="T903" s="657"/>
      <c r="U903" s="633"/>
      <c r="W903" s="633"/>
      <c r="Y903" s="633"/>
      <c r="Z903" s="649"/>
      <c r="AA903" s="653"/>
      <c r="AB903" s="649"/>
    </row>
    <row r="904" spans="3:28" x14ac:dyDescent="0.25">
      <c r="C904" s="633"/>
      <c r="D904" s="633"/>
      <c r="E904" s="633"/>
      <c r="G904" s="633"/>
      <c r="I904" s="633"/>
      <c r="K904" s="633"/>
      <c r="M904" s="633"/>
      <c r="O904" s="633"/>
      <c r="P904" s="633"/>
      <c r="Q904" s="633"/>
      <c r="S904" s="633"/>
      <c r="T904" s="657"/>
      <c r="U904" s="633"/>
      <c r="W904" s="633"/>
      <c r="Y904" s="633"/>
      <c r="Z904" s="649"/>
      <c r="AA904" s="653"/>
      <c r="AB904" s="649"/>
    </row>
    <row r="905" spans="3:28" x14ac:dyDescent="0.25">
      <c r="C905" s="633"/>
      <c r="D905" s="633"/>
      <c r="E905" s="633"/>
      <c r="G905" s="633"/>
      <c r="I905" s="633"/>
      <c r="K905" s="633"/>
      <c r="M905" s="633"/>
      <c r="O905" s="633"/>
      <c r="P905" s="633"/>
      <c r="Q905" s="633"/>
      <c r="S905" s="633"/>
      <c r="T905" s="657"/>
      <c r="U905" s="633"/>
      <c r="W905" s="633"/>
      <c r="Y905" s="633"/>
      <c r="Z905" s="649"/>
      <c r="AA905" s="653"/>
      <c r="AB905" s="649"/>
    </row>
    <row r="906" spans="3:28" x14ac:dyDescent="0.25">
      <c r="C906" s="633"/>
      <c r="D906" s="633"/>
      <c r="E906" s="633"/>
      <c r="G906" s="633"/>
      <c r="I906" s="633"/>
      <c r="K906" s="633"/>
      <c r="M906" s="633"/>
      <c r="O906" s="633"/>
      <c r="P906" s="633"/>
      <c r="Q906" s="633"/>
      <c r="S906" s="633"/>
      <c r="T906" s="657"/>
      <c r="U906" s="633"/>
      <c r="W906" s="633"/>
      <c r="Y906" s="633"/>
      <c r="Z906" s="649"/>
      <c r="AA906" s="653"/>
      <c r="AB906" s="649"/>
    </row>
    <row r="907" spans="3:28" x14ac:dyDescent="0.25">
      <c r="C907" s="633"/>
      <c r="D907" s="633"/>
      <c r="E907" s="633"/>
      <c r="G907" s="633"/>
      <c r="I907" s="633"/>
      <c r="K907" s="633"/>
      <c r="M907" s="633"/>
      <c r="O907" s="633"/>
      <c r="P907" s="633"/>
      <c r="Q907" s="633"/>
      <c r="S907" s="633"/>
      <c r="T907" s="657"/>
      <c r="U907" s="633"/>
      <c r="W907" s="633"/>
      <c r="Y907" s="633"/>
      <c r="Z907" s="649"/>
      <c r="AA907" s="653"/>
      <c r="AB907" s="649"/>
    </row>
    <row r="908" spans="3:28" x14ac:dyDescent="0.25">
      <c r="C908" s="633"/>
      <c r="D908" s="633"/>
      <c r="E908" s="633"/>
      <c r="G908" s="633"/>
      <c r="I908" s="633"/>
      <c r="K908" s="633"/>
      <c r="M908" s="633"/>
      <c r="O908" s="633"/>
      <c r="P908" s="633"/>
      <c r="Q908" s="633"/>
      <c r="S908" s="633"/>
      <c r="T908" s="657"/>
      <c r="U908" s="633"/>
      <c r="W908" s="633"/>
      <c r="Y908" s="633"/>
      <c r="Z908" s="649"/>
      <c r="AA908" s="653"/>
      <c r="AB908" s="649"/>
    </row>
    <row r="909" spans="3:28" x14ac:dyDescent="0.25">
      <c r="C909" s="633"/>
      <c r="D909" s="633"/>
      <c r="E909" s="633"/>
      <c r="G909" s="633"/>
      <c r="I909" s="633"/>
      <c r="K909" s="633"/>
      <c r="M909" s="633"/>
      <c r="O909" s="633"/>
      <c r="P909" s="633"/>
      <c r="Q909" s="633"/>
      <c r="S909" s="633"/>
      <c r="T909" s="657"/>
      <c r="U909" s="633"/>
      <c r="W909" s="633"/>
      <c r="Y909" s="633"/>
      <c r="Z909" s="649"/>
      <c r="AA909" s="653"/>
      <c r="AB909" s="649"/>
    </row>
    <row r="910" spans="3:28" x14ac:dyDescent="0.25">
      <c r="C910" s="633"/>
      <c r="D910" s="633"/>
      <c r="E910" s="633"/>
      <c r="G910" s="633"/>
      <c r="I910" s="633"/>
      <c r="K910" s="633"/>
      <c r="M910" s="633"/>
      <c r="O910" s="633"/>
      <c r="P910" s="633"/>
      <c r="Q910" s="633"/>
      <c r="S910" s="633"/>
      <c r="T910" s="657"/>
      <c r="U910" s="633"/>
      <c r="W910" s="633"/>
      <c r="Y910" s="633"/>
      <c r="Z910" s="649"/>
      <c r="AA910" s="653"/>
      <c r="AB910" s="649"/>
    </row>
    <row r="911" spans="3:28" x14ac:dyDescent="0.25">
      <c r="C911" s="633"/>
      <c r="D911" s="633"/>
      <c r="E911" s="633"/>
      <c r="G911" s="633"/>
      <c r="I911" s="633"/>
      <c r="K911" s="633"/>
      <c r="M911" s="633"/>
      <c r="O911" s="633"/>
      <c r="P911" s="633"/>
      <c r="Q911" s="633"/>
      <c r="S911" s="633"/>
      <c r="T911" s="657"/>
      <c r="U911" s="633"/>
      <c r="W911" s="633"/>
      <c r="Y911" s="633"/>
      <c r="Z911" s="649"/>
      <c r="AA911" s="653"/>
      <c r="AB911" s="649"/>
    </row>
    <row r="912" spans="3:28" x14ac:dyDescent="0.25">
      <c r="C912" s="633"/>
      <c r="D912" s="633"/>
      <c r="E912" s="633"/>
      <c r="G912" s="633"/>
      <c r="I912" s="633"/>
      <c r="K912" s="633"/>
      <c r="M912" s="633"/>
      <c r="O912" s="633"/>
      <c r="P912" s="633"/>
      <c r="Q912" s="633"/>
      <c r="S912" s="633"/>
      <c r="T912" s="657"/>
      <c r="U912" s="633"/>
      <c r="W912" s="633"/>
      <c r="Y912" s="633"/>
      <c r="Z912" s="649"/>
      <c r="AA912" s="653"/>
      <c r="AB912" s="649"/>
    </row>
    <row r="913" spans="3:28" x14ac:dyDescent="0.25">
      <c r="C913" s="633"/>
      <c r="D913" s="633"/>
      <c r="E913" s="633"/>
      <c r="G913" s="633"/>
      <c r="I913" s="633"/>
      <c r="K913" s="633"/>
      <c r="M913" s="633"/>
      <c r="O913" s="633"/>
      <c r="P913" s="633"/>
      <c r="Q913" s="633"/>
      <c r="S913" s="633"/>
      <c r="T913" s="657"/>
      <c r="U913" s="633"/>
      <c r="W913" s="633"/>
      <c r="Y913" s="633"/>
      <c r="Z913" s="649"/>
      <c r="AA913" s="653"/>
      <c r="AB913" s="649"/>
    </row>
    <row r="914" spans="3:28" x14ac:dyDescent="0.25">
      <c r="C914" s="633"/>
      <c r="D914" s="633"/>
      <c r="E914" s="633"/>
      <c r="G914" s="633"/>
      <c r="I914" s="633"/>
      <c r="K914" s="633"/>
      <c r="M914" s="633"/>
      <c r="O914" s="633"/>
      <c r="P914" s="633"/>
      <c r="Q914" s="633"/>
      <c r="S914" s="633"/>
      <c r="T914" s="657"/>
      <c r="U914" s="633"/>
      <c r="W914" s="633"/>
      <c r="Y914" s="633"/>
      <c r="Z914" s="649"/>
      <c r="AA914" s="653"/>
      <c r="AB914" s="649"/>
    </row>
    <row r="915" spans="3:28" x14ac:dyDescent="0.25">
      <c r="C915" s="633"/>
      <c r="D915" s="633"/>
      <c r="E915" s="633"/>
      <c r="G915" s="633"/>
      <c r="I915" s="633"/>
      <c r="K915" s="633"/>
      <c r="M915" s="633"/>
      <c r="O915" s="633"/>
      <c r="P915" s="633"/>
      <c r="Q915" s="633"/>
      <c r="S915" s="633"/>
      <c r="T915" s="657"/>
      <c r="U915" s="633"/>
      <c r="W915" s="633"/>
      <c r="Y915" s="633"/>
      <c r="Z915" s="649"/>
      <c r="AA915" s="653"/>
      <c r="AB915" s="649"/>
    </row>
    <row r="916" spans="3:28" x14ac:dyDescent="0.25">
      <c r="C916" s="633"/>
      <c r="D916" s="633"/>
      <c r="E916" s="633"/>
      <c r="G916" s="633"/>
      <c r="I916" s="633"/>
      <c r="K916" s="633"/>
      <c r="M916" s="633"/>
      <c r="O916" s="633"/>
      <c r="P916" s="633"/>
      <c r="Q916" s="633"/>
      <c r="S916" s="633"/>
      <c r="T916" s="657"/>
      <c r="U916" s="633"/>
      <c r="W916" s="633"/>
      <c r="Y916" s="633"/>
      <c r="Z916" s="649"/>
      <c r="AA916" s="653"/>
      <c r="AB916" s="649"/>
    </row>
    <row r="917" spans="3:28" x14ac:dyDescent="0.25">
      <c r="C917" s="633"/>
      <c r="D917" s="633"/>
      <c r="E917" s="633"/>
      <c r="G917" s="633"/>
      <c r="I917" s="633"/>
      <c r="K917" s="633"/>
      <c r="M917" s="633"/>
      <c r="O917" s="633"/>
      <c r="P917" s="633"/>
      <c r="Q917" s="633"/>
      <c r="S917" s="633"/>
      <c r="T917" s="657"/>
      <c r="U917" s="633"/>
      <c r="W917" s="633"/>
      <c r="Y917" s="633"/>
      <c r="Z917" s="649"/>
      <c r="AA917" s="653"/>
      <c r="AB917" s="649"/>
    </row>
    <row r="918" spans="3:28" x14ac:dyDescent="0.25">
      <c r="C918" s="633"/>
      <c r="D918" s="633"/>
      <c r="E918" s="633"/>
      <c r="G918" s="633"/>
      <c r="I918" s="633"/>
      <c r="K918" s="633"/>
      <c r="M918" s="633"/>
      <c r="O918" s="633"/>
      <c r="P918" s="633"/>
      <c r="Q918" s="633"/>
      <c r="S918" s="633"/>
      <c r="T918" s="657"/>
      <c r="U918" s="633"/>
      <c r="W918" s="633"/>
      <c r="Y918" s="633"/>
      <c r="Z918" s="649"/>
      <c r="AA918" s="653"/>
      <c r="AB918" s="649"/>
    </row>
    <row r="919" spans="3:28" x14ac:dyDescent="0.25">
      <c r="C919" s="633"/>
      <c r="D919" s="633"/>
      <c r="E919" s="633"/>
      <c r="G919" s="633"/>
      <c r="I919" s="633"/>
      <c r="K919" s="633"/>
      <c r="M919" s="633"/>
      <c r="O919" s="633"/>
      <c r="P919" s="633"/>
      <c r="Q919" s="633"/>
      <c r="S919" s="633"/>
      <c r="T919" s="657"/>
      <c r="U919" s="633"/>
      <c r="W919" s="633"/>
      <c r="Y919" s="633"/>
      <c r="Z919" s="649"/>
      <c r="AA919" s="653"/>
      <c r="AB919" s="649"/>
    </row>
    <row r="920" spans="3:28" x14ac:dyDescent="0.25">
      <c r="C920" s="633"/>
      <c r="D920" s="633"/>
      <c r="E920" s="633"/>
      <c r="G920" s="633"/>
      <c r="I920" s="633"/>
      <c r="K920" s="633"/>
      <c r="M920" s="633"/>
      <c r="O920" s="633"/>
      <c r="P920" s="633"/>
      <c r="Q920" s="633"/>
      <c r="S920" s="633"/>
      <c r="T920" s="657"/>
      <c r="U920" s="633"/>
      <c r="W920" s="633"/>
      <c r="Y920" s="633"/>
      <c r="Z920" s="649"/>
      <c r="AA920" s="653"/>
      <c r="AB920" s="649"/>
    </row>
    <row r="921" spans="3:28" x14ac:dyDescent="0.25">
      <c r="C921" s="633"/>
      <c r="D921" s="633"/>
      <c r="E921" s="633"/>
      <c r="G921" s="633"/>
      <c r="I921" s="633"/>
      <c r="K921" s="633"/>
      <c r="M921" s="633"/>
      <c r="O921" s="633"/>
      <c r="P921" s="633"/>
      <c r="Q921" s="633"/>
      <c r="S921" s="633"/>
      <c r="T921" s="657"/>
      <c r="U921" s="633"/>
      <c r="W921" s="633"/>
      <c r="Y921" s="633"/>
      <c r="Z921" s="649"/>
      <c r="AA921" s="653"/>
      <c r="AB921" s="649"/>
    </row>
    <row r="922" spans="3:28" x14ac:dyDescent="0.25">
      <c r="C922" s="633"/>
      <c r="D922" s="633"/>
      <c r="E922" s="633"/>
      <c r="G922" s="633"/>
      <c r="I922" s="633"/>
      <c r="K922" s="633"/>
      <c r="M922" s="633"/>
      <c r="O922" s="633"/>
      <c r="P922" s="633"/>
      <c r="Q922" s="633"/>
      <c r="S922" s="633"/>
      <c r="T922" s="657"/>
      <c r="U922" s="633"/>
      <c r="W922" s="633"/>
      <c r="Y922" s="633"/>
      <c r="Z922" s="649"/>
      <c r="AA922" s="653"/>
      <c r="AB922" s="649"/>
    </row>
    <row r="923" spans="3:28" x14ac:dyDescent="0.25">
      <c r="C923" s="633"/>
      <c r="D923" s="633"/>
      <c r="E923" s="633"/>
      <c r="G923" s="633"/>
      <c r="I923" s="633"/>
      <c r="K923" s="633"/>
      <c r="M923" s="633"/>
      <c r="O923" s="633"/>
      <c r="P923" s="633"/>
      <c r="Q923" s="633"/>
      <c r="S923" s="633"/>
      <c r="T923" s="657"/>
      <c r="U923" s="633"/>
      <c r="W923" s="633"/>
      <c r="Y923" s="633"/>
      <c r="Z923" s="649"/>
      <c r="AA923" s="653"/>
      <c r="AB923" s="649"/>
    </row>
    <row r="924" spans="3:28" x14ac:dyDescent="0.25">
      <c r="C924" s="633"/>
      <c r="D924" s="633"/>
      <c r="E924" s="633"/>
      <c r="G924" s="633"/>
      <c r="I924" s="633"/>
      <c r="K924" s="633"/>
      <c r="M924" s="633"/>
      <c r="O924" s="633"/>
      <c r="P924" s="633"/>
      <c r="Q924" s="633"/>
      <c r="S924" s="633"/>
      <c r="T924" s="657"/>
      <c r="U924" s="633"/>
      <c r="W924" s="633"/>
      <c r="Y924" s="633"/>
      <c r="Z924" s="649"/>
      <c r="AA924" s="653"/>
      <c r="AB924" s="649"/>
    </row>
    <row r="925" spans="3:28" x14ac:dyDescent="0.25">
      <c r="C925" s="633"/>
      <c r="D925" s="633"/>
      <c r="E925" s="633"/>
      <c r="G925" s="633"/>
      <c r="I925" s="633"/>
      <c r="K925" s="633"/>
      <c r="M925" s="633"/>
      <c r="O925" s="633"/>
      <c r="P925" s="633"/>
      <c r="Q925" s="633"/>
      <c r="S925" s="633"/>
      <c r="T925" s="657"/>
      <c r="U925" s="633"/>
      <c r="W925" s="633"/>
      <c r="Y925" s="633"/>
      <c r="Z925" s="649"/>
      <c r="AA925" s="653"/>
      <c r="AB925" s="649"/>
    </row>
    <row r="926" spans="3:28" x14ac:dyDescent="0.25">
      <c r="C926" s="633"/>
      <c r="D926" s="633"/>
      <c r="E926" s="633"/>
      <c r="G926" s="633"/>
      <c r="I926" s="633"/>
      <c r="K926" s="633"/>
      <c r="M926" s="633"/>
      <c r="O926" s="633"/>
      <c r="P926" s="633"/>
      <c r="Q926" s="633"/>
      <c r="S926" s="633"/>
      <c r="T926" s="657"/>
      <c r="U926" s="633"/>
      <c r="W926" s="633"/>
      <c r="Y926" s="633"/>
      <c r="Z926" s="649"/>
      <c r="AA926" s="653"/>
      <c r="AB926" s="649"/>
    </row>
    <row r="927" spans="3:28" x14ac:dyDescent="0.25">
      <c r="C927" s="633"/>
      <c r="D927" s="633"/>
      <c r="E927" s="633"/>
      <c r="G927" s="633"/>
      <c r="I927" s="633"/>
      <c r="K927" s="633"/>
      <c r="M927" s="633"/>
      <c r="O927" s="633"/>
      <c r="P927" s="633"/>
      <c r="Q927" s="633"/>
      <c r="S927" s="633"/>
      <c r="T927" s="657"/>
      <c r="U927" s="633"/>
      <c r="W927" s="633"/>
      <c r="Y927" s="633"/>
      <c r="Z927" s="649"/>
      <c r="AA927" s="653"/>
      <c r="AB927" s="649"/>
    </row>
    <row r="928" spans="3:28" x14ac:dyDescent="0.25">
      <c r="C928" s="633"/>
      <c r="D928" s="633"/>
      <c r="E928" s="633"/>
      <c r="G928" s="633"/>
      <c r="I928" s="633"/>
      <c r="K928" s="633"/>
      <c r="M928" s="633"/>
      <c r="O928" s="633"/>
      <c r="P928" s="633"/>
      <c r="Q928" s="633"/>
      <c r="S928" s="633"/>
      <c r="T928" s="657"/>
      <c r="U928" s="633"/>
      <c r="W928" s="633"/>
      <c r="Y928" s="633"/>
      <c r="Z928" s="649"/>
      <c r="AA928" s="653"/>
      <c r="AB928" s="649"/>
    </row>
    <row r="929" spans="3:28" x14ac:dyDescent="0.25">
      <c r="C929" s="633"/>
      <c r="D929" s="633"/>
      <c r="E929" s="633"/>
      <c r="G929" s="633"/>
      <c r="I929" s="633"/>
      <c r="K929" s="633"/>
      <c r="M929" s="633"/>
      <c r="O929" s="633"/>
      <c r="P929" s="633"/>
      <c r="Q929" s="633"/>
      <c r="S929" s="633"/>
      <c r="T929" s="657"/>
      <c r="U929" s="633"/>
      <c r="W929" s="633"/>
      <c r="Y929" s="633"/>
      <c r="Z929" s="649"/>
      <c r="AA929" s="653"/>
      <c r="AB929" s="649"/>
    </row>
    <row r="930" spans="3:28" x14ac:dyDescent="0.25">
      <c r="C930" s="633"/>
      <c r="D930" s="633"/>
      <c r="E930" s="633"/>
      <c r="G930" s="633"/>
      <c r="I930" s="633"/>
      <c r="K930" s="633"/>
      <c r="M930" s="633"/>
      <c r="O930" s="633"/>
      <c r="P930" s="633"/>
      <c r="Q930" s="633"/>
      <c r="S930" s="633"/>
      <c r="T930" s="657"/>
      <c r="U930" s="633"/>
      <c r="W930" s="633"/>
      <c r="Y930" s="633"/>
      <c r="Z930" s="649"/>
      <c r="AA930" s="653"/>
      <c r="AB930" s="649"/>
    </row>
    <row r="931" spans="3:28" x14ac:dyDescent="0.25">
      <c r="C931" s="633"/>
      <c r="D931" s="633"/>
      <c r="E931" s="633"/>
      <c r="G931" s="633"/>
      <c r="I931" s="633"/>
      <c r="K931" s="633"/>
      <c r="M931" s="633"/>
      <c r="O931" s="633"/>
      <c r="P931" s="633"/>
      <c r="Q931" s="633"/>
      <c r="S931" s="633"/>
      <c r="T931" s="657"/>
      <c r="U931" s="633"/>
      <c r="W931" s="633"/>
      <c r="Y931" s="633"/>
      <c r="Z931" s="649"/>
      <c r="AA931" s="653"/>
      <c r="AB931" s="649"/>
    </row>
    <row r="932" spans="3:28" x14ac:dyDescent="0.25">
      <c r="C932" s="633"/>
      <c r="D932" s="633"/>
      <c r="E932" s="633"/>
      <c r="G932" s="633"/>
      <c r="I932" s="633"/>
      <c r="K932" s="633"/>
      <c r="M932" s="633"/>
      <c r="O932" s="633"/>
      <c r="P932" s="633"/>
      <c r="Q932" s="633"/>
      <c r="S932" s="633"/>
      <c r="T932" s="657"/>
      <c r="U932" s="633"/>
      <c r="W932" s="633"/>
      <c r="Y932" s="633"/>
      <c r="Z932" s="649"/>
      <c r="AA932" s="653"/>
      <c r="AB932" s="649"/>
    </row>
    <row r="933" spans="3:28" x14ac:dyDescent="0.25">
      <c r="C933" s="633"/>
      <c r="D933" s="633"/>
      <c r="E933" s="633"/>
      <c r="G933" s="633"/>
      <c r="I933" s="633"/>
      <c r="K933" s="633"/>
      <c r="M933" s="633"/>
      <c r="O933" s="633"/>
      <c r="P933" s="633"/>
      <c r="Q933" s="633"/>
      <c r="S933" s="633"/>
      <c r="T933" s="657"/>
      <c r="U933" s="633"/>
      <c r="W933" s="633"/>
      <c r="Y933" s="633"/>
      <c r="Z933" s="649"/>
      <c r="AA933" s="653"/>
      <c r="AB933" s="649"/>
    </row>
    <row r="934" spans="3:28" x14ac:dyDescent="0.25">
      <c r="C934" s="633"/>
      <c r="D934" s="633"/>
      <c r="E934" s="633"/>
      <c r="G934" s="633"/>
      <c r="I934" s="633"/>
      <c r="K934" s="633"/>
      <c r="M934" s="633"/>
      <c r="O934" s="633"/>
      <c r="P934" s="633"/>
      <c r="Q934" s="633"/>
      <c r="S934" s="633"/>
      <c r="T934" s="657"/>
      <c r="U934" s="633"/>
      <c r="W934" s="633"/>
      <c r="Y934" s="633"/>
      <c r="Z934" s="649"/>
      <c r="AA934" s="653"/>
      <c r="AB934" s="649"/>
    </row>
    <row r="935" spans="3:28" x14ac:dyDescent="0.25">
      <c r="C935" s="633"/>
      <c r="D935" s="633"/>
      <c r="E935" s="633"/>
      <c r="G935" s="633"/>
      <c r="I935" s="633"/>
      <c r="K935" s="633"/>
      <c r="M935" s="633"/>
      <c r="O935" s="633"/>
      <c r="P935" s="633"/>
      <c r="Q935" s="633"/>
      <c r="S935" s="633"/>
      <c r="T935" s="657"/>
      <c r="U935" s="633"/>
      <c r="W935" s="633"/>
      <c r="Y935" s="633"/>
      <c r="Z935" s="649"/>
      <c r="AA935" s="653"/>
      <c r="AB935" s="649"/>
    </row>
    <row r="936" spans="3:28" x14ac:dyDescent="0.25">
      <c r="C936" s="633"/>
      <c r="D936" s="633"/>
      <c r="E936" s="633"/>
      <c r="G936" s="633"/>
      <c r="I936" s="633"/>
      <c r="K936" s="633"/>
      <c r="M936" s="633"/>
      <c r="O936" s="633"/>
      <c r="P936" s="633"/>
      <c r="Q936" s="633"/>
      <c r="S936" s="633"/>
      <c r="T936" s="657"/>
      <c r="U936" s="633"/>
      <c r="W936" s="633"/>
      <c r="Y936" s="633"/>
      <c r="Z936" s="649"/>
      <c r="AA936" s="653"/>
      <c r="AB936" s="649"/>
    </row>
    <row r="937" spans="3:28" x14ac:dyDescent="0.25">
      <c r="C937" s="633"/>
      <c r="D937" s="633"/>
      <c r="E937" s="633"/>
      <c r="G937" s="633"/>
      <c r="I937" s="633"/>
      <c r="K937" s="633"/>
      <c r="M937" s="633"/>
      <c r="O937" s="633"/>
      <c r="P937" s="633"/>
      <c r="Q937" s="633"/>
      <c r="S937" s="633"/>
      <c r="T937" s="657"/>
      <c r="U937" s="633"/>
      <c r="W937" s="633"/>
      <c r="Y937" s="633"/>
      <c r="Z937" s="649"/>
      <c r="AA937" s="653"/>
      <c r="AB937" s="649"/>
    </row>
    <row r="938" spans="3:28" x14ac:dyDescent="0.25">
      <c r="C938" s="633"/>
      <c r="D938" s="633"/>
      <c r="E938" s="633"/>
      <c r="G938" s="633"/>
      <c r="I938" s="633"/>
      <c r="K938" s="633"/>
      <c r="M938" s="633"/>
      <c r="O938" s="633"/>
      <c r="P938" s="633"/>
      <c r="Q938" s="633"/>
      <c r="S938" s="633"/>
      <c r="T938" s="657"/>
      <c r="U938" s="633"/>
      <c r="W938" s="633"/>
      <c r="Y938" s="633"/>
      <c r="Z938" s="649"/>
      <c r="AA938" s="653"/>
      <c r="AB938" s="649"/>
    </row>
    <row r="939" spans="3:28" x14ac:dyDescent="0.25">
      <c r="C939" s="633"/>
      <c r="D939" s="633"/>
      <c r="E939" s="633"/>
      <c r="G939" s="633"/>
      <c r="I939" s="633"/>
      <c r="K939" s="633"/>
      <c r="M939" s="633"/>
      <c r="O939" s="633"/>
      <c r="P939" s="633"/>
      <c r="Q939" s="633"/>
      <c r="S939" s="633"/>
      <c r="T939" s="657"/>
      <c r="U939" s="633"/>
      <c r="W939" s="633"/>
      <c r="Y939" s="633"/>
      <c r="Z939" s="649"/>
      <c r="AA939" s="653"/>
      <c r="AB939" s="649"/>
    </row>
    <row r="940" spans="3:28" x14ac:dyDescent="0.25">
      <c r="C940" s="633"/>
      <c r="D940" s="633"/>
      <c r="E940" s="633"/>
      <c r="G940" s="633"/>
      <c r="I940" s="633"/>
      <c r="K940" s="633"/>
      <c r="M940" s="633"/>
      <c r="O940" s="633"/>
      <c r="P940" s="633"/>
      <c r="Q940" s="633"/>
      <c r="S940" s="633"/>
      <c r="T940" s="657"/>
      <c r="U940" s="633"/>
      <c r="W940" s="633"/>
      <c r="Y940" s="633"/>
      <c r="Z940" s="649"/>
      <c r="AA940" s="653"/>
      <c r="AB940" s="649"/>
    </row>
    <row r="941" spans="3:28" x14ac:dyDescent="0.25">
      <c r="C941" s="633"/>
      <c r="D941" s="633"/>
      <c r="E941" s="633"/>
      <c r="G941" s="633"/>
      <c r="I941" s="633"/>
      <c r="K941" s="633"/>
      <c r="M941" s="633"/>
      <c r="O941" s="633"/>
      <c r="P941" s="633"/>
      <c r="Q941" s="633"/>
      <c r="S941" s="633"/>
      <c r="T941" s="657"/>
      <c r="U941" s="633"/>
      <c r="W941" s="633"/>
      <c r="Y941" s="633"/>
      <c r="Z941" s="649"/>
      <c r="AA941" s="653"/>
      <c r="AB941" s="649"/>
    </row>
    <row r="942" spans="3:28" x14ac:dyDescent="0.25">
      <c r="C942" s="633"/>
      <c r="D942" s="633"/>
      <c r="E942" s="633"/>
      <c r="G942" s="633"/>
      <c r="I942" s="633"/>
      <c r="K942" s="633"/>
      <c r="M942" s="633"/>
      <c r="O942" s="633"/>
      <c r="P942" s="633"/>
      <c r="Q942" s="633"/>
      <c r="S942" s="633"/>
      <c r="T942" s="657"/>
      <c r="U942" s="633"/>
      <c r="W942" s="633"/>
      <c r="Y942" s="633"/>
      <c r="Z942" s="649"/>
      <c r="AA942" s="653"/>
      <c r="AB942" s="649"/>
    </row>
    <row r="943" spans="3:28" x14ac:dyDescent="0.25">
      <c r="C943" s="633"/>
      <c r="D943" s="633"/>
      <c r="E943" s="633"/>
      <c r="G943" s="633"/>
      <c r="I943" s="633"/>
      <c r="K943" s="633"/>
      <c r="M943" s="633"/>
      <c r="O943" s="633"/>
      <c r="P943" s="633"/>
      <c r="Q943" s="633"/>
      <c r="S943" s="633"/>
      <c r="T943" s="657"/>
      <c r="U943" s="633"/>
      <c r="W943" s="633"/>
      <c r="Y943" s="633"/>
      <c r="Z943" s="649"/>
      <c r="AA943" s="653"/>
      <c r="AB943" s="649"/>
    </row>
    <row r="944" spans="3:28" x14ac:dyDescent="0.25">
      <c r="C944" s="633"/>
      <c r="D944" s="633"/>
      <c r="E944" s="633"/>
      <c r="G944" s="633"/>
      <c r="I944" s="633"/>
      <c r="K944" s="633"/>
      <c r="M944" s="633"/>
      <c r="O944" s="633"/>
      <c r="P944" s="633"/>
      <c r="Q944" s="633"/>
      <c r="S944" s="633"/>
      <c r="T944" s="657"/>
      <c r="U944" s="633"/>
      <c r="W944" s="633"/>
      <c r="Y944" s="633"/>
      <c r="Z944" s="649"/>
      <c r="AA944" s="653"/>
      <c r="AB944" s="649"/>
    </row>
    <row r="945" spans="3:28" x14ac:dyDescent="0.25">
      <c r="C945" s="633"/>
      <c r="D945" s="633"/>
      <c r="E945" s="633"/>
      <c r="G945" s="633"/>
      <c r="I945" s="633"/>
      <c r="K945" s="633"/>
      <c r="M945" s="633"/>
      <c r="O945" s="633"/>
      <c r="P945" s="633"/>
      <c r="Q945" s="633"/>
      <c r="S945" s="633"/>
      <c r="T945" s="657"/>
      <c r="U945" s="633"/>
      <c r="W945" s="633"/>
      <c r="Y945" s="633"/>
      <c r="Z945" s="649"/>
      <c r="AA945" s="653"/>
      <c r="AB945" s="649"/>
    </row>
    <row r="946" spans="3:28" x14ac:dyDescent="0.25">
      <c r="C946" s="633"/>
      <c r="D946" s="633"/>
      <c r="E946" s="633"/>
      <c r="G946" s="633"/>
      <c r="I946" s="633"/>
      <c r="K946" s="633"/>
      <c r="M946" s="633"/>
      <c r="O946" s="633"/>
      <c r="P946" s="633"/>
      <c r="Q946" s="633"/>
      <c r="S946" s="633"/>
      <c r="T946" s="657"/>
      <c r="U946" s="633"/>
      <c r="W946" s="633"/>
      <c r="Y946" s="633"/>
      <c r="Z946" s="649"/>
      <c r="AA946" s="653"/>
      <c r="AB946" s="649"/>
    </row>
    <row r="947" spans="3:28" x14ac:dyDescent="0.25">
      <c r="C947" s="633"/>
      <c r="D947" s="633"/>
      <c r="E947" s="633"/>
      <c r="G947" s="633"/>
      <c r="I947" s="633"/>
      <c r="K947" s="633"/>
      <c r="M947" s="633"/>
      <c r="O947" s="633"/>
      <c r="P947" s="633"/>
      <c r="Q947" s="633"/>
      <c r="S947" s="633"/>
      <c r="T947" s="657"/>
      <c r="U947" s="633"/>
      <c r="W947" s="633"/>
      <c r="Y947" s="633"/>
      <c r="Z947" s="649"/>
      <c r="AA947" s="653"/>
      <c r="AB947" s="649"/>
    </row>
    <row r="948" spans="3:28" x14ac:dyDescent="0.25">
      <c r="C948" s="633"/>
      <c r="D948" s="633"/>
      <c r="E948" s="633"/>
      <c r="G948" s="633"/>
      <c r="I948" s="633"/>
      <c r="K948" s="633"/>
      <c r="M948" s="633"/>
      <c r="O948" s="633"/>
      <c r="P948" s="633"/>
      <c r="Q948" s="633"/>
      <c r="S948" s="633"/>
      <c r="T948" s="657"/>
      <c r="U948" s="633"/>
      <c r="W948" s="633"/>
      <c r="Y948" s="633"/>
      <c r="Z948" s="649"/>
      <c r="AA948" s="653"/>
      <c r="AB948" s="649"/>
    </row>
    <row r="949" spans="3:28" x14ac:dyDescent="0.25">
      <c r="C949" s="633"/>
      <c r="D949" s="633"/>
      <c r="E949" s="633"/>
      <c r="G949" s="633"/>
      <c r="I949" s="633"/>
      <c r="K949" s="633"/>
      <c r="M949" s="633"/>
      <c r="O949" s="633"/>
      <c r="P949" s="633"/>
      <c r="Q949" s="633"/>
      <c r="S949" s="633"/>
      <c r="T949" s="657"/>
      <c r="U949" s="633"/>
      <c r="W949" s="633"/>
      <c r="Y949" s="633"/>
      <c r="Z949" s="649"/>
      <c r="AA949" s="653"/>
      <c r="AB949" s="649"/>
    </row>
    <row r="950" spans="3:28" x14ac:dyDescent="0.25">
      <c r="C950" s="633"/>
      <c r="D950" s="633"/>
      <c r="E950" s="633"/>
      <c r="G950" s="633"/>
      <c r="I950" s="633"/>
      <c r="K950" s="633"/>
      <c r="M950" s="633"/>
      <c r="O950" s="633"/>
      <c r="P950" s="633"/>
      <c r="Q950" s="633"/>
      <c r="S950" s="633"/>
      <c r="T950" s="657"/>
      <c r="U950" s="633"/>
      <c r="W950" s="633"/>
      <c r="Y950" s="633"/>
      <c r="Z950" s="649"/>
      <c r="AA950" s="653"/>
      <c r="AB950" s="649"/>
    </row>
    <row r="951" spans="3:28" x14ac:dyDescent="0.25">
      <c r="C951" s="633"/>
      <c r="D951" s="633"/>
      <c r="E951" s="633"/>
      <c r="G951" s="633"/>
      <c r="I951" s="633"/>
      <c r="K951" s="633"/>
      <c r="M951" s="633"/>
      <c r="O951" s="633"/>
      <c r="P951" s="633"/>
      <c r="Q951" s="633"/>
      <c r="S951" s="633"/>
      <c r="T951" s="657"/>
      <c r="U951" s="633"/>
      <c r="W951" s="633"/>
      <c r="Y951" s="633"/>
      <c r="Z951" s="649"/>
      <c r="AA951" s="653"/>
      <c r="AB951" s="649"/>
    </row>
    <row r="952" spans="3:28" x14ac:dyDescent="0.25">
      <c r="C952" s="633"/>
      <c r="D952" s="633"/>
      <c r="E952" s="633"/>
      <c r="G952" s="633"/>
      <c r="I952" s="633"/>
      <c r="K952" s="633"/>
      <c r="M952" s="633"/>
      <c r="O952" s="633"/>
      <c r="P952" s="633"/>
      <c r="Q952" s="633"/>
      <c r="S952" s="633"/>
      <c r="T952" s="657"/>
      <c r="U952" s="633"/>
      <c r="W952" s="633"/>
      <c r="Y952" s="633"/>
      <c r="Z952" s="649"/>
      <c r="AA952" s="653"/>
      <c r="AB952" s="649"/>
    </row>
    <row r="953" spans="3:28" x14ac:dyDescent="0.25">
      <c r="C953" s="633"/>
      <c r="D953" s="633"/>
      <c r="E953" s="633"/>
      <c r="G953" s="633"/>
      <c r="I953" s="633"/>
      <c r="K953" s="633"/>
      <c r="M953" s="633"/>
      <c r="O953" s="633"/>
      <c r="P953" s="633"/>
      <c r="Q953" s="633"/>
      <c r="S953" s="633"/>
      <c r="T953" s="657"/>
      <c r="U953" s="633"/>
      <c r="W953" s="633"/>
      <c r="Y953" s="633"/>
      <c r="Z953" s="649"/>
      <c r="AA953" s="653"/>
      <c r="AB953" s="649"/>
    </row>
    <row r="954" spans="3:28" x14ac:dyDescent="0.25">
      <c r="C954" s="633"/>
      <c r="D954" s="633"/>
      <c r="E954" s="633"/>
      <c r="G954" s="633"/>
      <c r="I954" s="633"/>
      <c r="K954" s="633"/>
      <c r="M954" s="633"/>
      <c r="O954" s="633"/>
      <c r="P954" s="633"/>
      <c r="Q954" s="633"/>
      <c r="S954" s="633"/>
      <c r="T954" s="657"/>
      <c r="U954" s="633"/>
      <c r="W954" s="633"/>
      <c r="Y954" s="633"/>
      <c r="Z954" s="649"/>
      <c r="AA954" s="653"/>
      <c r="AB954" s="649"/>
    </row>
    <row r="955" spans="3:28" x14ac:dyDescent="0.25">
      <c r="C955" s="633"/>
      <c r="D955" s="633"/>
      <c r="E955" s="633"/>
      <c r="G955" s="633"/>
      <c r="I955" s="633"/>
      <c r="K955" s="633"/>
      <c r="M955" s="633"/>
      <c r="O955" s="633"/>
      <c r="P955" s="633"/>
      <c r="Q955" s="633"/>
      <c r="S955" s="633"/>
      <c r="T955" s="657"/>
      <c r="U955" s="633"/>
      <c r="W955" s="633"/>
      <c r="Y955" s="633"/>
      <c r="Z955" s="649"/>
      <c r="AA955" s="653"/>
      <c r="AB955" s="649"/>
    </row>
    <row r="956" spans="3:28" x14ac:dyDescent="0.25">
      <c r="C956" s="633"/>
      <c r="D956" s="633"/>
      <c r="E956" s="633"/>
      <c r="G956" s="633"/>
      <c r="I956" s="633"/>
      <c r="K956" s="633"/>
      <c r="M956" s="633"/>
      <c r="O956" s="633"/>
      <c r="P956" s="633"/>
      <c r="Q956" s="633"/>
      <c r="S956" s="633"/>
      <c r="T956" s="657"/>
      <c r="U956" s="633"/>
      <c r="W956" s="633"/>
      <c r="Y956" s="633"/>
      <c r="Z956" s="649"/>
      <c r="AA956" s="653"/>
      <c r="AB956" s="649"/>
    </row>
    <row r="957" spans="3:28" x14ac:dyDescent="0.25">
      <c r="C957" s="633"/>
      <c r="D957" s="633"/>
      <c r="E957" s="633"/>
      <c r="G957" s="633"/>
      <c r="I957" s="633"/>
      <c r="K957" s="633"/>
      <c r="M957" s="633"/>
      <c r="O957" s="633"/>
      <c r="P957" s="633"/>
      <c r="Q957" s="633"/>
      <c r="S957" s="633"/>
      <c r="T957" s="657"/>
      <c r="U957" s="633"/>
      <c r="W957" s="633"/>
      <c r="Y957" s="633"/>
      <c r="Z957" s="649"/>
      <c r="AA957" s="653"/>
      <c r="AB957" s="649"/>
    </row>
    <row r="958" spans="3:28" x14ac:dyDescent="0.25">
      <c r="C958" s="633"/>
      <c r="D958" s="633"/>
      <c r="E958" s="633"/>
      <c r="G958" s="633"/>
      <c r="I958" s="633"/>
      <c r="K958" s="633"/>
      <c r="M958" s="633"/>
      <c r="O958" s="633"/>
      <c r="P958" s="633"/>
      <c r="Q958" s="633"/>
      <c r="S958" s="633"/>
      <c r="T958" s="657"/>
      <c r="U958" s="633"/>
      <c r="W958" s="633"/>
      <c r="Y958" s="633"/>
      <c r="Z958" s="649"/>
      <c r="AA958" s="653"/>
      <c r="AB958" s="649"/>
    </row>
    <row r="959" spans="3:28" x14ac:dyDescent="0.25">
      <c r="C959" s="633"/>
      <c r="D959" s="633"/>
      <c r="E959" s="633"/>
      <c r="G959" s="633"/>
      <c r="I959" s="633"/>
      <c r="K959" s="633"/>
      <c r="M959" s="633"/>
      <c r="O959" s="633"/>
      <c r="P959" s="633"/>
      <c r="Q959" s="633"/>
      <c r="S959" s="633"/>
      <c r="T959" s="657"/>
      <c r="U959" s="633"/>
      <c r="W959" s="633"/>
      <c r="Y959" s="633"/>
      <c r="Z959" s="649"/>
      <c r="AA959" s="653"/>
      <c r="AB959" s="649"/>
    </row>
    <row r="960" spans="3:28" x14ac:dyDescent="0.25">
      <c r="C960" s="633"/>
      <c r="D960" s="633"/>
      <c r="E960" s="633"/>
      <c r="G960" s="633"/>
      <c r="I960" s="633"/>
      <c r="K960" s="633"/>
      <c r="M960" s="633"/>
      <c r="O960" s="633"/>
      <c r="P960" s="633"/>
      <c r="Q960" s="633"/>
      <c r="S960" s="633"/>
      <c r="T960" s="657"/>
      <c r="U960" s="633"/>
      <c r="W960" s="633"/>
      <c r="Y960" s="633"/>
      <c r="Z960" s="649"/>
      <c r="AA960" s="653"/>
      <c r="AB960" s="649"/>
    </row>
    <row r="961" spans="3:28" x14ac:dyDescent="0.25">
      <c r="C961" s="633"/>
      <c r="D961" s="633"/>
      <c r="E961" s="633"/>
      <c r="G961" s="633"/>
      <c r="I961" s="633"/>
      <c r="K961" s="633"/>
      <c r="M961" s="633"/>
      <c r="O961" s="633"/>
      <c r="P961" s="633"/>
      <c r="Q961" s="633"/>
      <c r="S961" s="633"/>
      <c r="T961" s="657"/>
      <c r="U961" s="633"/>
      <c r="W961" s="633"/>
      <c r="Y961" s="633"/>
      <c r="Z961" s="649"/>
      <c r="AA961" s="653"/>
      <c r="AB961" s="649"/>
    </row>
    <row r="962" spans="3:28" x14ac:dyDescent="0.25">
      <c r="C962" s="633"/>
      <c r="D962" s="633"/>
      <c r="E962" s="633"/>
      <c r="G962" s="633"/>
      <c r="I962" s="633"/>
      <c r="K962" s="633"/>
      <c r="M962" s="633"/>
      <c r="O962" s="633"/>
      <c r="P962" s="633"/>
      <c r="Q962" s="633"/>
      <c r="S962" s="633"/>
      <c r="T962" s="657"/>
      <c r="U962" s="633"/>
      <c r="W962" s="633"/>
      <c r="Y962" s="633"/>
      <c r="Z962" s="649"/>
      <c r="AA962" s="653"/>
      <c r="AB962" s="649"/>
    </row>
    <row r="963" spans="3:28" x14ac:dyDescent="0.25">
      <c r="C963" s="633"/>
      <c r="D963" s="633"/>
      <c r="E963" s="633"/>
      <c r="G963" s="633"/>
      <c r="I963" s="633"/>
      <c r="K963" s="633"/>
      <c r="M963" s="633"/>
      <c r="O963" s="633"/>
      <c r="P963" s="633"/>
      <c r="Q963" s="633"/>
      <c r="S963" s="633"/>
      <c r="T963" s="657"/>
      <c r="U963" s="633"/>
      <c r="W963" s="633"/>
      <c r="Y963" s="633"/>
      <c r="Z963" s="649"/>
      <c r="AA963" s="653"/>
      <c r="AB963" s="649"/>
    </row>
    <row r="964" spans="3:28" x14ac:dyDescent="0.25">
      <c r="C964" s="633"/>
      <c r="D964" s="633"/>
      <c r="E964" s="633"/>
      <c r="G964" s="633"/>
      <c r="I964" s="633"/>
      <c r="K964" s="633"/>
      <c r="M964" s="633"/>
      <c r="O964" s="633"/>
      <c r="P964" s="633"/>
      <c r="Q964" s="633"/>
      <c r="S964" s="633"/>
      <c r="T964" s="657"/>
      <c r="U964" s="633"/>
      <c r="W964" s="633"/>
      <c r="Y964" s="633"/>
      <c r="Z964" s="649"/>
      <c r="AA964" s="653"/>
      <c r="AB964" s="649"/>
    </row>
    <row r="965" spans="3:28" x14ac:dyDescent="0.25">
      <c r="C965" s="633"/>
      <c r="D965" s="633"/>
      <c r="E965" s="633"/>
      <c r="G965" s="633"/>
      <c r="I965" s="633"/>
      <c r="K965" s="633"/>
      <c r="M965" s="633"/>
      <c r="O965" s="633"/>
      <c r="P965" s="633"/>
      <c r="Q965" s="633"/>
      <c r="S965" s="633"/>
      <c r="T965" s="657"/>
      <c r="U965" s="633"/>
      <c r="W965" s="633"/>
      <c r="Y965" s="633"/>
      <c r="Z965" s="649"/>
      <c r="AA965" s="653"/>
      <c r="AB965" s="649"/>
    </row>
    <row r="966" spans="3:28" x14ac:dyDescent="0.25">
      <c r="C966" s="633"/>
      <c r="D966" s="633"/>
      <c r="E966" s="633"/>
      <c r="G966" s="633"/>
      <c r="I966" s="633"/>
      <c r="K966" s="633"/>
      <c r="M966" s="633"/>
      <c r="O966" s="633"/>
      <c r="P966" s="633"/>
      <c r="Q966" s="633"/>
      <c r="S966" s="633"/>
      <c r="T966" s="657"/>
      <c r="U966" s="633"/>
      <c r="W966" s="633"/>
      <c r="Y966" s="633"/>
      <c r="Z966" s="649"/>
      <c r="AA966" s="653"/>
      <c r="AB966" s="649"/>
    </row>
    <row r="967" spans="3:28" x14ac:dyDescent="0.25">
      <c r="C967" s="633"/>
      <c r="D967" s="633"/>
      <c r="E967" s="633"/>
      <c r="G967" s="633"/>
      <c r="I967" s="633"/>
      <c r="K967" s="633"/>
      <c r="M967" s="633"/>
      <c r="O967" s="633"/>
      <c r="P967" s="633"/>
      <c r="Q967" s="633"/>
      <c r="S967" s="633"/>
      <c r="T967" s="657"/>
      <c r="U967" s="633"/>
      <c r="W967" s="633"/>
      <c r="Y967" s="633"/>
      <c r="Z967" s="649"/>
      <c r="AA967" s="653"/>
      <c r="AB967" s="649"/>
    </row>
    <row r="968" spans="3:28" x14ac:dyDescent="0.25">
      <c r="C968" s="633"/>
      <c r="D968" s="633"/>
      <c r="E968" s="633"/>
      <c r="G968" s="633"/>
      <c r="I968" s="633"/>
      <c r="K968" s="633"/>
      <c r="M968" s="633"/>
      <c r="O968" s="633"/>
      <c r="P968" s="633"/>
      <c r="Q968" s="633"/>
      <c r="S968" s="633"/>
      <c r="T968" s="657"/>
      <c r="U968" s="633"/>
      <c r="W968" s="633"/>
      <c r="Y968" s="633"/>
      <c r="Z968" s="649"/>
      <c r="AA968" s="653"/>
      <c r="AB968" s="649"/>
    </row>
    <row r="969" spans="3:28" x14ac:dyDescent="0.25">
      <c r="C969" s="633"/>
      <c r="D969" s="633"/>
      <c r="E969" s="633"/>
      <c r="G969" s="633"/>
      <c r="I969" s="633"/>
      <c r="K969" s="633"/>
      <c r="M969" s="633"/>
      <c r="O969" s="633"/>
      <c r="P969" s="633"/>
      <c r="Q969" s="633"/>
      <c r="S969" s="633"/>
      <c r="T969" s="657"/>
      <c r="U969" s="633"/>
      <c r="W969" s="633"/>
      <c r="Y969" s="633"/>
      <c r="Z969" s="649"/>
      <c r="AA969" s="653"/>
      <c r="AB969" s="649"/>
    </row>
    <row r="970" spans="3:28" x14ac:dyDescent="0.25">
      <c r="C970" s="633"/>
      <c r="D970" s="633"/>
      <c r="E970" s="633"/>
      <c r="G970" s="633"/>
      <c r="I970" s="633"/>
      <c r="K970" s="633"/>
      <c r="M970" s="633"/>
      <c r="O970" s="633"/>
      <c r="P970" s="633"/>
      <c r="Q970" s="633"/>
      <c r="S970" s="633"/>
      <c r="T970" s="657"/>
      <c r="U970" s="633"/>
      <c r="W970" s="633"/>
      <c r="Y970" s="633"/>
      <c r="Z970" s="649"/>
      <c r="AA970" s="653"/>
      <c r="AB970" s="649"/>
    </row>
    <row r="971" spans="3:28" x14ac:dyDescent="0.25">
      <c r="C971" s="633"/>
      <c r="D971" s="633"/>
      <c r="E971" s="633"/>
      <c r="G971" s="633"/>
      <c r="I971" s="633"/>
      <c r="K971" s="633"/>
      <c r="M971" s="633"/>
      <c r="O971" s="633"/>
      <c r="P971" s="633"/>
      <c r="Q971" s="633"/>
      <c r="S971" s="633"/>
      <c r="T971" s="657"/>
      <c r="U971" s="633"/>
      <c r="W971" s="633"/>
      <c r="Y971" s="633"/>
      <c r="Z971" s="649"/>
      <c r="AA971" s="653"/>
      <c r="AB971" s="649"/>
    </row>
    <row r="972" spans="3:28" x14ac:dyDescent="0.25">
      <c r="C972" s="633"/>
      <c r="D972" s="633"/>
      <c r="E972" s="633"/>
      <c r="G972" s="633"/>
      <c r="I972" s="633"/>
      <c r="K972" s="633"/>
      <c r="M972" s="633"/>
      <c r="O972" s="633"/>
      <c r="P972" s="633"/>
      <c r="Q972" s="633"/>
      <c r="S972" s="633"/>
      <c r="T972" s="657"/>
      <c r="U972" s="633"/>
      <c r="W972" s="633"/>
      <c r="Y972" s="633"/>
      <c r="Z972" s="649"/>
      <c r="AA972" s="653"/>
      <c r="AB972" s="649"/>
    </row>
    <row r="973" spans="3:28" x14ac:dyDescent="0.25">
      <c r="C973" s="633"/>
      <c r="D973" s="633"/>
      <c r="E973" s="633"/>
      <c r="G973" s="633"/>
      <c r="I973" s="633"/>
      <c r="K973" s="633"/>
      <c r="M973" s="633"/>
      <c r="O973" s="633"/>
      <c r="P973" s="633"/>
      <c r="Q973" s="633"/>
      <c r="S973" s="633"/>
      <c r="T973" s="657"/>
      <c r="U973" s="633"/>
      <c r="W973" s="633"/>
      <c r="Y973" s="633"/>
      <c r="Z973" s="649"/>
      <c r="AA973" s="653"/>
      <c r="AB973" s="649"/>
    </row>
    <row r="974" spans="3:28" x14ac:dyDescent="0.25">
      <c r="C974" s="633"/>
      <c r="D974" s="633"/>
      <c r="E974" s="633"/>
      <c r="G974" s="633"/>
      <c r="I974" s="633"/>
      <c r="K974" s="633"/>
      <c r="M974" s="633"/>
      <c r="O974" s="633"/>
      <c r="P974" s="633"/>
      <c r="Q974" s="633"/>
      <c r="S974" s="633"/>
      <c r="T974" s="657"/>
      <c r="U974" s="633"/>
      <c r="W974" s="633"/>
      <c r="Y974" s="633"/>
      <c r="Z974" s="649"/>
      <c r="AA974" s="653"/>
      <c r="AB974" s="649"/>
    </row>
    <row r="975" spans="3:28" x14ac:dyDescent="0.25">
      <c r="C975" s="633"/>
      <c r="D975" s="633"/>
      <c r="E975" s="633"/>
      <c r="G975" s="633"/>
      <c r="I975" s="633"/>
      <c r="K975" s="633"/>
      <c r="M975" s="633"/>
      <c r="O975" s="633"/>
      <c r="P975" s="633"/>
      <c r="Q975" s="633"/>
      <c r="S975" s="633"/>
      <c r="T975" s="657"/>
      <c r="U975" s="633"/>
      <c r="W975" s="633"/>
      <c r="Y975" s="633"/>
      <c r="Z975" s="649"/>
      <c r="AA975" s="653"/>
      <c r="AB975" s="649"/>
    </row>
    <row r="976" spans="3:28" x14ac:dyDescent="0.25">
      <c r="C976" s="633"/>
      <c r="D976" s="633"/>
      <c r="E976" s="633"/>
      <c r="G976" s="633"/>
      <c r="I976" s="633"/>
      <c r="K976" s="633"/>
      <c r="M976" s="633"/>
      <c r="O976" s="633"/>
      <c r="P976" s="633"/>
      <c r="Q976" s="633"/>
      <c r="S976" s="633"/>
      <c r="T976" s="657"/>
      <c r="U976" s="633"/>
      <c r="W976" s="633"/>
      <c r="Y976" s="633"/>
      <c r="Z976" s="649"/>
      <c r="AA976" s="653"/>
      <c r="AB976" s="649"/>
    </row>
    <row r="977" spans="3:28" x14ac:dyDescent="0.25">
      <c r="C977" s="633"/>
      <c r="D977" s="633"/>
      <c r="E977" s="633"/>
      <c r="G977" s="633"/>
      <c r="I977" s="633"/>
      <c r="K977" s="633"/>
      <c r="M977" s="633"/>
      <c r="O977" s="633"/>
      <c r="P977" s="633"/>
      <c r="Q977" s="633"/>
      <c r="S977" s="633"/>
      <c r="T977" s="657"/>
      <c r="U977" s="633"/>
      <c r="W977" s="633"/>
      <c r="Y977" s="633"/>
      <c r="Z977" s="649"/>
      <c r="AA977" s="653"/>
      <c r="AB977" s="649"/>
    </row>
    <row r="978" spans="3:28" x14ac:dyDescent="0.25">
      <c r="C978" s="633"/>
      <c r="D978" s="633"/>
      <c r="E978" s="633"/>
      <c r="G978" s="633"/>
      <c r="I978" s="633"/>
      <c r="K978" s="633"/>
      <c r="M978" s="633"/>
      <c r="O978" s="633"/>
      <c r="P978" s="633"/>
      <c r="Q978" s="633"/>
      <c r="S978" s="633"/>
      <c r="T978" s="657"/>
      <c r="U978" s="633"/>
      <c r="W978" s="633"/>
      <c r="Y978" s="633"/>
      <c r="Z978" s="649"/>
      <c r="AA978" s="653"/>
      <c r="AB978" s="649"/>
    </row>
    <row r="979" spans="3:28" x14ac:dyDescent="0.25">
      <c r="C979" s="633"/>
      <c r="D979" s="633"/>
      <c r="E979" s="633"/>
      <c r="G979" s="633"/>
      <c r="I979" s="633"/>
      <c r="K979" s="633"/>
      <c r="M979" s="633"/>
      <c r="O979" s="633"/>
      <c r="P979" s="633"/>
      <c r="Q979" s="633"/>
      <c r="S979" s="633"/>
      <c r="T979" s="657"/>
      <c r="U979" s="633"/>
      <c r="W979" s="633"/>
      <c r="Y979" s="633"/>
      <c r="Z979" s="649"/>
      <c r="AA979" s="653"/>
      <c r="AB979" s="649"/>
    </row>
    <row r="980" spans="3:28" x14ac:dyDescent="0.25">
      <c r="C980" s="633"/>
      <c r="D980" s="633"/>
      <c r="E980" s="633"/>
      <c r="G980" s="633"/>
      <c r="I980" s="633"/>
      <c r="K980" s="633"/>
      <c r="M980" s="633"/>
      <c r="O980" s="633"/>
      <c r="P980" s="633"/>
      <c r="Q980" s="633"/>
      <c r="S980" s="633"/>
      <c r="T980" s="657"/>
      <c r="U980" s="633"/>
      <c r="W980" s="633"/>
      <c r="Y980" s="633"/>
      <c r="Z980" s="649"/>
      <c r="AA980" s="653"/>
      <c r="AB980" s="649"/>
    </row>
    <row r="981" spans="3:28" x14ac:dyDescent="0.25">
      <c r="C981" s="633"/>
      <c r="D981" s="633"/>
      <c r="E981" s="633"/>
      <c r="G981" s="633"/>
      <c r="I981" s="633"/>
      <c r="K981" s="633"/>
      <c r="M981" s="633"/>
      <c r="O981" s="633"/>
      <c r="P981" s="633"/>
      <c r="Q981" s="633"/>
      <c r="S981" s="633"/>
      <c r="T981" s="657"/>
      <c r="U981" s="633"/>
      <c r="W981" s="633"/>
      <c r="Y981" s="633"/>
      <c r="Z981" s="649"/>
      <c r="AA981" s="653"/>
      <c r="AB981" s="649"/>
    </row>
    <row r="982" spans="3:28" x14ac:dyDescent="0.25">
      <c r="C982" s="633"/>
      <c r="D982" s="633"/>
      <c r="E982" s="633"/>
      <c r="G982" s="633"/>
      <c r="I982" s="633"/>
      <c r="K982" s="633"/>
      <c r="M982" s="633"/>
      <c r="O982" s="633"/>
      <c r="P982" s="633"/>
      <c r="Q982" s="633"/>
      <c r="S982" s="633"/>
      <c r="T982" s="657"/>
      <c r="U982" s="633"/>
      <c r="W982" s="633"/>
      <c r="Y982" s="633"/>
      <c r="Z982" s="649"/>
      <c r="AA982" s="653"/>
      <c r="AB982" s="649"/>
    </row>
    <row r="983" spans="3:28" x14ac:dyDescent="0.25">
      <c r="C983" s="633"/>
      <c r="D983" s="633"/>
      <c r="E983" s="633"/>
      <c r="G983" s="633"/>
      <c r="I983" s="633"/>
      <c r="K983" s="633"/>
      <c r="M983" s="633"/>
      <c r="O983" s="633"/>
      <c r="P983" s="633"/>
      <c r="Q983" s="633"/>
      <c r="S983" s="633"/>
      <c r="T983" s="657"/>
      <c r="U983" s="633"/>
      <c r="W983" s="633"/>
      <c r="Y983" s="633"/>
      <c r="Z983" s="649"/>
      <c r="AA983" s="653"/>
      <c r="AB983" s="649"/>
    </row>
    <row r="984" spans="3:28" x14ac:dyDescent="0.25">
      <c r="C984" s="633"/>
      <c r="D984" s="633"/>
      <c r="E984" s="633"/>
      <c r="G984" s="633"/>
      <c r="I984" s="633"/>
      <c r="K984" s="633"/>
      <c r="M984" s="633"/>
      <c r="O984" s="633"/>
      <c r="P984" s="633"/>
      <c r="Q984" s="633"/>
      <c r="S984" s="633"/>
      <c r="T984" s="657"/>
      <c r="U984" s="633"/>
      <c r="W984" s="633"/>
      <c r="Y984" s="633"/>
      <c r="Z984" s="649"/>
      <c r="AA984" s="653"/>
      <c r="AB984" s="649"/>
    </row>
    <row r="985" spans="3:28" x14ac:dyDescent="0.25">
      <c r="C985" s="633"/>
      <c r="D985" s="633"/>
      <c r="E985" s="633"/>
      <c r="G985" s="633"/>
      <c r="I985" s="633"/>
      <c r="K985" s="633"/>
      <c r="M985" s="633"/>
      <c r="O985" s="633"/>
      <c r="P985" s="633"/>
      <c r="Q985" s="633"/>
      <c r="S985" s="633"/>
      <c r="T985" s="657"/>
      <c r="U985" s="633"/>
      <c r="W985" s="633"/>
      <c r="Y985" s="633"/>
      <c r="Z985" s="649"/>
      <c r="AA985" s="653"/>
      <c r="AB985" s="649"/>
    </row>
    <row r="986" spans="3:28" x14ac:dyDescent="0.25">
      <c r="C986" s="633"/>
      <c r="D986" s="633"/>
      <c r="E986" s="633"/>
      <c r="G986" s="633"/>
      <c r="I986" s="633"/>
      <c r="K986" s="633"/>
      <c r="M986" s="633"/>
      <c r="O986" s="633"/>
      <c r="P986" s="633"/>
      <c r="Q986" s="633"/>
      <c r="S986" s="633"/>
      <c r="T986" s="657"/>
      <c r="U986" s="633"/>
      <c r="W986" s="633"/>
      <c r="Y986" s="633"/>
      <c r="Z986" s="649"/>
      <c r="AA986" s="653"/>
      <c r="AB986" s="649"/>
    </row>
    <row r="987" spans="3:28" x14ac:dyDescent="0.25">
      <c r="C987" s="633"/>
      <c r="D987" s="633"/>
      <c r="E987" s="633"/>
      <c r="G987" s="633"/>
      <c r="I987" s="633"/>
      <c r="K987" s="633"/>
      <c r="M987" s="633"/>
      <c r="O987" s="633"/>
      <c r="P987" s="633"/>
      <c r="Q987" s="633"/>
      <c r="S987" s="633"/>
      <c r="T987" s="657"/>
      <c r="U987" s="633"/>
      <c r="W987" s="633"/>
      <c r="Y987" s="633"/>
      <c r="Z987" s="649"/>
      <c r="AA987" s="653"/>
      <c r="AB987" s="649"/>
    </row>
    <row r="988" spans="3:28" x14ac:dyDescent="0.25">
      <c r="C988" s="633"/>
      <c r="D988" s="633"/>
      <c r="E988" s="633"/>
      <c r="G988" s="633"/>
      <c r="I988" s="633"/>
      <c r="K988" s="633"/>
      <c r="M988" s="633"/>
      <c r="O988" s="633"/>
      <c r="P988" s="633"/>
      <c r="Q988" s="633"/>
      <c r="S988" s="633"/>
      <c r="T988" s="657"/>
      <c r="U988" s="633"/>
      <c r="W988" s="633"/>
      <c r="Y988" s="633"/>
      <c r="Z988" s="649"/>
      <c r="AA988" s="653"/>
      <c r="AB988" s="649"/>
    </row>
    <row r="989" spans="3:28" x14ac:dyDescent="0.25">
      <c r="C989" s="633"/>
      <c r="D989" s="633"/>
      <c r="E989" s="633"/>
      <c r="G989" s="633"/>
      <c r="I989" s="633"/>
      <c r="K989" s="633"/>
      <c r="M989" s="633"/>
      <c r="O989" s="633"/>
      <c r="P989" s="633"/>
      <c r="Q989" s="633"/>
      <c r="S989" s="633"/>
      <c r="T989" s="657"/>
      <c r="U989" s="633"/>
      <c r="W989" s="633"/>
      <c r="Y989" s="633"/>
      <c r="Z989" s="649"/>
      <c r="AA989" s="653"/>
      <c r="AB989" s="649"/>
    </row>
    <row r="990" spans="3:28" x14ac:dyDescent="0.25">
      <c r="C990" s="633"/>
      <c r="D990" s="633"/>
      <c r="E990" s="633"/>
      <c r="G990" s="633"/>
      <c r="I990" s="633"/>
      <c r="K990" s="633"/>
      <c r="M990" s="633"/>
      <c r="O990" s="633"/>
      <c r="P990" s="633"/>
      <c r="Q990" s="633"/>
      <c r="S990" s="633"/>
      <c r="T990" s="657"/>
      <c r="U990" s="633"/>
      <c r="W990" s="633"/>
      <c r="Y990" s="633"/>
      <c r="Z990" s="649"/>
      <c r="AA990" s="653"/>
      <c r="AB990" s="649"/>
    </row>
    <row r="991" spans="3:28" x14ac:dyDescent="0.25">
      <c r="C991" s="633"/>
      <c r="D991" s="633"/>
      <c r="E991" s="633"/>
      <c r="G991" s="633"/>
      <c r="I991" s="633"/>
      <c r="K991" s="633"/>
      <c r="M991" s="633"/>
      <c r="O991" s="633"/>
      <c r="P991" s="633"/>
      <c r="Q991" s="633"/>
      <c r="S991" s="633"/>
      <c r="T991" s="657"/>
      <c r="U991" s="633"/>
      <c r="W991" s="633"/>
      <c r="Y991" s="633"/>
      <c r="Z991" s="649"/>
      <c r="AA991" s="653"/>
      <c r="AB991" s="649"/>
    </row>
    <row r="992" spans="3:28" x14ac:dyDescent="0.25">
      <c r="C992" s="633"/>
      <c r="D992" s="633"/>
      <c r="E992" s="633"/>
      <c r="G992" s="633"/>
      <c r="I992" s="633"/>
      <c r="K992" s="633"/>
      <c r="M992" s="633"/>
      <c r="O992" s="633"/>
      <c r="P992" s="633"/>
      <c r="Q992" s="633"/>
      <c r="S992" s="633"/>
      <c r="T992" s="657"/>
      <c r="U992" s="633"/>
      <c r="W992" s="633"/>
      <c r="Y992" s="633"/>
      <c r="Z992" s="649"/>
      <c r="AA992" s="653"/>
      <c r="AB992" s="649"/>
    </row>
    <row r="993" spans="3:28" x14ac:dyDescent="0.25">
      <c r="C993" s="633"/>
      <c r="D993" s="633"/>
      <c r="E993" s="633"/>
      <c r="G993" s="633"/>
      <c r="I993" s="633"/>
      <c r="K993" s="633"/>
      <c r="M993" s="633"/>
      <c r="O993" s="633"/>
      <c r="P993" s="633"/>
      <c r="Q993" s="633"/>
      <c r="S993" s="633"/>
      <c r="T993" s="657"/>
      <c r="U993" s="633"/>
      <c r="W993" s="633"/>
      <c r="Y993" s="633"/>
      <c r="Z993" s="649"/>
      <c r="AA993" s="653"/>
      <c r="AB993" s="649"/>
    </row>
    <row r="994" spans="3:28" x14ac:dyDescent="0.25">
      <c r="C994" s="633"/>
      <c r="D994" s="633"/>
      <c r="E994" s="633"/>
      <c r="G994" s="633"/>
      <c r="I994" s="633"/>
      <c r="K994" s="633"/>
      <c r="M994" s="633"/>
      <c r="O994" s="633"/>
      <c r="P994" s="633"/>
      <c r="Q994" s="633"/>
      <c r="S994" s="633"/>
      <c r="T994" s="657"/>
      <c r="U994" s="633"/>
      <c r="W994" s="633"/>
      <c r="Y994" s="633"/>
      <c r="Z994" s="649"/>
      <c r="AA994" s="653"/>
      <c r="AB994" s="649"/>
    </row>
    <row r="995" spans="3:28" x14ac:dyDescent="0.25">
      <c r="C995" s="633"/>
      <c r="D995" s="633"/>
      <c r="E995" s="633"/>
      <c r="G995" s="633"/>
      <c r="I995" s="633"/>
      <c r="K995" s="633"/>
      <c r="M995" s="633"/>
      <c r="O995" s="633"/>
      <c r="P995" s="633"/>
      <c r="Q995" s="633"/>
      <c r="S995" s="633"/>
      <c r="T995" s="657"/>
      <c r="U995" s="633"/>
      <c r="W995" s="633"/>
      <c r="Y995" s="633"/>
      <c r="Z995" s="649"/>
      <c r="AA995" s="653"/>
      <c r="AB995" s="649"/>
    </row>
    <row r="996" spans="3:28" x14ac:dyDescent="0.25">
      <c r="C996" s="633"/>
      <c r="D996" s="633"/>
      <c r="E996" s="633"/>
      <c r="G996" s="633"/>
      <c r="I996" s="633"/>
      <c r="K996" s="633"/>
      <c r="M996" s="633"/>
      <c r="O996" s="633"/>
      <c r="P996" s="633"/>
      <c r="Q996" s="633"/>
      <c r="S996" s="633"/>
      <c r="T996" s="657"/>
      <c r="U996" s="633"/>
      <c r="W996" s="633"/>
      <c r="Y996" s="633"/>
      <c r="Z996" s="649"/>
      <c r="AA996" s="653"/>
      <c r="AB996" s="649"/>
    </row>
    <row r="997" spans="3:28" x14ac:dyDescent="0.25">
      <c r="C997" s="633"/>
      <c r="D997" s="633"/>
      <c r="E997" s="633"/>
      <c r="G997" s="633"/>
      <c r="I997" s="633"/>
      <c r="K997" s="633"/>
      <c r="M997" s="633"/>
      <c r="O997" s="633"/>
      <c r="P997" s="633"/>
      <c r="Q997" s="633"/>
      <c r="S997" s="633"/>
      <c r="T997" s="657"/>
      <c r="U997" s="633"/>
      <c r="W997" s="633"/>
      <c r="Y997" s="633"/>
      <c r="Z997" s="649"/>
      <c r="AA997" s="653"/>
      <c r="AB997" s="649"/>
    </row>
    <row r="998" spans="3:28" x14ac:dyDescent="0.25">
      <c r="C998" s="633"/>
      <c r="D998" s="633"/>
      <c r="E998" s="633"/>
      <c r="G998" s="633"/>
      <c r="I998" s="633"/>
      <c r="K998" s="633"/>
      <c r="M998" s="633"/>
      <c r="O998" s="633"/>
      <c r="P998" s="633"/>
      <c r="Q998" s="633"/>
      <c r="S998" s="633"/>
      <c r="T998" s="657"/>
      <c r="U998" s="633"/>
      <c r="W998" s="633"/>
      <c r="Y998" s="633"/>
      <c r="Z998" s="649"/>
      <c r="AA998" s="653"/>
      <c r="AB998" s="649"/>
    </row>
    <row r="999" spans="3:28" x14ac:dyDescent="0.25">
      <c r="C999" s="633"/>
      <c r="D999" s="633"/>
      <c r="E999" s="633"/>
      <c r="G999" s="633"/>
      <c r="I999" s="633"/>
      <c r="K999" s="633"/>
      <c r="M999" s="633"/>
      <c r="O999" s="633"/>
      <c r="P999" s="633"/>
      <c r="Q999" s="633"/>
      <c r="S999" s="633"/>
      <c r="T999" s="657"/>
      <c r="U999" s="633"/>
      <c r="W999" s="633"/>
      <c r="Y999" s="633"/>
      <c r="Z999" s="649"/>
      <c r="AA999" s="653"/>
      <c r="AB999" s="649"/>
    </row>
    <row r="1000" spans="3:28" x14ac:dyDescent="0.25">
      <c r="C1000" s="633"/>
      <c r="D1000" s="633"/>
      <c r="E1000" s="633"/>
      <c r="G1000" s="633"/>
      <c r="I1000" s="633"/>
      <c r="K1000" s="633"/>
      <c r="M1000" s="633"/>
      <c r="O1000" s="633"/>
      <c r="P1000" s="633"/>
      <c r="Q1000" s="633"/>
      <c r="S1000" s="633"/>
      <c r="T1000" s="657"/>
      <c r="U1000" s="633"/>
      <c r="W1000" s="633"/>
      <c r="Y1000" s="633"/>
      <c r="Z1000" s="649"/>
      <c r="AA1000" s="653"/>
      <c r="AB1000" s="649"/>
    </row>
    <row r="1001" spans="3:28" x14ac:dyDescent="0.25">
      <c r="C1001" s="633"/>
      <c r="D1001" s="633"/>
      <c r="E1001" s="633"/>
      <c r="G1001" s="633"/>
      <c r="I1001" s="633"/>
      <c r="K1001" s="633"/>
      <c r="M1001" s="633"/>
      <c r="O1001" s="633"/>
      <c r="P1001" s="633"/>
      <c r="Q1001" s="633"/>
      <c r="S1001" s="633"/>
      <c r="T1001" s="657"/>
      <c r="U1001" s="633"/>
      <c r="W1001" s="633"/>
      <c r="Y1001" s="633"/>
      <c r="Z1001" s="649"/>
      <c r="AA1001" s="653"/>
      <c r="AB1001" s="649"/>
    </row>
    <row r="1002" spans="3:28" x14ac:dyDescent="0.25">
      <c r="C1002" s="633"/>
      <c r="D1002" s="633"/>
      <c r="E1002" s="633"/>
      <c r="G1002" s="633"/>
      <c r="I1002" s="633"/>
      <c r="K1002" s="633"/>
      <c r="M1002" s="633"/>
      <c r="O1002" s="633"/>
      <c r="P1002" s="633"/>
      <c r="Q1002" s="633"/>
      <c r="S1002" s="633"/>
      <c r="T1002" s="657"/>
      <c r="U1002" s="633"/>
      <c r="W1002" s="633"/>
      <c r="Y1002" s="633"/>
      <c r="Z1002" s="649"/>
      <c r="AA1002" s="653"/>
      <c r="AB1002" s="649"/>
    </row>
    <row r="1003" spans="3:28" x14ac:dyDescent="0.25">
      <c r="C1003" s="633"/>
      <c r="D1003" s="633"/>
      <c r="E1003" s="633"/>
      <c r="G1003" s="633"/>
      <c r="I1003" s="633"/>
      <c r="K1003" s="633"/>
      <c r="M1003" s="633"/>
      <c r="O1003" s="633"/>
      <c r="P1003" s="633"/>
      <c r="Q1003" s="633"/>
      <c r="S1003" s="633"/>
      <c r="T1003" s="657"/>
      <c r="U1003" s="633"/>
      <c r="W1003" s="633"/>
      <c r="Y1003" s="633"/>
      <c r="Z1003" s="649"/>
      <c r="AA1003" s="653"/>
      <c r="AB1003" s="649"/>
    </row>
    <row r="1004" spans="3:28" x14ac:dyDescent="0.25">
      <c r="C1004" s="633"/>
      <c r="D1004" s="633"/>
      <c r="E1004" s="633"/>
      <c r="G1004" s="633"/>
      <c r="I1004" s="633"/>
      <c r="K1004" s="633"/>
      <c r="M1004" s="633"/>
      <c r="O1004" s="633"/>
      <c r="P1004" s="633"/>
      <c r="Q1004" s="633"/>
      <c r="S1004" s="633"/>
      <c r="T1004" s="657"/>
      <c r="U1004" s="633"/>
      <c r="W1004" s="633"/>
      <c r="Y1004" s="633"/>
      <c r="Z1004" s="649"/>
      <c r="AA1004" s="653"/>
      <c r="AB1004" s="649"/>
    </row>
    <row r="1005" spans="3:28" x14ac:dyDescent="0.25">
      <c r="C1005" s="633"/>
      <c r="D1005" s="633"/>
      <c r="E1005" s="633"/>
      <c r="G1005" s="633"/>
      <c r="I1005" s="633"/>
      <c r="K1005" s="633"/>
      <c r="M1005" s="633"/>
      <c r="O1005" s="633"/>
      <c r="P1005" s="633"/>
      <c r="Q1005" s="633"/>
      <c r="S1005" s="633"/>
      <c r="T1005" s="657"/>
      <c r="U1005" s="633"/>
      <c r="W1005" s="633"/>
      <c r="Y1005" s="633"/>
      <c r="Z1005" s="649"/>
      <c r="AA1005" s="653"/>
      <c r="AB1005" s="649"/>
    </row>
    <row r="1006" spans="3:28" x14ac:dyDescent="0.25">
      <c r="C1006" s="633"/>
      <c r="D1006" s="633"/>
      <c r="E1006" s="633"/>
      <c r="G1006" s="633"/>
      <c r="I1006" s="633"/>
      <c r="K1006" s="633"/>
      <c r="M1006" s="633"/>
      <c r="O1006" s="633"/>
      <c r="P1006" s="633"/>
      <c r="Q1006" s="633"/>
      <c r="S1006" s="633"/>
      <c r="T1006" s="657"/>
      <c r="U1006" s="633"/>
      <c r="W1006" s="633"/>
      <c r="Y1006" s="633"/>
      <c r="Z1006" s="649"/>
      <c r="AA1006" s="653"/>
      <c r="AB1006" s="649"/>
    </row>
    <row r="1007" spans="3:28" x14ac:dyDescent="0.25">
      <c r="C1007" s="633"/>
      <c r="D1007" s="633"/>
      <c r="E1007" s="633"/>
      <c r="G1007" s="633"/>
      <c r="I1007" s="633"/>
      <c r="K1007" s="633"/>
      <c r="M1007" s="633"/>
      <c r="O1007" s="633"/>
      <c r="P1007" s="633"/>
      <c r="Q1007" s="633"/>
      <c r="S1007" s="633"/>
      <c r="T1007" s="657"/>
      <c r="U1007" s="633"/>
      <c r="W1007" s="633"/>
      <c r="Y1007" s="633"/>
      <c r="Z1007" s="649"/>
      <c r="AA1007" s="653"/>
      <c r="AB1007" s="649"/>
    </row>
    <row r="1008" spans="3:28" x14ac:dyDescent="0.25">
      <c r="C1008" s="633"/>
      <c r="D1008" s="633"/>
      <c r="E1008" s="633"/>
      <c r="G1008" s="633"/>
      <c r="I1008" s="633"/>
      <c r="K1008" s="633"/>
      <c r="M1008" s="633"/>
      <c r="O1008" s="633"/>
      <c r="P1008" s="633"/>
      <c r="Q1008" s="633"/>
      <c r="S1008" s="633"/>
      <c r="T1008" s="657"/>
      <c r="U1008" s="633"/>
      <c r="W1008" s="633"/>
      <c r="Y1008" s="633"/>
      <c r="Z1008" s="649"/>
      <c r="AA1008" s="653"/>
      <c r="AB1008" s="649"/>
    </row>
    <row r="1009" spans="3:28" x14ac:dyDescent="0.25">
      <c r="C1009" s="633"/>
      <c r="D1009" s="633"/>
      <c r="E1009" s="633"/>
      <c r="G1009" s="633"/>
      <c r="I1009" s="633"/>
      <c r="K1009" s="633"/>
      <c r="M1009" s="633"/>
      <c r="O1009" s="633"/>
      <c r="P1009" s="633"/>
      <c r="Q1009" s="633"/>
      <c r="S1009" s="633"/>
      <c r="T1009" s="657"/>
      <c r="U1009" s="633"/>
      <c r="W1009" s="633"/>
      <c r="Y1009" s="633"/>
      <c r="Z1009" s="649"/>
      <c r="AA1009" s="653"/>
      <c r="AB1009" s="649"/>
    </row>
    <row r="1010" spans="3:28" x14ac:dyDescent="0.25">
      <c r="C1010" s="633"/>
      <c r="D1010" s="633"/>
      <c r="E1010" s="633"/>
      <c r="G1010" s="633"/>
      <c r="I1010" s="633"/>
      <c r="K1010" s="633"/>
      <c r="M1010" s="633"/>
      <c r="O1010" s="633"/>
      <c r="P1010" s="633"/>
      <c r="Q1010" s="633"/>
      <c r="S1010" s="633"/>
      <c r="T1010" s="657"/>
      <c r="U1010" s="633"/>
      <c r="W1010" s="633"/>
      <c r="Y1010" s="633"/>
      <c r="Z1010" s="649"/>
      <c r="AA1010" s="653"/>
      <c r="AB1010" s="649"/>
    </row>
    <row r="1011" spans="3:28" x14ac:dyDescent="0.25">
      <c r="C1011" s="633"/>
      <c r="D1011" s="633"/>
      <c r="E1011" s="633"/>
      <c r="G1011" s="633"/>
      <c r="I1011" s="633"/>
      <c r="K1011" s="633"/>
      <c r="M1011" s="633"/>
      <c r="O1011" s="633"/>
      <c r="P1011" s="633"/>
      <c r="Q1011" s="633"/>
      <c r="S1011" s="633"/>
      <c r="T1011" s="657"/>
      <c r="U1011" s="633"/>
      <c r="W1011" s="633"/>
      <c r="Y1011" s="633"/>
      <c r="Z1011" s="649"/>
      <c r="AA1011" s="653"/>
      <c r="AB1011" s="649"/>
    </row>
    <row r="1012" spans="3:28" x14ac:dyDescent="0.25">
      <c r="C1012" s="633"/>
      <c r="D1012" s="633"/>
      <c r="E1012" s="633"/>
      <c r="G1012" s="633"/>
      <c r="I1012" s="633"/>
      <c r="K1012" s="633"/>
      <c r="M1012" s="633"/>
      <c r="O1012" s="633"/>
      <c r="P1012" s="633"/>
      <c r="Q1012" s="633"/>
      <c r="S1012" s="633"/>
      <c r="T1012" s="657"/>
      <c r="U1012" s="633"/>
      <c r="W1012" s="633"/>
      <c r="Y1012" s="633"/>
      <c r="Z1012" s="649"/>
      <c r="AA1012" s="653"/>
      <c r="AB1012" s="649"/>
    </row>
    <row r="1013" spans="3:28" x14ac:dyDescent="0.25">
      <c r="C1013" s="633"/>
      <c r="D1013" s="633"/>
      <c r="E1013" s="633"/>
      <c r="G1013" s="633"/>
      <c r="I1013" s="633"/>
      <c r="K1013" s="633"/>
      <c r="M1013" s="633"/>
      <c r="O1013" s="633"/>
      <c r="P1013" s="633"/>
      <c r="Q1013" s="633"/>
      <c r="S1013" s="633"/>
      <c r="T1013" s="657"/>
      <c r="U1013" s="633"/>
      <c r="W1013" s="633"/>
      <c r="Y1013" s="633"/>
      <c r="Z1013" s="649"/>
      <c r="AA1013" s="653"/>
      <c r="AB1013" s="649"/>
    </row>
    <row r="1014" spans="3:28" x14ac:dyDescent="0.25">
      <c r="C1014" s="633"/>
      <c r="D1014" s="633"/>
      <c r="E1014" s="633"/>
      <c r="G1014" s="633"/>
      <c r="I1014" s="633"/>
      <c r="K1014" s="633"/>
      <c r="M1014" s="633"/>
      <c r="O1014" s="633"/>
      <c r="P1014" s="633"/>
      <c r="Q1014" s="633"/>
      <c r="S1014" s="633"/>
      <c r="T1014" s="657"/>
      <c r="U1014" s="633"/>
      <c r="W1014" s="633"/>
      <c r="Y1014" s="633"/>
      <c r="Z1014" s="649"/>
      <c r="AA1014" s="653"/>
      <c r="AB1014" s="649"/>
    </row>
    <row r="1015" spans="3:28" x14ac:dyDescent="0.25">
      <c r="C1015" s="633"/>
      <c r="D1015" s="633"/>
      <c r="E1015" s="633"/>
      <c r="G1015" s="633"/>
      <c r="I1015" s="633"/>
      <c r="K1015" s="633"/>
      <c r="M1015" s="633"/>
      <c r="O1015" s="633"/>
      <c r="P1015" s="633"/>
      <c r="Q1015" s="633"/>
      <c r="S1015" s="633"/>
      <c r="T1015" s="657"/>
      <c r="U1015" s="633"/>
      <c r="W1015" s="633"/>
      <c r="Y1015" s="633"/>
      <c r="Z1015" s="649"/>
      <c r="AA1015" s="653"/>
      <c r="AB1015" s="649"/>
    </row>
    <row r="1016" spans="3:28" x14ac:dyDescent="0.25">
      <c r="C1016" s="633"/>
      <c r="D1016" s="633"/>
      <c r="E1016" s="633"/>
      <c r="G1016" s="633"/>
      <c r="I1016" s="633"/>
      <c r="K1016" s="633"/>
      <c r="M1016" s="633"/>
      <c r="O1016" s="633"/>
      <c r="P1016" s="633"/>
      <c r="Q1016" s="633"/>
      <c r="S1016" s="633"/>
      <c r="T1016" s="657"/>
      <c r="U1016" s="633"/>
      <c r="W1016" s="633"/>
      <c r="Y1016" s="633"/>
      <c r="Z1016" s="649"/>
      <c r="AA1016" s="653"/>
      <c r="AB1016" s="649"/>
    </row>
    <row r="1017" spans="3:28" x14ac:dyDescent="0.25">
      <c r="C1017" s="633"/>
      <c r="D1017" s="633"/>
      <c r="E1017" s="633"/>
      <c r="G1017" s="633"/>
      <c r="I1017" s="633"/>
      <c r="K1017" s="633"/>
      <c r="M1017" s="633"/>
      <c r="O1017" s="633"/>
      <c r="P1017" s="633"/>
      <c r="Q1017" s="633"/>
      <c r="S1017" s="633"/>
      <c r="T1017" s="657"/>
      <c r="U1017" s="633"/>
      <c r="W1017" s="633"/>
      <c r="Y1017" s="633"/>
      <c r="Z1017" s="649"/>
      <c r="AA1017" s="653"/>
      <c r="AB1017" s="649"/>
    </row>
    <row r="1018" spans="3:28" x14ac:dyDescent="0.25">
      <c r="C1018" s="633"/>
      <c r="D1018" s="633"/>
      <c r="E1018" s="633"/>
      <c r="G1018" s="633"/>
      <c r="I1018" s="633"/>
      <c r="K1018" s="633"/>
      <c r="M1018" s="633"/>
      <c r="O1018" s="633"/>
      <c r="P1018" s="633"/>
      <c r="Q1018" s="633"/>
      <c r="S1018" s="633"/>
      <c r="T1018" s="657"/>
      <c r="U1018" s="633"/>
      <c r="W1018" s="633"/>
      <c r="Y1018" s="633"/>
      <c r="Z1018" s="649"/>
      <c r="AA1018" s="653"/>
      <c r="AB1018" s="649"/>
    </row>
    <row r="1019" spans="3:28" x14ac:dyDescent="0.25">
      <c r="C1019" s="633"/>
      <c r="D1019" s="633"/>
      <c r="E1019" s="633"/>
      <c r="G1019" s="633"/>
      <c r="I1019" s="633"/>
      <c r="K1019" s="633"/>
      <c r="M1019" s="633"/>
      <c r="O1019" s="633"/>
      <c r="P1019" s="633"/>
      <c r="Q1019" s="633"/>
      <c r="S1019" s="633"/>
      <c r="T1019" s="657"/>
      <c r="U1019" s="633"/>
      <c r="W1019" s="633"/>
      <c r="Y1019" s="633"/>
      <c r="Z1019" s="649"/>
      <c r="AA1019" s="653"/>
      <c r="AB1019" s="649"/>
    </row>
    <row r="1020" spans="3:28" x14ac:dyDescent="0.25">
      <c r="C1020" s="633"/>
      <c r="D1020" s="633"/>
      <c r="E1020" s="633"/>
      <c r="G1020" s="633"/>
      <c r="I1020" s="633"/>
      <c r="K1020" s="633"/>
      <c r="M1020" s="633"/>
      <c r="O1020" s="633"/>
      <c r="P1020" s="633"/>
      <c r="Q1020" s="633"/>
      <c r="S1020" s="633"/>
      <c r="T1020" s="657"/>
      <c r="U1020" s="633"/>
      <c r="W1020" s="633"/>
      <c r="Y1020" s="633"/>
      <c r="Z1020" s="649"/>
      <c r="AA1020" s="653"/>
      <c r="AB1020" s="649"/>
    </row>
    <row r="1021" spans="3:28" x14ac:dyDescent="0.25">
      <c r="C1021" s="633"/>
      <c r="D1021" s="633"/>
      <c r="E1021" s="633"/>
      <c r="G1021" s="633"/>
      <c r="I1021" s="633"/>
      <c r="K1021" s="633"/>
      <c r="M1021" s="633"/>
      <c r="O1021" s="633"/>
      <c r="P1021" s="633"/>
      <c r="Q1021" s="633"/>
      <c r="S1021" s="633"/>
      <c r="T1021" s="657"/>
      <c r="U1021" s="633"/>
      <c r="W1021" s="633"/>
      <c r="Y1021" s="633"/>
      <c r="Z1021" s="649"/>
      <c r="AA1021" s="653"/>
      <c r="AB1021" s="649"/>
    </row>
    <row r="1022" spans="3:28" x14ac:dyDescent="0.25">
      <c r="C1022" s="633"/>
      <c r="D1022" s="633"/>
      <c r="E1022" s="633"/>
      <c r="G1022" s="633"/>
      <c r="I1022" s="633"/>
      <c r="K1022" s="633"/>
      <c r="M1022" s="633"/>
      <c r="O1022" s="633"/>
      <c r="P1022" s="633"/>
      <c r="Q1022" s="633"/>
      <c r="S1022" s="633"/>
      <c r="T1022" s="657"/>
      <c r="U1022" s="633"/>
      <c r="W1022" s="633"/>
      <c r="Y1022" s="633"/>
      <c r="Z1022" s="649"/>
      <c r="AA1022" s="653"/>
      <c r="AB1022" s="649"/>
    </row>
    <row r="1023" spans="3:28" x14ac:dyDescent="0.25">
      <c r="C1023" s="633"/>
      <c r="D1023" s="633"/>
      <c r="E1023" s="633"/>
      <c r="G1023" s="633"/>
      <c r="I1023" s="633"/>
      <c r="K1023" s="633"/>
      <c r="M1023" s="633"/>
      <c r="O1023" s="633"/>
      <c r="P1023" s="633"/>
      <c r="Q1023" s="633"/>
      <c r="S1023" s="633"/>
      <c r="T1023" s="657"/>
      <c r="U1023" s="633"/>
      <c r="W1023" s="633"/>
      <c r="Y1023" s="633"/>
      <c r="Z1023" s="649"/>
      <c r="AA1023" s="653"/>
      <c r="AB1023" s="649"/>
    </row>
    <row r="1024" spans="3:28" x14ac:dyDescent="0.25">
      <c r="C1024" s="633"/>
      <c r="D1024" s="633"/>
      <c r="E1024" s="633"/>
      <c r="G1024" s="633"/>
      <c r="I1024" s="633"/>
      <c r="K1024" s="633"/>
      <c r="M1024" s="633"/>
      <c r="O1024" s="633"/>
      <c r="P1024" s="633"/>
      <c r="Q1024" s="633"/>
      <c r="S1024" s="633"/>
      <c r="T1024" s="657"/>
      <c r="U1024" s="633"/>
      <c r="W1024" s="633"/>
      <c r="Y1024" s="633"/>
      <c r="Z1024" s="649"/>
      <c r="AA1024" s="653"/>
      <c r="AB1024" s="649"/>
    </row>
    <row r="1025" spans="3:28" x14ac:dyDescent="0.25">
      <c r="C1025" s="633"/>
      <c r="D1025" s="633"/>
      <c r="E1025" s="633"/>
      <c r="G1025" s="633"/>
      <c r="I1025" s="633"/>
      <c r="K1025" s="633"/>
      <c r="M1025" s="633"/>
      <c r="O1025" s="633"/>
      <c r="P1025" s="633"/>
      <c r="Q1025" s="633"/>
      <c r="S1025" s="633"/>
      <c r="T1025" s="657"/>
      <c r="U1025" s="633"/>
      <c r="W1025" s="633"/>
      <c r="Y1025" s="633"/>
      <c r="Z1025" s="649"/>
      <c r="AA1025" s="653"/>
      <c r="AB1025" s="649"/>
    </row>
    <row r="1026" spans="3:28" x14ac:dyDescent="0.25">
      <c r="C1026" s="633"/>
      <c r="D1026" s="633"/>
      <c r="E1026" s="633"/>
      <c r="G1026" s="633"/>
      <c r="I1026" s="633"/>
      <c r="K1026" s="633"/>
      <c r="M1026" s="633"/>
      <c r="O1026" s="633"/>
      <c r="P1026" s="633"/>
      <c r="Q1026" s="633"/>
      <c r="S1026" s="633"/>
      <c r="T1026" s="657"/>
      <c r="U1026" s="633"/>
      <c r="W1026" s="633"/>
      <c r="Y1026" s="633"/>
      <c r="Z1026" s="649"/>
      <c r="AA1026" s="653"/>
      <c r="AB1026" s="649"/>
    </row>
    <row r="1027" spans="3:28" x14ac:dyDescent="0.25">
      <c r="C1027" s="633"/>
      <c r="D1027" s="633"/>
      <c r="E1027" s="633"/>
      <c r="G1027" s="633"/>
      <c r="I1027" s="633"/>
      <c r="K1027" s="633"/>
      <c r="M1027" s="633"/>
      <c r="O1027" s="633"/>
      <c r="P1027" s="633"/>
      <c r="Q1027" s="633"/>
      <c r="S1027" s="633"/>
      <c r="T1027" s="657"/>
      <c r="U1027" s="633"/>
      <c r="W1027" s="633"/>
      <c r="Y1027" s="633"/>
      <c r="Z1027" s="649"/>
      <c r="AA1027" s="653"/>
      <c r="AB1027" s="649"/>
    </row>
    <row r="1028" spans="3:28" x14ac:dyDescent="0.25">
      <c r="C1028" s="633"/>
      <c r="D1028" s="633"/>
      <c r="E1028" s="633"/>
      <c r="G1028" s="633"/>
      <c r="I1028" s="633"/>
      <c r="K1028" s="633"/>
      <c r="M1028" s="633"/>
      <c r="O1028" s="633"/>
      <c r="P1028" s="633"/>
      <c r="Q1028" s="633"/>
      <c r="S1028" s="633"/>
      <c r="T1028" s="657"/>
      <c r="U1028" s="633"/>
      <c r="W1028" s="633"/>
      <c r="Y1028" s="633"/>
      <c r="Z1028" s="649"/>
      <c r="AA1028" s="653"/>
      <c r="AB1028" s="649"/>
    </row>
    <row r="1029" spans="3:28" x14ac:dyDescent="0.25">
      <c r="C1029" s="633"/>
      <c r="D1029" s="633"/>
      <c r="E1029" s="633"/>
      <c r="G1029" s="633"/>
      <c r="I1029" s="633"/>
      <c r="K1029" s="633"/>
      <c r="M1029" s="633"/>
      <c r="O1029" s="633"/>
      <c r="P1029" s="633"/>
      <c r="Q1029" s="633"/>
      <c r="S1029" s="633"/>
      <c r="T1029" s="657"/>
      <c r="U1029" s="633"/>
      <c r="W1029" s="633"/>
      <c r="Y1029" s="633"/>
      <c r="Z1029" s="649"/>
      <c r="AA1029" s="653"/>
      <c r="AB1029" s="649"/>
    </row>
    <row r="1030" spans="3:28" x14ac:dyDescent="0.25">
      <c r="C1030" s="633"/>
      <c r="D1030" s="633"/>
      <c r="E1030" s="633"/>
      <c r="G1030" s="633"/>
      <c r="I1030" s="633"/>
      <c r="K1030" s="633"/>
      <c r="M1030" s="633"/>
      <c r="O1030" s="633"/>
      <c r="P1030" s="633"/>
      <c r="Q1030" s="633"/>
      <c r="S1030" s="633"/>
      <c r="T1030" s="657"/>
      <c r="U1030" s="633"/>
      <c r="W1030" s="633"/>
      <c r="Y1030" s="633"/>
      <c r="Z1030" s="649"/>
      <c r="AA1030" s="653"/>
      <c r="AB1030" s="649"/>
    </row>
    <row r="1031" spans="3:28" x14ac:dyDescent="0.25">
      <c r="C1031" s="633"/>
      <c r="D1031" s="633"/>
      <c r="E1031" s="633"/>
      <c r="G1031" s="633"/>
      <c r="I1031" s="633"/>
      <c r="K1031" s="633"/>
      <c r="M1031" s="633"/>
      <c r="O1031" s="633"/>
      <c r="P1031" s="633"/>
      <c r="Q1031" s="633"/>
      <c r="S1031" s="633"/>
      <c r="T1031" s="657"/>
      <c r="U1031" s="633"/>
      <c r="W1031" s="633"/>
      <c r="Y1031" s="633"/>
      <c r="Z1031" s="649"/>
      <c r="AA1031" s="653"/>
      <c r="AB1031" s="649"/>
    </row>
    <row r="1032" spans="3:28" x14ac:dyDescent="0.25">
      <c r="C1032" s="633"/>
      <c r="D1032" s="633"/>
      <c r="E1032" s="633"/>
      <c r="G1032" s="633"/>
      <c r="I1032" s="633"/>
      <c r="K1032" s="633"/>
      <c r="M1032" s="633"/>
      <c r="O1032" s="633"/>
      <c r="P1032" s="633"/>
      <c r="Q1032" s="633"/>
      <c r="S1032" s="633"/>
      <c r="T1032" s="657"/>
      <c r="U1032" s="633"/>
      <c r="W1032" s="633"/>
      <c r="Y1032" s="633"/>
      <c r="Z1032" s="649"/>
      <c r="AA1032" s="653"/>
      <c r="AB1032" s="649"/>
    </row>
    <row r="1033" spans="3:28" x14ac:dyDescent="0.25">
      <c r="C1033" s="633"/>
      <c r="D1033" s="633"/>
      <c r="E1033" s="633"/>
      <c r="G1033" s="633"/>
      <c r="I1033" s="633"/>
      <c r="K1033" s="633"/>
      <c r="M1033" s="633"/>
      <c r="O1033" s="633"/>
      <c r="P1033" s="633"/>
      <c r="Q1033" s="633"/>
      <c r="S1033" s="633"/>
      <c r="T1033" s="657"/>
      <c r="U1033" s="633"/>
      <c r="W1033" s="633"/>
      <c r="Y1033" s="633"/>
      <c r="Z1033" s="649"/>
      <c r="AA1033" s="653"/>
      <c r="AB1033" s="649"/>
    </row>
    <row r="1034" spans="3:28" x14ac:dyDescent="0.25">
      <c r="C1034" s="633"/>
      <c r="D1034" s="633"/>
      <c r="E1034" s="633"/>
      <c r="G1034" s="633"/>
      <c r="I1034" s="633"/>
      <c r="K1034" s="633"/>
      <c r="M1034" s="633"/>
      <c r="O1034" s="633"/>
      <c r="P1034" s="633"/>
      <c r="Q1034" s="633"/>
      <c r="S1034" s="633"/>
      <c r="T1034" s="657"/>
      <c r="U1034" s="633"/>
      <c r="W1034" s="633"/>
      <c r="Y1034" s="633"/>
      <c r="Z1034" s="649"/>
      <c r="AA1034" s="653"/>
      <c r="AB1034" s="649"/>
    </row>
    <row r="1035" spans="3:28" x14ac:dyDescent="0.25">
      <c r="C1035" s="633"/>
      <c r="D1035" s="633"/>
      <c r="E1035" s="633"/>
      <c r="G1035" s="633"/>
      <c r="I1035" s="633"/>
      <c r="K1035" s="633"/>
      <c r="M1035" s="633"/>
      <c r="O1035" s="633"/>
      <c r="P1035" s="633"/>
      <c r="Q1035" s="633"/>
      <c r="S1035" s="633"/>
      <c r="T1035" s="657"/>
      <c r="U1035" s="633"/>
      <c r="W1035" s="633"/>
      <c r="Y1035" s="633"/>
      <c r="Z1035" s="649"/>
      <c r="AA1035" s="653"/>
      <c r="AB1035" s="649"/>
    </row>
    <row r="1036" spans="3:28" x14ac:dyDescent="0.25">
      <c r="C1036" s="633"/>
      <c r="D1036" s="633"/>
      <c r="E1036" s="633"/>
      <c r="G1036" s="633"/>
      <c r="I1036" s="633"/>
      <c r="K1036" s="633"/>
      <c r="M1036" s="633"/>
      <c r="O1036" s="633"/>
      <c r="P1036" s="633"/>
      <c r="Q1036" s="633"/>
      <c r="S1036" s="633"/>
      <c r="T1036" s="657"/>
      <c r="U1036" s="633"/>
      <c r="W1036" s="633"/>
      <c r="Y1036" s="633"/>
      <c r="Z1036" s="649"/>
      <c r="AA1036" s="653"/>
      <c r="AB1036" s="649"/>
    </row>
    <row r="1037" spans="3:28" x14ac:dyDescent="0.25">
      <c r="C1037" s="633"/>
      <c r="D1037" s="633"/>
      <c r="E1037" s="633"/>
      <c r="G1037" s="633"/>
      <c r="I1037" s="633"/>
      <c r="K1037" s="633"/>
      <c r="M1037" s="633"/>
      <c r="O1037" s="633"/>
      <c r="P1037" s="633"/>
      <c r="Q1037" s="633"/>
      <c r="S1037" s="633"/>
      <c r="T1037" s="657"/>
      <c r="U1037" s="633"/>
      <c r="W1037" s="633"/>
      <c r="Y1037" s="633"/>
      <c r="Z1037" s="649"/>
      <c r="AA1037" s="653"/>
      <c r="AB1037" s="649"/>
    </row>
    <row r="1038" spans="3:28" x14ac:dyDescent="0.25">
      <c r="C1038" s="633"/>
      <c r="D1038" s="633"/>
      <c r="E1038" s="633"/>
      <c r="G1038" s="633"/>
      <c r="I1038" s="633"/>
      <c r="K1038" s="633"/>
      <c r="M1038" s="633"/>
      <c r="O1038" s="633"/>
      <c r="P1038" s="633"/>
      <c r="Q1038" s="633"/>
      <c r="S1038" s="633"/>
      <c r="T1038" s="657"/>
      <c r="U1038" s="633"/>
      <c r="W1038" s="633"/>
      <c r="Y1038" s="633"/>
      <c r="Z1038" s="649"/>
      <c r="AA1038" s="653"/>
      <c r="AB1038" s="649"/>
    </row>
    <row r="1039" spans="3:28" x14ac:dyDescent="0.25">
      <c r="C1039" s="633"/>
      <c r="D1039" s="633"/>
      <c r="E1039" s="633"/>
      <c r="G1039" s="633"/>
      <c r="I1039" s="633"/>
      <c r="K1039" s="633"/>
      <c r="M1039" s="633"/>
      <c r="O1039" s="633"/>
      <c r="P1039" s="633"/>
      <c r="Q1039" s="633"/>
      <c r="S1039" s="633"/>
      <c r="T1039" s="657"/>
      <c r="U1039" s="633"/>
      <c r="W1039" s="633"/>
      <c r="Y1039" s="633"/>
      <c r="Z1039" s="649"/>
      <c r="AA1039" s="653"/>
      <c r="AB1039" s="649"/>
    </row>
    <row r="1040" spans="3:28" x14ac:dyDescent="0.25">
      <c r="C1040" s="633"/>
      <c r="D1040" s="633"/>
      <c r="E1040" s="633"/>
      <c r="G1040" s="633"/>
      <c r="I1040" s="633"/>
      <c r="K1040" s="633"/>
      <c r="M1040" s="633"/>
      <c r="O1040" s="633"/>
      <c r="P1040" s="633"/>
      <c r="Q1040" s="633"/>
      <c r="S1040" s="633"/>
      <c r="T1040" s="657"/>
      <c r="U1040" s="633"/>
      <c r="W1040" s="633"/>
      <c r="Y1040" s="633"/>
      <c r="Z1040" s="649"/>
      <c r="AA1040" s="653"/>
      <c r="AB1040" s="649"/>
    </row>
    <row r="1041" spans="3:28" x14ac:dyDescent="0.25">
      <c r="C1041" s="633"/>
      <c r="D1041" s="633"/>
      <c r="E1041" s="633"/>
      <c r="G1041" s="633"/>
      <c r="I1041" s="633"/>
      <c r="K1041" s="633"/>
      <c r="M1041" s="633"/>
      <c r="O1041" s="633"/>
      <c r="P1041" s="633"/>
      <c r="Q1041" s="633"/>
      <c r="S1041" s="633"/>
      <c r="T1041" s="657"/>
      <c r="U1041" s="633"/>
      <c r="W1041" s="633"/>
      <c r="Y1041" s="633"/>
      <c r="Z1041" s="649"/>
      <c r="AA1041" s="653"/>
      <c r="AB1041" s="649"/>
    </row>
    <row r="1042" spans="3:28" x14ac:dyDescent="0.25">
      <c r="C1042" s="633"/>
      <c r="D1042" s="633"/>
      <c r="E1042" s="633"/>
      <c r="G1042" s="633"/>
      <c r="I1042" s="633"/>
      <c r="K1042" s="633"/>
      <c r="M1042" s="633"/>
      <c r="O1042" s="633"/>
      <c r="P1042" s="633"/>
      <c r="Q1042" s="633"/>
      <c r="S1042" s="633"/>
      <c r="T1042" s="657"/>
      <c r="U1042" s="633"/>
      <c r="W1042" s="633"/>
      <c r="Y1042" s="633"/>
      <c r="Z1042" s="649"/>
      <c r="AA1042" s="653"/>
      <c r="AB1042" s="649"/>
    </row>
    <row r="1043" spans="3:28" x14ac:dyDescent="0.25">
      <c r="C1043" s="633"/>
      <c r="D1043" s="633"/>
      <c r="E1043" s="633"/>
      <c r="G1043" s="633"/>
      <c r="I1043" s="633"/>
      <c r="K1043" s="633"/>
      <c r="M1043" s="633"/>
      <c r="O1043" s="633"/>
      <c r="P1043" s="633"/>
      <c r="Q1043" s="633"/>
      <c r="S1043" s="633"/>
      <c r="T1043" s="657"/>
      <c r="U1043" s="633"/>
      <c r="W1043" s="633"/>
      <c r="Y1043" s="633"/>
      <c r="Z1043" s="649"/>
      <c r="AA1043" s="653"/>
      <c r="AB1043" s="649"/>
    </row>
    <row r="1044" spans="3:28" x14ac:dyDescent="0.25">
      <c r="C1044" s="633"/>
      <c r="D1044" s="633"/>
      <c r="E1044" s="633"/>
      <c r="G1044" s="633"/>
      <c r="I1044" s="633"/>
      <c r="K1044" s="633"/>
      <c r="M1044" s="633"/>
      <c r="O1044" s="633"/>
      <c r="P1044" s="633"/>
      <c r="Q1044" s="633"/>
      <c r="S1044" s="633"/>
      <c r="T1044" s="657"/>
      <c r="U1044" s="633"/>
      <c r="W1044" s="633"/>
      <c r="Y1044" s="633"/>
      <c r="Z1044" s="649"/>
      <c r="AA1044" s="653"/>
      <c r="AB1044" s="649"/>
    </row>
    <row r="1045" spans="3:28" x14ac:dyDescent="0.25">
      <c r="C1045" s="633"/>
      <c r="D1045" s="633"/>
      <c r="E1045" s="633"/>
      <c r="G1045" s="633"/>
      <c r="I1045" s="633"/>
      <c r="K1045" s="633"/>
      <c r="M1045" s="633"/>
      <c r="O1045" s="633"/>
      <c r="P1045" s="633"/>
      <c r="Q1045" s="633"/>
      <c r="S1045" s="633"/>
      <c r="T1045" s="657"/>
      <c r="U1045" s="633"/>
      <c r="W1045" s="633"/>
      <c r="Y1045" s="633"/>
      <c r="Z1045" s="649"/>
      <c r="AA1045" s="653"/>
      <c r="AB1045" s="649"/>
    </row>
    <row r="1046" spans="3:28" x14ac:dyDescent="0.25">
      <c r="C1046" s="633"/>
      <c r="D1046" s="633"/>
      <c r="E1046" s="633"/>
      <c r="G1046" s="633"/>
      <c r="I1046" s="633"/>
      <c r="K1046" s="633"/>
      <c r="M1046" s="633"/>
      <c r="O1046" s="633"/>
      <c r="P1046" s="633"/>
      <c r="Q1046" s="633"/>
      <c r="S1046" s="633"/>
      <c r="T1046" s="657"/>
      <c r="U1046" s="633"/>
      <c r="W1046" s="633"/>
      <c r="Y1046" s="633"/>
      <c r="Z1046" s="649"/>
      <c r="AA1046" s="653"/>
      <c r="AB1046" s="649"/>
    </row>
    <row r="1047" spans="3:28" x14ac:dyDescent="0.25">
      <c r="C1047" s="633"/>
      <c r="D1047" s="633"/>
      <c r="E1047" s="633"/>
      <c r="G1047" s="633"/>
      <c r="I1047" s="633"/>
      <c r="K1047" s="633"/>
      <c r="M1047" s="633"/>
      <c r="O1047" s="633"/>
      <c r="P1047" s="633"/>
      <c r="Q1047" s="633"/>
      <c r="S1047" s="633"/>
      <c r="T1047" s="657"/>
      <c r="U1047" s="633"/>
      <c r="W1047" s="633"/>
      <c r="Y1047" s="633"/>
      <c r="Z1047" s="649"/>
      <c r="AA1047" s="653"/>
      <c r="AB1047" s="649"/>
    </row>
    <row r="1048" spans="3:28" x14ac:dyDescent="0.25">
      <c r="C1048" s="633"/>
      <c r="D1048" s="633"/>
      <c r="E1048" s="633"/>
      <c r="G1048" s="633"/>
      <c r="I1048" s="633"/>
      <c r="K1048" s="633"/>
      <c r="M1048" s="633"/>
      <c r="O1048" s="633"/>
      <c r="P1048" s="633"/>
      <c r="Q1048" s="633"/>
      <c r="S1048" s="633"/>
      <c r="T1048" s="657"/>
      <c r="U1048" s="633"/>
      <c r="W1048" s="633"/>
      <c r="Y1048" s="633"/>
      <c r="Z1048" s="649"/>
      <c r="AA1048" s="653"/>
      <c r="AB1048" s="649"/>
    </row>
    <row r="1049" spans="3:28" x14ac:dyDescent="0.25">
      <c r="C1049" s="633"/>
      <c r="D1049" s="633"/>
      <c r="E1049" s="633"/>
      <c r="G1049" s="633"/>
      <c r="I1049" s="633"/>
      <c r="K1049" s="633"/>
      <c r="M1049" s="633"/>
      <c r="O1049" s="633"/>
      <c r="P1049" s="633"/>
      <c r="Q1049" s="633"/>
      <c r="S1049" s="633"/>
      <c r="T1049" s="657"/>
      <c r="U1049" s="633"/>
      <c r="W1049" s="633"/>
      <c r="Y1049" s="633"/>
      <c r="Z1049" s="649"/>
      <c r="AA1049" s="653"/>
      <c r="AB1049" s="649"/>
    </row>
    <row r="1050" spans="3:28" x14ac:dyDescent="0.25">
      <c r="C1050" s="633"/>
      <c r="D1050" s="633"/>
      <c r="E1050" s="633"/>
      <c r="G1050" s="633"/>
      <c r="I1050" s="633"/>
      <c r="K1050" s="633"/>
      <c r="M1050" s="633"/>
      <c r="O1050" s="633"/>
      <c r="P1050" s="633"/>
      <c r="Q1050" s="633"/>
      <c r="S1050" s="633"/>
      <c r="T1050" s="657"/>
      <c r="U1050" s="633"/>
      <c r="W1050" s="633"/>
      <c r="Y1050" s="633"/>
      <c r="Z1050" s="649"/>
      <c r="AA1050" s="653"/>
      <c r="AB1050" s="649"/>
    </row>
    <row r="1051" spans="3:28" x14ac:dyDescent="0.25">
      <c r="C1051" s="633"/>
      <c r="D1051" s="633"/>
      <c r="E1051" s="633"/>
      <c r="G1051" s="633"/>
      <c r="I1051" s="633"/>
      <c r="K1051" s="633"/>
      <c r="M1051" s="633"/>
      <c r="O1051" s="633"/>
      <c r="P1051" s="633"/>
      <c r="Q1051" s="633"/>
      <c r="S1051" s="633"/>
      <c r="T1051" s="657"/>
      <c r="U1051" s="633"/>
      <c r="W1051" s="633"/>
      <c r="Y1051" s="633"/>
      <c r="Z1051" s="649"/>
      <c r="AA1051" s="653"/>
      <c r="AB1051" s="649"/>
    </row>
    <row r="1052" spans="3:28" x14ac:dyDescent="0.25">
      <c r="C1052" s="633"/>
      <c r="D1052" s="633"/>
      <c r="E1052" s="633"/>
      <c r="G1052" s="633"/>
      <c r="I1052" s="633"/>
      <c r="K1052" s="633"/>
      <c r="M1052" s="633"/>
      <c r="O1052" s="633"/>
      <c r="P1052" s="633"/>
      <c r="Q1052" s="633"/>
      <c r="S1052" s="633"/>
      <c r="T1052" s="657"/>
      <c r="U1052" s="633"/>
      <c r="W1052" s="633"/>
      <c r="Y1052" s="633"/>
      <c r="Z1052" s="649"/>
      <c r="AA1052" s="653"/>
      <c r="AB1052" s="649"/>
    </row>
    <row r="1053" spans="3:28" x14ac:dyDescent="0.25">
      <c r="C1053" s="633"/>
      <c r="D1053" s="633"/>
      <c r="E1053" s="633"/>
      <c r="G1053" s="633"/>
      <c r="I1053" s="633"/>
      <c r="K1053" s="633"/>
      <c r="M1053" s="633"/>
      <c r="O1053" s="633"/>
      <c r="P1053" s="633"/>
      <c r="Q1053" s="633"/>
      <c r="S1053" s="633"/>
      <c r="T1053" s="657"/>
      <c r="U1053" s="633"/>
      <c r="W1053" s="633"/>
      <c r="Y1053" s="633"/>
      <c r="Z1053" s="649"/>
      <c r="AA1053" s="653"/>
      <c r="AB1053" s="649"/>
    </row>
    <row r="1054" spans="3:28" x14ac:dyDescent="0.25">
      <c r="C1054" s="633"/>
      <c r="D1054" s="633"/>
      <c r="E1054" s="633"/>
      <c r="G1054" s="633"/>
      <c r="I1054" s="633"/>
      <c r="K1054" s="633"/>
      <c r="M1054" s="633"/>
      <c r="O1054" s="633"/>
      <c r="P1054" s="633"/>
      <c r="Q1054" s="633"/>
      <c r="S1054" s="633"/>
      <c r="T1054" s="657"/>
      <c r="U1054" s="633"/>
      <c r="W1054" s="633"/>
      <c r="Y1054" s="633"/>
      <c r="Z1054" s="649"/>
      <c r="AA1054" s="653"/>
      <c r="AB1054" s="649"/>
    </row>
    <row r="1055" spans="3:28" x14ac:dyDescent="0.25">
      <c r="C1055" s="633"/>
      <c r="D1055" s="633"/>
      <c r="E1055" s="633"/>
      <c r="G1055" s="633"/>
      <c r="I1055" s="633"/>
      <c r="K1055" s="633"/>
      <c r="M1055" s="633"/>
      <c r="O1055" s="633"/>
      <c r="P1055" s="633"/>
      <c r="Q1055" s="633"/>
      <c r="S1055" s="633"/>
      <c r="T1055" s="657"/>
      <c r="U1055" s="633"/>
      <c r="W1055" s="633"/>
      <c r="Y1055" s="633"/>
      <c r="Z1055" s="649"/>
      <c r="AA1055" s="653"/>
      <c r="AB1055" s="649"/>
    </row>
    <row r="1056" spans="3:28" x14ac:dyDescent="0.25">
      <c r="C1056" s="633"/>
      <c r="D1056" s="633"/>
      <c r="E1056" s="633"/>
      <c r="G1056" s="633"/>
      <c r="I1056" s="633"/>
      <c r="K1056" s="633"/>
      <c r="M1056" s="633"/>
      <c r="O1056" s="633"/>
      <c r="P1056" s="633"/>
      <c r="Q1056" s="633"/>
      <c r="S1056" s="633"/>
      <c r="T1056" s="657"/>
      <c r="U1056" s="633"/>
      <c r="W1056" s="633"/>
      <c r="Y1056" s="633"/>
      <c r="Z1056" s="649"/>
      <c r="AA1056" s="653"/>
      <c r="AB1056" s="649"/>
    </row>
    <row r="1057" spans="3:28" x14ac:dyDescent="0.25">
      <c r="C1057" s="633"/>
      <c r="D1057" s="633"/>
      <c r="E1057" s="633"/>
      <c r="G1057" s="633"/>
      <c r="I1057" s="633"/>
      <c r="K1057" s="633"/>
      <c r="M1057" s="633"/>
      <c r="O1057" s="633"/>
      <c r="P1057" s="633"/>
      <c r="Q1057" s="633"/>
      <c r="S1057" s="633"/>
      <c r="T1057" s="657"/>
      <c r="U1057" s="633"/>
      <c r="W1057" s="633"/>
      <c r="Y1057" s="633"/>
      <c r="Z1057" s="649"/>
      <c r="AA1057" s="653"/>
      <c r="AB1057" s="649"/>
    </row>
    <row r="1058" spans="3:28" x14ac:dyDescent="0.25">
      <c r="C1058" s="633"/>
      <c r="D1058" s="633"/>
      <c r="E1058" s="633"/>
      <c r="G1058" s="633"/>
      <c r="I1058" s="633"/>
      <c r="K1058" s="633"/>
      <c r="M1058" s="633"/>
      <c r="O1058" s="633"/>
      <c r="P1058" s="633"/>
      <c r="Q1058" s="633"/>
      <c r="S1058" s="633"/>
      <c r="T1058" s="657"/>
      <c r="U1058" s="633"/>
      <c r="W1058" s="633"/>
      <c r="Y1058" s="633"/>
      <c r="Z1058" s="649"/>
      <c r="AA1058" s="653"/>
      <c r="AB1058" s="649"/>
    </row>
    <row r="1059" spans="3:28" x14ac:dyDescent="0.25">
      <c r="C1059" s="633"/>
      <c r="D1059" s="633"/>
      <c r="E1059" s="633"/>
      <c r="G1059" s="633"/>
      <c r="I1059" s="633"/>
      <c r="K1059" s="633"/>
      <c r="M1059" s="633"/>
      <c r="O1059" s="633"/>
      <c r="P1059" s="633"/>
      <c r="Q1059" s="633"/>
      <c r="S1059" s="633"/>
      <c r="T1059" s="657"/>
      <c r="U1059" s="633"/>
      <c r="W1059" s="633"/>
      <c r="Y1059" s="633"/>
      <c r="Z1059" s="649"/>
      <c r="AA1059" s="653"/>
      <c r="AB1059" s="649"/>
    </row>
    <row r="1060" spans="3:28" x14ac:dyDescent="0.25">
      <c r="C1060" s="633"/>
      <c r="D1060" s="633"/>
      <c r="E1060" s="633"/>
      <c r="G1060" s="633"/>
      <c r="I1060" s="633"/>
      <c r="K1060" s="633"/>
      <c r="M1060" s="633"/>
      <c r="O1060" s="633"/>
      <c r="P1060" s="633"/>
      <c r="Q1060" s="633"/>
      <c r="S1060" s="633"/>
      <c r="T1060" s="657"/>
      <c r="U1060" s="633"/>
      <c r="W1060" s="633"/>
      <c r="Y1060" s="633"/>
      <c r="Z1060" s="649"/>
      <c r="AA1060" s="653"/>
      <c r="AB1060" s="649"/>
    </row>
    <row r="1061" spans="3:28" x14ac:dyDescent="0.25">
      <c r="C1061" s="633"/>
      <c r="D1061" s="633"/>
      <c r="E1061" s="633"/>
      <c r="G1061" s="633"/>
      <c r="I1061" s="633"/>
      <c r="K1061" s="633"/>
      <c r="M1061" s="633"/>
      <c r="O1061" s="633"/>
      <c r="P1061" s="633"/>
      <c r="Q1061" s="633"/>
      <c r="S1061" s="633"/>
      <c r="T1061" s="657"/>
      <c r="U1061" s="633"/>
      <c r="W1061" s="633"/>
      <c r="Y1061" s="633"/>
      <c r="Z1061" s="649"/>
      <c r="AA1061" s="653"/>
      <c r="AB1061" s="649"/>
    </row>
    <row r="1062" spans="3:28" x14ac:dyDescent="0.25">
      <c r="C1062" s="633"/>
      <c r="D1062" s="633"/>
      <c r="E1062" s="633"/>
      <c r="G1062" s="633"/>
      <c r="I1062" s="633"/>
      <c r="K1062" s="633"/>
      <c r="M1062" s="633"/>
      <c r="O1062" s="633"/>
      <c r="P1062" s="633"/>
      <c r="Q1062" s="633"/>
      <c r="S1062" s="633"/>
      <c r="T1062" s="657"/>
      <c r="U1062" s="633"/>
      <c r="W1062" s="633"/>
      <c r="Y1062" s="633"/>
      <c r="Z1062" s="649"/>
      <c r="AA1062" s="653"/>
      <c r="AB1062" s="649"/>
    </row>
    <row r="1063" spans="3:28" x14ac:dyDescent="0.25">
      <c r="C1063" s="633"/>
      <c r="D1063" s="633"/>
      <c r="E1063" s="633"/>
      <c r="G1063" s="633"/>
      <c r="I1063" s="633"/>
      <c r="K1063" s="633"/>
      <c r="M1063" s="633"/>
      <c r="O1063" s="633"/>
      <c r="P1063" s="633"/>
      <c r="Q1063" s="633"/>
      <c r="S1063" s="633"/>
      <c r="T1063" s="657"/>
      <c r="U1063" s="633"/>
      <c r="W1063" s="633"/>
      <c r="Y1063" s="633"/>
      <c r="Z1063" s="649"/>
      <c r="AA1063" s="653"/>
      <c r="AB1063" s="649"/>
    </row>
    <row r="1064" spans="3:28" x14ac:dyDescent="0.25">
      <c r="C1064" s="633"/>
      <c r="D1064" s="633"/>
      <c r="E1064" s="633"/>
      <c r="G1064" s="633"/>
      <c r="I1064" s="633"/>
      <c r="K1064" s="633"/>
      <c r="M1064" s="633"/>
      <c r="O1064" s="633"/>
      <c r="P1064" s="633"/>
      <c r="Q1064" s="633"/>
      <c r="S1064" s="633"/>
      <c r="T1064" s="657"/>
      <c r="U1064" s="633"/>
      <c r="W1064" s="633"/>
      <c r="Y1064" s="633"/>
      <c r="Z1064" s="649"/>
      <c r="AA1064" s="653"/>
      <c r="AB1064" s="649"/>
    </row>
    <row r="1065" spans="3:28" x14ac:dyDescent="0.25">
      <c r="C1065" s="633"/>
      <c r="D1065" s="633"/>
      <c r="E1065" s="633"/>
      <c r="G1065" s="633"/>
      <c r="I1065" s="633"/>
      <c r="K1065" s="633"/>
      <c r="M1065" s="633"/>
      <c r="O1065" s="633"/>
      <c r="P1065" s="633"/>
      <c r="Q1065" s="633"/>
      <c r="S1065" s="633"/>
      <c r="T1065" s="657"/>
      <c r="U1065" s="633"/>
      <c r="W1065" s="633"/>
      <c r="Y1065" s="633"/>
      <c r="Z1065" s="649"/>
      <c r="AA1065" s="653"/>
      <c r="AB1065" s="649"/>
    </row>
    <row r="1066" spans="3:28" x14ac:dyDescent="0.25">
      <c r="C1066" s="633"/>
      <c r="D1066" s="633"/>
      <c r="E1066" s="633"/>
      <c r="G1066" s="633"/>
      <c r="I1066" s="633"/>
      <c r="K1066" s="633"/>
      <c r="M1066" s="633"/>
      <c r="O1066" s="633"/>
      <c r="P1066" s="633"/>
      <c r="Q1066" s="633"/>
      <c r="S1066" s="633"/>
      <c r="T1066" s="657"/>
      <c r="U1066" s="633"/>
      <c r="W1066" s="633"/>
      <c r="Y1066" s="633"/>
      <c r="Z1066" s="649"/>
      <c r="AA1066" s="653"/>
      <c r="AB1066" s="649"/>
    </row>
    <row r="1067" spans="3:28" x14ac:dyDescent="0.25">
      <c r="C1067" s="633"/>
      <c r="D1067" s="633"/>
      <c r="E1067" s="633"/>
      <c r="G1067" s="633"/>
      <c r="I1067" s="633"/>
      <c r="K1067" s="633"/>
      <c r="M1067" s="633"/>
      <c r="O1067" s="633"/>
      <c r="P1067" s="633"/>
      <c r="Q1067" s="633"/>
      <c r="S1067" s="633"/>
      <c r="T1067" s="657"/>
      <c r="U1067" s="633"/>
      <c r="W1067" s="633"/>
      <c r="Y1067" s="633"/>
      <c r="Z1067" s="649"/>
      <c r="AA1067" s="653"/>
      <c r="AB1067" s="649"/>
    </row>
    <row r="1068" spans="3:28" x14ac:dyDescent="0.25">
      <c r="C1068" s="633"/>
      <c r="D1068" s="633"/>
      <c r="E1068" s="633"/>
      <c r="G1068" s="633"/>
      <c r="I1068" s="633"/>
      <c r="K1068" s="633"/>
      <c r="M1068" s="633"/>
      <c r="O1068" s="633"/>
      <c r="P1068" s="633"/>
      <c r="Q1068" s="633"/>
      <c r="S1068" s="633"/>
      <c r="T1068" s="657"/>
      <c r="U1068" s="633"/>
      <c r="W1068" s="633"/>
      <c r="Y1068" s="633"/>
      <c r="Z1068" s="649"/>
      <c r="AA1068" s="653"/>
      <c r="AB1068" s="649"/>
    </row>
    <row r="1069" spans="3:28" x14ac:dyDescent="0.25">
      <c r="C1069" s="633"/>
      <c r="D1069" s="633"/>
      <c r="E1069" s="633"/>
      <c r="G1069" s="633"/>
      <c r="I1069" s="633"/>
      <c r="K1069" s="633"/>
      <c r="M1069" s="633"/>
      <c r="O1069" s="633"/>
      <c r="P1069" s="633"/>
      <c r="Q1069" s="633"/>
      <c r="S1069" s="633"/>
      <c r="T1069" s="657"/>
      <c r="U1069" s="633"/>
      <c r="W1069" s="633"/>
      <c r="Y1069" s="633"/>
      <c r="Z1069" s="649"/>
      <c r="AA1069" s="653"/>
      <c r="AB1069" s="649"/>
    </row>
    <row r="1070" spans="3:28" x14ac:dyDescent="0.25">
      <c r="C1070" s="633"/>
      <c r="D1070" s="633"/>
      <c r="E1070" s="633"/>
      <c r="G1070" s="633"/>
      <c r="I1070" s="633"/>
      <c r="K1070" s="633"/>
      <c r="M1070" s="633"/>
      <c r="O1070" s="633"/>
      <c r="P1070" s="633"/>
      <c r="Q1070" s="633"/>
      <c r="S1070" s="633"/>
      <c r="T1070" s="657"/>
      <c r="U1070" s="633"/>
      <c r="W1070" s="633"/>
      <c r="Y1070" s="633"/>
      <c r="Z1070" s="649"/>
      <c r="AA1070" s="653"/>
      <c r="AB1070" s="649"/>
    </row>
    <row r="1071" spans="3:28" x14ac:dyDescent="0.25">
      <c r="C1071" s="633"/>
      <c r="D1071" s="633"/>
      <c r="E1071" s="633"/>
      <c r="G1071" s="633"/>
      <c r="I1071" s="633"/>
      <c r="K1071" s="633"/>
      <c r="M1071" s="633"/>
      <c r="O1071" s="633"/>
      <c r="P1071" s="633"/>
      <c r="Q1071" s="633"/>
      <c r="S1071" s="633"/>
      <c r="T1071" s="657"/>
      <c r="U1071" s="633"/>
      <c r="W1071" s="633"/>
      <c r="Y1071" s="633"/>
      <c r="Z1071" s="649"/>
      <c r="AA1071" s="653"/>
      <c r="AB1071" s="649"/>
    </row>
    <row r="1072" spans="3:28" x14ac:dyDescent="0.25">
      <c r="C1072" s="633"/>
      <c r="D1072" s="633"/>
      <c r="E1072" s="633"/>
      <c r="G1072" s="633"/>
      <c r="I1072" s="633"/>
      <c r="K1072" s="633"/>
      <c r="M1072" s="633"/>
      <c r="O1072" s="633"/>
      <c r="P1072" s="633"/>
      <c r="Q1072" s="633"/>
      <c r="S1072" s="633"/>
      <c r="T1072" s="657"/>
      <c r="U1072" s="633"/>
      <c r="W1072" s="633"/>
      <c r="Y1072" s="633"/>
      <c r="Z1072" s="649"/>
      <c r="AA1072" s="653"/>
      <c r="AB1072" s="649"/>
    </row>
    <row r="1073" spans="3:28" x14ac:dyDescent="0.25">
      <c r="C1073" s="633"/>
      <c r="D1073" s="633"/>
      <c r="E1073" s="633"/>
      <c r="G1073" s="633"/>
      <c r="I1073" s="633"/>
      <c r="K1073" s="633"/>
      <c r="M1073" s="633"/>
      <c r="O1073" s="633"/>
      <c r="P1073" s="633"/>
      <c r="Q1073" s="633"/>
      <c r="S1073" s="633"/>
      <c r="T1073" s="657"/>
      <c r="U1073" s="633"/>
      <c r="W1073" s="633"/>
      <c r="Y1073" s="633"/>
      <c r="Z1073" s="649"/>
      <c r="AA1073" s="653"/>
      <c r="AB1073" s="649"/>
    </row>
    <row r="1074" spans="3:28" x14ac:dyDescent="0.25">
      <c r="C1074" s="633"/>
      <c r="D1074" s="633"/>
      <c r="E1074" s="633"/>
      <c r="G1074" s="633"/>
      <c r="I1074" s="633"/>
      <c r="K1074" s="633"/>
      <c r="M1074" s="633"/>
      <c r="O1074" s="633"/>
      <c r="P1074" s="633"/>
      <c r="Q1074" s="633"/>
      <c r="S1074" s="633"/>
      <c r="T1074" s="657"/>
      <c r="U1074" s="633"/>
      <c r="W1074" s="633"/>
      <c r="Y1074" s="633"/>
      <c r="Z1074" s="649"/>
      <c r="AA1074" s="653"/>
      <c r="AB1074" s="649"/>
    </row>
    <row r="1075" spans="3:28" x14ac:dyDescent="0.25">
      <c r="C1075" s="633"/>
      <c r="D1075" s="633"/>
      <c r="E1075" s="633"/>
      <c r="G1075" s="633"/>
      <c r="I1075" s="633"/>
      <c r="K1075" s="633"/>
      <c r="M1075" s="633"/>
      <c r="O1075" s="633"/>
      <c r="P1075" s="633"/>
      <c r="Q1075" s="633"/>
      <c r="S1075" s="633"/>
      <c r="T1075" s="657"/>
      <c r="U1075" s="633"/>
      <c r="W1075" s="633"/>
      <c r="Y1075" s="633"/>
      <c r="Z1075" s="649"/>
      <c r="AA1075" s="653"/>
      <c r="AB1075" s="649"/>
    </row>
    <row r="1076" spans="3:28" x14ac:dyDescent="0.25">
      <c r="C1076" s="633"/>
      <c r="D1076" s="633"/>
      <c r="E1076" s="633"/>
      <c r="G1076" s="633"/>
      <c r="I1076" s="633"/>
      <c r="K1076" s="633"/>
      <c r="M1076" s="633"/>
      <c r="O1076" s="633"/>
      <c r="P1076" s="633"/>
      <c r="Q1076" s="633"/>
      <c r="S1076" s="633"/>
      <c r="T1076" s="657"/>
      <c r="U1076" s="633"/>
      <c r="W1076" s="633"/>
      <c r="Y1076" s="633"/>
      <c r="Z1076" s="649"/>
      <c r="AA1076" s="653"/>
      <c r="AB1076" s="649"/>
    </row>
    <row r="1077" spans="3:28" x14ac:dyDescent="0.25">
      <c r="C1077" s="633"/>
      <c r="D1077" s="633"/>
      <c r="E1077" s="633"/>
      <c r="G1077" s="633"/>
      <c r="I1077" s="633"/>
      <c r="K1077" s="633"/>
      <c r="M1077" s="633"/>
      <c r="O1077" s="633"/>
      <c r="P1077" s="633"/>
      <c r="Q1077" s="633"/>
      <c r="S1077" s="633"/>
      <c r="T1077" s="657"/>
      <c r="U1077" s="633"/>
      <c r="W1077" s="633"/>
      <c r="Y1077" s="633"/>
      <c r="Z1077" s="649"/>
      <c r="AA1077" s="653"/>
      <c r="AB1077" s="649"/>
    </row>
    <row r="1078" spans="3:28" x14ac:dyDescent="0.25">
      <c r="C1078" s="633"/>
      <c r="D1078" s="633"/>
      <c r="E1078" s="633"/>
      <c r="G1078" s="633"/>
      <c r="I1078" s="633"/>
      <c r="K1078" s="633"/>
      <c r="M1078" s="633"/>
      <c r="O1078" s="633"/>
      <c r="P1078" s="633"/>
      <c r="Q1078" s="633"/>
      <c r="S1078" s="633"/>
      <c r="T1078" s="657"/>
      <c r="U1078" s="633"/>
      <c r="W1078" s="633"/>
      <c r="Y1078" s="633"/>
      <c r="Z1078" s="649"/>
      <c r="AA1078" s="653"/>
      <c r="AB1078" s="649"/>
    </row>
    <row r="1079" spans="3:28" x14ac:dyDescent="0.25">
      <c r="C1079" s="633"/>
      <c r="D1079" s="633"/>
      <c r="E1079" s="633"/>
      <c r="G1079" s="633"/>
      <c r="I1079" s="633"/>
      <c r="K1079" s="633"/>
      <c r="M1079" s="633"/>
      <c r="O1079" s="633"/>
      <c r="P1079" s="633"/>
      <c r="Q1079" s="633"/>
      <c r="S1079" s="633"/>
      <c r="T1079" s="657"/>
      <c r="U1079" s="633"/>
      <c r="W1079" s="633"/>
      <c r="Y1079" s="633"/>
      <c r="Z1079" s="649"/>
      <c r="AA1079" s="653"/>
      <c r="AB1079" s="649"/>
    </row>
    <row r="1080" spans="3:28" x14ac:dyDescent="0.25">
      <c r="C1080" s="633"/>
      <c r="D1080" s="633"/>
      <c r="E1080" s="633"/>
      <c r="G1080" s="633"/>
      <c r="I1080" s="633"/>
      <c r="K1080" s="633"/>
      <c r="M1080" s="633"/>
      <c r="O1080" s="633"/>
      <c r="P1080" s="633"/>
      <c r="Q1080" s="633"/>
      <c r="S1080" s="633"/>
      <c r="T1080" s="657"/>
      <c r="U1080" s="633"/>
      <c r="W1080" s="633"/>
      <c r="Y1080" s="633"/>
      <c r="Z1080" s="649"/>
      <c r="AA1080" s="653"/>
      <c r="AB1080" s="649"/>
    </row>
    <row r="1081" spans="3:28" x14ac:dyDescent="0.25">
      <c r="C1081" s="633"/>
      <c r="D1081" s="633"/>
      <c r="E1081" s="633"/>
      <c r="G1081" s="633"/>
      <c r="I1081" s="633"/>
      <c r="K1081" s="633"/>
      <c r="M1081" s="633"/>
      <c r="O1081" s="633"/>
      <c r="P1081" s="633"/>
      <c r="Q1081" s="633"/>
      <c r="S1081" s="633"/>
      <c r="T1081" s="657"/>
      <c r="U1081" s="633"/>
      <c r="W1081" s="633"/>
      <c r="Y1081" s="633"/>
      <c r="Z1081" s="649"/>
      <c r="AA1081" s="653"/>
      <c r="AB1081" s="649"/>
    </row>
    <row r="1082" spans="3:28" x14ac:dyDescent="0.25">
      <c r="C1082" s="633"/>
      <c r="D1082" s="633"/>
      <c r="E1082" s="633"/>
      <c r="G1082" s="633"/>
      <c r="I1082" s="633"/>
      <c r="K1082" s="633"/>
      <c r="M1082" s="633"/>
      <c r="O1082" s="633"/>
      <c r="P1082" s="633"/>
      <c r="Q1082" s="633"/>
      <c r="S1082" s="633"/>
      <c r="T1082" s="657"/>
      <c r="U1082" s="633"/>
      <c r="W1082" s="633"/>
      <c r="Y1082" s="633"/>
      <c r="Z1082" s="649"/>
      <c r="AA1082" s="653"/>
      <c r="AB1082" s="649"/>
    </row>
    <row r="1083" spans="3:28" x14ac:dyDescent="0.25">
      <c r="C1083" s="633"/>
      <c r="D1083" s="633"/>
      <c r="E1083" s="633"/>
      <c r="G1083" s="633"/>
      <c r="I1083" s="633"/>
      <c r="K1083" s="633"/>
      <c r="M1083" s="633"/>
      <c r="O1083" s="633"/>
      <c r="P1083" s="633"/>
      <c r="Q1083" s="633"/>
      <c r="S1083" s="633"/>
      <c r="T1083" s="657"/>
      <c r="U1083" s="633"/>
      <c r="W1083" s="633"/>
      <c r="Y1083" s="633"/>
      <c r="Z1083" s="649"/>
      <c r="AA1083" s="653"/>
      <c r="AB1083" s="649"/>
    </row>
    <row r="1084" spans="3:28" x14ac:dyDescent="0.25">
      <c r="C1084" s="633"/>
      <c r="D1084" s="633"/>
      <c r="E1084" s="633"/>
      <c r="G1084" s="633"/>
      <c r="I1084" s="633"/>
      <c r="K1084" s="633"/>
      <c r="M1084" s="633"/>
      <c r="O1084" s="633"/>
      <c r="P1084" s="633"/>
      <c r="Q1084" s="633"/>
      <c r="S1084" s="633"/>
      <c r="T1084" s="657"/>
      <c r="U1084" s="633"/>
      <c r="W1084" s="633"/>
      <c r="Y1084" s="633"/>
      <c r="Z1084" s="649"/>
      <c r="AA1084" s="653"/>
      <c r="AB1084" s="649"/>
    </row>
    <row r="1085" spans="3:28" x14ac:dyDescent="0.25">
      <c r="C1085" s="633"/>
      <c r="D1085" s="633"/>
      <c r="E1085" s="633"/>
      <c r="G1085" s="633"/>
      <c r="I1085" s="633"/>
      <c r="K1085" s="633"/>
      <c r="M1085" s="633"/>
      <c r="O1085" s="633"/>
      <c r="P1085" s="633"/>
      <c r="Q1085" s="633"/>
      <c r="S1085" s="633"/>
      <c r="T1085" s="657"/>
      <c r="U1085" s="633"/>
      <c r="W1085" s="633"/>
      <c r="Y1085" s="633"/>
      <c r="Z1085" s="649"/>
      <c r="AA1085" s="653"/>
      <c r="AB1085" s="649"/>
    </row>
    <row r="1086" spans="3:28" x14ac:dyDescent="0.25">
      <c r="C1086" s="633"/>
      <c r="D1086" s="633"/>
      <c r="E1086" s="633"/>
      <c r="G1086" s="633"/>
      <c r="I1086" s="633"/>
      <c r="K1086" s="633"/>
      <c r="M1086" s="633"/>
      <c r="O1086" s="633"/>
      <c r="P1086" s="633"/>
      <c r="Q1086" s="633"/>
      <c r="S1086" s="633"/>
      <c r="T1086" s="657"/>
      <c r="U1086" s="633"/>
      <c r="W1086" s="633"/>
      <c r="Y1086" s="633"/>
      <c r="Z1086" s="649"/>
      <c r="AA1086" s="653"/>
      <c r="AB1086" s="649"/>
    </row>
    <row r="1087" spans="3:28" x14ac:dyDescent="0.25">
      <c r="C1087" s="633"/>
      <c r="D1087" s="633"/>
      <c r="E1087" s="633"/>
      <c r="G1087" s="633"/>
      <c r="I1087" s="633"/>
      <c r="K1087" s="633"/>
      <c r="M1087" s="633"/>
      <c r="O1087" s="633"/>
      <c r="P1087" s="633"/>
      <c r="Q1087" s="633"/>
      <c r="S1087" s="633"/>
      <c r="T1087" s="657"/>
      <c r="U1087" s="633"/>
      <c r="W1087" s="633"/>
      <c r="Y1087" s="633"/>
      <c r="Z1087" s="649"/>
      <c r="AA1087" s="653"/>
      <c r="AB1087" s="649"/>
    </row>
    <row r="1088" spans="3:28" x14ac:dyDescent="0.25">
      <c r="C1088" s="633"/>
      <c r="D1088" s="633"/>
      <c r="E1088" s="633"/>
      <c r="G1088" s="633"/>
      <c r="I1088" s="633"/>
      <c r="K1088" s="633"/>
      <c r="M1088" s="633"/>
      <c r="O1088" s="633"/>
      <c r="P1088" s="633"/>
      <c r="Q1088" s="633"/>
      <c r="S1088" s="633"/>
      <c r="T1088" s="657"/>
      <c r="U1088" s="633"/>
      <c r="W1088" s="633"/>
      <c r="Y1088" s="633"/>
      <c r="Z1088" s="649"/>
      <c r="AA1088" s="653"/>
      <c r="AB1088" s="649"/>
    </row>
    <row r="1089" spans="3:28" x14ac:dyDescent="0.25">
      <c r="C1089" s="633"/>
      <c r="D1089" s="633"/>
      <c r="E1089" s="633"/>
      <c r="G1089" s="633"/>
      <c r="I1089" s="633"/>
      <c r="K1089" s="633"/>
      <c r="M1089" s="633"/>
      <c r="O1089" s="633"/>
      <c r="P1089" s="633"/>
      <c r="Q1089" s="633"/>
      <c r="S1089" s="633"/>
      <c r="T1089" s="657"/>
      <c r="U1089" s="633"/>
      <c r="W1089" s="633"/>
      <c r="Y1089" s="633"/>
      <c r="Z1089" s="649"/>
      <c r="AA1089" s="653"/>
      <c r="AB1089" s="649"/>
    </row>
    <row r="1090" spans="3:28" x14ac:dyDescent="0.25">
      <c r="C1090" s="633"/>
      <c r="D1090" s="633"/>
      <c r="E1090" s="633"/>
      <c r="G1090" s="633"/>
      <c r="I1090" s="633"/>
      <c r="K1090" s="633"/>
      <c r="M1090" s="633"/>
      <c r="O1090" s="633"/>
      <c r="P1090" s="633"/>
      <c r="Q1090" s="633"/>
      <c r="S1090" s="633"/>
      <c r="T1090" s="657"/>
      <c r="U1090" s="633"/>
      <c r="W1090" s="633"/>
      <c r="Y1090" s="633"/>
      <c r="Z1090" s="649"/>
      <c r="AA1090" s="653"/>
      <c r="AB1090" s="649"/>
    </row>
    <row r="1091" spans="3:28" x14ac:dyDescent="0.25">
      <c r="C1091" s="633"/>
      <c r="D1091" s="633"/>
      <c r="E1091" s="633"/>
      <c r="G1091" s="633"/>
      <c r="I1091" s="633"/>
      <c r="K1091" s="633"/>
      <c r="M1091" s="633"/>
      <c r="O1091" s="633"/>
      <c r="P1091" s="633"/>
      <c r="Q1091" s="633"/>
      <c r="S1091" s="633"/>
      <c r="T1091" s="657"/>
      <c r="U1091" s="633"/>
      <c r="W1091" s="633"/>
      <c r="Y1091" s="633"/>
      <c r="Z1091" s="649"/>
      <c r="AA1091" s="653"/>
      <c r="AB1091" s="649"/>
    </row>
    <row r="1092" spans="3:28" x14ac:dyDescent="0.25">
      <c r="C1092" s="633"/>
      <c r="D1092" s="633"/>
      <c r="E1092" s="633"/>
      <c r="G1092" s="633"/>
      <c r="I1092" s="633"/>
      <c r="K1092" s="633"/>
      <c r="M1092" s="633"/>
      <c r="O1092" s="633"/>
      <c r="P1092" s="633"/>
      <c r="Q1092" s="633"/>
      <c r="S1092" s="633"/>
      <c r="T1092" s="657"/>
      <c r="U1092" s="633"/>
      <c r="W1092" s="633"/>
      <c r="Y1092" s="633"/>
      <c r="Z1092" s="649"/>
      <c r="AA1092" s="653"/>
      <c r="AB1092" s="649"/>
    </row>
    <row r="1093" spans="3:28" x14ac:dyDescent="0.25">
      <c r="C1093" s="633"/>
      <c r="D1093" s="633"/>
      <c r="E1093" s="633"/>
      <c r="G1093" s="633"/>
      <c r="I1093" s="633"/>
      <c r="K1093" s="633"/>
      <c r="M1093" s="633"/>
      <c r="O1093" s="633"/>
      <c r="P1093" s="633"/>
      <c r="Q1093" s="633"/>
      <c r="S1093" s="633"/>
      <c r="T1093" s="657"/>
      <c r="U1093" s="633"/>
      <c r="W1093" s="633"/>
      <c r="Y1093" s="633"/>
      <c r="Z1093" s="649"/>
      <c r="AA1093" s="653"/>
      <c r="AB1093" s="649"/>
    </row>
    <row r="1094" spans="3:28" x14ac:dyDescent="0.25">
      <c r="C1094" s="633"/>
      <c r="D1094" s="633"/>
      <c r="E1094" s="633"/>
      <c r="G1094" s="633"/>
      <c r="I1094" s="633"/>
      <c r="K1094" s="633"/>
      <c r="M1094" s="633"/>
      <c r="O1094" s="633"/>
      <c r="P1094" s="633"/>
      <c r="Q1094" s="633"/>
      <c r="S1094" s="633"/>
      <c r="T1094" s="657"/>
      <c r="U1094" s="633"/>
      <c r="W1094" s="633"/>
      <c r="Y1094" s="633"/>
      <c r="Z1094" s="649"/>
      <c r="AA1094" s="653"/>
      <c r="AB1094" s="649"/>
    </row>
    <row r="1095" spans="3:28" x14ac:dyDescent="0.25">
      <c r="C1095" s="633"/>
      <c r="D1095" s="633"/>
      <c r="E1095" s="633"/>
      <c r="G1095" s="633"/>
      <c r="I1095" s="633"/>
      <c r="K1095" s="633"/>
      <c r="M1095" s="633"/>
      <c r="O1095" s="633"/>
      <c r="P1095" s="633"/>
      <c r="Q1095" s="633"/>
      <c r="S1095" s="633"/>
      <c r="T1095" s="657"/>
      <c r="U1095" s="633"/>
      <c r="W1095" s="633"/>
      <c r="Y1095" s="633"/>
      <c r="Z1095" s="649"/>
      <c r="AA1095" s="653"/>
      <c r="AB1095" s="649"/>
    </row>
    <row r="1096" spans="3:28" x14ac:dyDescent="0.25">
      <c r="C1096" s="633"/>
      <c r="D1096" s="633"/>
      <c r="E1096" s="633"/>
      <c r="G1096" s="633"/>
      <c r="I1096" s="633"/>
      <c r="K1096" s="633"/>
      <c r="M1096" s="633"/>
      <c r="O1096" s="633"/>
      <c r="P1096" s="633"/>
      <c r="Q1096" s="633"/>
      <c r="S1096" s="633"/>
      <c r="T1096" s="657"/>
      <c r="U1096" s="633"/>
      <c r="W1096" s="633"/>
      <c r="Y1096" s="633"/>
      <c r="Z1096" s="649"/>
      <c r="AA1096" s="653"/>
      <c r="AB1096" s="649"/>
    </row>
    <row r="1097" spans="3:28" x14ac:dyDescent="0.25">
      <c r="C1097" s="633"/>
      <c r="D1097" s="633"/>
      <c r="E1097" s="633"/>
      <c r="G1097" s="633"/>
      <c r="I1097" s="633"/>
      <c r="K1097" s="633"/>
      <c r="M1097" s="633"/>
      <c r="O1097" s="633"/>
      <c r="P1097" s="633"/>
      <c r="Q1097" s="633"/>
      <c r="S1097" s="633"/>
      <c r="T1097" s="657"/>
      <c r="U1097" s="633"/>
      <c r="W1097" s="633"/>
      <c r="Y1097" s="633"/>
      <c r="Z1097" s="649"/>
      <c r="AA1097" s="653"/>
      <c r="AB1097" s="649"/>
    </row>
    <row r="1098" spans="3:28" x14ac:dyDescent="0.25">
      <c r="C1098" s="633"/>
      <c r="D1098" s="633"/>
      <c r="E1098" s="633"/>
      <c r="G1098" s="633"/>
      <c r="I1098" s="633"/>
      <c r="K1098" s="633"/>
      <c r="M1098" s="633"/>
      <c r="O1098" s="633"/>
      <c r="P1098" s="633"/>
      <c r="Q1098" s="633"/>
      <c r="S1098" s="633"/>
      <c r="T1098" s="657"/>
      <c r="U1098" s="633"/>
      <c r="W1098" s="633"/>
      <c r="Y1098" s="633"/>
      <c r="Z1098" s="649"/>
      <c r="AA1098" s="653"/>
      <c r="AB1098" s="649"/>
    </row>
    <row r="1099" spans="3:28" x14ac:dyDescent="0.25">
      <c r="C1099" s="633"/>
      <c r="D1099" s="633"/>
      <c r="E1099" s="633"/>
      <c r="G1099" s="633"/>
      <c r="I1099" s="633"/>
      <c r="K1099" s="633"/>
      <c r="M1099" s="633"/>
      <c r="O1099" s="633"/>
      <c r="P1099" s="633"/>
      <c r="Q1099" s="633"/>
      <c r="S1099" s="633"/>
      <c r="T1099" s="657"/>
      <c r="U1099" s="633"/>
      <c r="W1099" s="633"/>
      <c r="Y1099" s="633"/>
      <c r="Z1099" s="649"/>
      <c r="AA1099" s="653"/>
      <c r="AB1099" s="649"/>
    </row>
    <row r="1100" spans="3:28" x14ac:dyDescent="0.25">
      <c r="C1100" s="633"/>
      <c r="D1100" s="633"/>
      <c r="E1100" s="633"/>
      <c r="G1100" s="633"/>
      <c r="I1100" s="633"/>
      <c r="K1100" s="633"/>
      <c r="M1100" s="633"/>
      <c r="O1100" s="633"/>
      <c r="P1100" s="633"/>
      <c r="Q1100" s="633"/>
      <c r="S1100" s="633"/>
      <c r="T1100" s="657"/>
      <c r="U1100" s="633"/>
      <c r="W1100" s="633"/>
      <c r="Y1100" s="633"/>
      <c r="Z1100" s="649"/>
      <c r="AA1100" s="653"/>
      <c r="AB1100" s="649"/>
    </row>
    <row r="1101" spans="3:28" x14ac:dyDescent="0.25">
      <c r="C1101" s="633"/>
      <c r="D1101" s="633"/>
      <c r="E1101" s="633"/>
      <c r="G1101" s="633"/>
      <c r="I1101" s="633"/>
      <c r="K1101" s="633"/>
      <c r="M1101" s="633"/>
      <c r="O1101" s="633"/>
      <c r="P1101" s="633"/>
      <c r="Q1101" s="633"/>
      <c r="S1101" s="633"/>
      <c r="T1101" s="657"/>
      <c r="U1101" s="633"/>
      <c r="W1101" s="633"/>
      <c r="Y1101" s="633"/>
      <c r="Z1101" s="649"/>
      <c r="AA1101" s="653"/>
      <c r="AB1101" s="649"/>
    </row>
    <row r="1102" spans="3:28" x14ac:dyDescent="0.25">
      <c r="C1102" s="633"/>
      <c r="D1102" s="633"/>
      <c r="E1102" s="633"/>
      <c r="G1102" s="633"/>
      <c r="I1102" s="633"/>
      <c r="K1102" s="633"/>
      <c r="M1102" s="633"/>
      <c r="O1102" s="633"/>
      <c r="P1102" s="633"/>
      <c r="Q1102" s="633"/>
      <c r="S1102" s="633"/>
      <c r="T1102" s="657"/>
      <c r="U1102" s="633"/>
      <c r="W1102" s="633"/>
      <c r="Y1102" s="633"/>
      <c r="Z1102" s="649"/>
      <c r="AA1102" s="653"/>
      <c r="AB1102" s="649"/>
    </row>
    <row r="1103" spans="3:28" x14ac:dyDescent="0.25">
      <c r="C1103" s="633"/>
      <c r="D1103" s="633"/>
      <c r="E1103" s="633"/>
      <c r="G1103" s="633"/>
      <c r="I1103" s="633"/>
      <c r="K1103" s="633"/>
      <c r="M1103" s="633"/>
      <c r="O1103" s="633"/>
      <c r="P1103" s="633"/>
      <c r="Q1103" s="633"/>
      <c r="S1103" s="633"/>
      <c r="T1103" s="657"/>
      <c r="U1103" s="633"/>
      <c r="W1103" s="633"/>
      <c r="Y1103" s="633"/>
      <c r="Z1103" s="649"/>
      <c r="AA1103" s="653"/>
      <c r="AB1103" s="649"/>
    </row>
    <row r="1104" spans="3:28" x14ac:dyDescent="0.25">
      <c r="C1104" s="633"/>
      <c r="D1104" s="633"/>
      <c r="E1104" s="633"/>
      <c r="G1104" s="633"/>
      <c r="I1104" s="633"/>
      <c r="K1104" s="633"/>
      <c r="M1104" s="633"/>
      <c r="O1104" s="633"/>
      <c r="P1104" s="633"/>
      <c r="Q1104" s="633"/>
      <c r="S1104" s="633"/>
      <c r="T1104" s="657"/>
      <c r="U1104" s="633"/>
      <c r="W1104" s="633"/>
      <c r="Y1104" s="633"/>
      <c r="Z1104" s="649"/>
      <c r="AA1104" s="653"/>
      <c r="AB1104" s="649"/>
    </row>
    <row r="1105" spans="3:28" x14ac:dyDescent="0.25">
      <c r="C1105" s="633"/>
      <c r="D1105" s="633"/>
      <c r="E1105" s="633"/>
      <c r="G1105" s="633"/>
      <c r="I1105" s="633"/>
      <c r="K1105" s="633"/>
      <c r="M1105" s="633"/>
      <c r="O1105" s="633"/>
      <c r="P1105" s="633"/>
      <c r="Q1105" s="633"/>
      <c r="S1105" s="633"/>
      <c r="T1105" s="657"/>
      <c r="U1105" s="633"/>
      <c r="W1105" s="633"/>
      <c r="Y1105" s="633"/>
      <c r="Z1105" s="649"/>
      <c r="AA1105" s="653"/>
      <c r="AB1105" s="649"/>
    </row>
    <row r="1106" spans="3:28" x14ac:dyDescent="0.25">
      <c r="C1106" s="633"/>
      <c r="D1106" s="633"/>
      <c r="E1106" s="633"/>
      <c r="G1106" s="633"/>
      <c r="I1106" s="633"/>
      <c r="K1106" s="633"/>
      <c r="M1106" s="633"/>
      <c r="O1106" s="633"/>
      <c r="P1106" s="633"/>
      <c r="Q1106" s="633"/>
      <c r="S1106" s="633"/>
      <c r="T1106" s="657"/>
      <c r="U1106" s="633"/>
      <c r="W1106" s="633"/>
      <c r="Y1106" s="633"/>
      <c r="Z1106" s="649"/>
      <c r="AA1106" s="653"/>
      <c r="AB1106" s="649"/>
    </row>
    <row r="1107" spans="3:28" x14ac:dyDescent="0.25">
      <c r="C1107" s="633"/>
      <c r="D1107" s="633"/>
      <c r="E1107" s="633"/>
      <c r="G1107" s="633"/>
      <c r="I1107" s="633"/>
      <c r="K1107" s="633"/>
      <c r="M1107" s="633"/>
      <c r="O1107" s="633"/>
      <c r="P1107" s="633"/>
      <c r="Q1107" s="633"/>
      <c r="S1107" s="633"/>
      <c r="T1107" s="657"/>
      <c r="U1107" s="633"/>
      <c r="W1107" s="633"/>
      <c r="Y1107" s="633"/>
      <c r="Z1107" s="649"/>
      <c r="AA1107" s="653"/>
      <c r="AB1107" s="649"/>
    </row>
    <row r="1108" spans="3:28" x14ac:dyDescent="0.25">
      <c r="C1108" s="633"/>
      <c r="D1108" s="633"/>
      <c r="E1108" s="633"/>
      <c r="G1108" s="633"/>
      <c r="I1108" s="633"/>
      <c r="K1108" s="633"/>
      <c r="M1108" s="633"/>
      <c r="O1108" s="633"/>
      <c r="P1108" s="633"/>
      <c r="Q1108" s="633"/>
      <c r="S1108" s="633"/>
      <c r="T1108" s="657"/>
      <c r="U1108" s="633"/>
      <c r="W1108" s="633"/>
      <c r="Y1108" s="633"/>
      <c r="Z1108" s="649"/>
      <c r="AA1108" s="653"/>
      <c r="AB1108" s="649"/>
    </row>
    <row r="1109" spans="3:28" x14ac:dyDescent="0.25">
      <c r="C1109" s="633"/>
      <c r="D1109" s="633"/>
      <c r="E1109" s="633"/>
      <c r="G1109" s="633"/>
      <c r="I1109" s="633"/>
      <c r="K1109" s="633"/>
      <c r="M1109" s="633"/>
      <c r="O1109" s="633"/>
      <c r="P1109" s="633"/>
      <c r="Q1109" s="633"/>
      <c r="S1109" s="633"/>
      <c r="T1109" s="657"/>
      <c r="U1109" s="633"/>
      <c r="W1109" s="633"/>
      <c r="Y1109" s="633"/>
      <c r="Z1109" s="649"/>
      <c r="AA1109" s="653"/>
      <c r="AB1109" s="649"/>
    </row>
    <row r="1110" spans="3:28" x14ac:dyDescent="0.25">
      <c r="C1110" s="633"/>
      <c r="D1110" s="633"/>
      <c r="E1110" s="633"/>
      <c r="G1110" s="633"/>
      <c r="I1110" s="633"/>
      <c r="K1110" s="633"/>
      <c r="M1110" s="633"/>
      <c r="O1110" s="633"/>
      <c r="P1110" s="633"/>
      <c r="Q1110" s="633"/>
      <c r="S1110" s="633"/>
      <c r="T1110" s="657"/>
      <c r="U1110" s="633"/>
      <c r="W1110" s="633"/>
      <c r="Y1110" s="633"/>
      <c r="Z1110" s="649"/>
      <c r="AA1110" s="653"/>
      <c r="AB1110" s="649"/>
    </row>
    <row r="1111" spans="3:28" x14ac:dyDescent="0.25">
      <c r="C1111" s="633"/>
      <c r="D1111" s="633"/>
      <c r="E1111" s="633"/>
      <c r="G1111" s="633"/>
      <c r="I1111" s="633"/>
      <c r="K1111" s="633"/>
      <c r="M1111" s="633"/>
      <c r="O1111" s="633"/>
      <c r="P1111" s="633"/>
      <c r="Q1111" s="633"/>
      <c r="S1111" s="633"/>
      <c r="T1111" s="657"/>
      <c r="U1111" s="633"/>
      <c r="W1111" s="633"/>
      <c r="Y1111" s="633"/>
      <c r="Z1111" s="649"/>
      <c r="AA1111" s="653"/>
      <c r="AB1111" s="649"/>
    </row>
    <row r="1112" spans="3:28" x14ac:dyDescent="0.25">
      <c r="C1112" s="633"/>
      <c r="D1112" s="633"/>
      <c r="E1112" s="633"/>
      <c r="G1112" s="633"/>
      <c r="I1112" s="633"/>
      <c r="K1112" s="633"/>
      <c r="M1112" s="633"/>
      <c r="O1112" s="633"/>
      <c r="P1112" s="633"/>
      <c r="Q1112" s="633"/>
      <c r="S1112" s="633"/>
      <c r="T1112" s="657"/>
      <c r="U1112" s="633"/>
      <c r="W1112" s="633"/>
      <c r="Y1112" s="633"/>
      <c r="Z1112" s="649"/>
      <c r="AA1112" s="653"/>
      <c r="AB1112" s="649"/>
    </row>
    <row r="1113" spans="3:28" x14ac:dyDescent="0.25">
      <c r="C1113" s="633"/>
      <c r="D1113" s="633"/>
      <c r="E1113" s="633"/>
      <c r="G1113" s="633"/>
      <c r="I1113" s="633"/>
      <c r="K1113" s="633"/>
      <c r="M1113" s="633"/>
      <c r="O1113" s="633"/>
      <c r="P1113" s="633"/>
      <c r="Q1113" s="633"/>
      <c r="S1113" s="633"/>
      <c r="T1113" s="657"/>
      <c r="U1113" s="633"/>
      <c r="W1113" s="633"/>
      <c r="Y1113" s="633"/>
      <c r="Z1113" s="649"/>
      <c r="AA1113" s="653"/>
      <c r="AB1113" s="649"/>
    </row>
    <row r="1114" spans="3:28" x14ac:dyDescent="0.25">
      <c r="C1114" s="633"/>
      <c r="D1114" s="633"/>
      <c r="E1114" s="633"/>
      <c r="G1114" s="633"/>
      <c r="I1114" s="633"/>
      <c r="K1114" s="633"/>
      <c r="M1114" s="633"/>
      <c r="O1114" s="633"/>
      <c r="P1114" s="633"/>
      <c r="Q1114" s="633"/>
      <c r="S1114" s="633"/>
      <c r="T1114" s="657"/>
      <c r="U1114" s="633"/>
      <c r="W1114" s="633"/>
      <c r="Y1114" s="633"/>
      <c r="Z1114" s="649"/>
      <c r="AA1114" s="653"/>
      <c r="AB1114" s="649"/>
    </row>
    <row r="1115" spans="3:28" x14ac:dyDescent="0.25">
      <c r="C1115" s="633"/>
      <c r="D1115" s="633"/>
      <c r="E1115" s="633"/>
      <c r="G1115" s="633"/>
      <c r="I1115" s="633"/>
      <c r="K1115" s="633"/>
      <c r="M1115" s="633"/>
      <c r="O1115" s="633"/>
      <c r="P1115" s="633"/>
      <c r="Q1115" s="633"/>
      <c r="S1115" s="633"/>
      <c r="T1115" s="657"/>
      <c r="U1115" s="633"/>
      <c r="W1115" s="633"/>
      <c r="Y1115" s="633"/>
      <c r="Z1115" s="649"/>
      <c r="AA1115" s="653"/>
      <c r="AB1115" s="649"/>
    </row>
    <row r="1116" spans="3:28" x14ac:dyDescent="0.25">
      <c r="C1116" s="633"/>
      <c r="D1116" s="633"/>
      <c r="E1116" s="633"/>
      <c r="G1116" s="633"/>
      <c r="I1116" s="633"/>
      <c r="K1116" s="633"/>
      <c r="M1116" s="633"/>
      <c r="O1116" s="633"/>
      <c r="P1116" s="633"/>
      <c r="Q1116" s="633"/>
      <c r="S1116" s="633"/>
      <c r="T1116" s="657"/>
      <c r="U1116" s="633"/>
      <c r="W1116" s="633"/>
      <c r="Y1116" s="633"/>
      <c r="Z1116" s="649"/>
      <c r="AA1116" s="653"/>
      <c r="AB1116" s="649"/>
    </row>
    <row r="1117" spans="3:28" x14ac:dyDescent="0.25">
      <c r="C1117" s="633"/>
      <c r="D1117" s="633"/>
      <c r="E1117" s="633"/>
      <c r="G1117" s="633"/>
      <c r="I1117" s="633"/>
      <c r="K1117" s="633"/>
      <c r="M1117" s="633"/>
      <c r="O1117" s="633"/>
      <c r="P1117" s="633"/>
      <c r="Q1117" s="633"/>
      <c r="S1117" s="633"/>
      <c r="T1117" s="657"/>
      <c r="U1117" s="633"/>
      <c r="W1117" s="633"/>
      <c r="Y1117" s="633"/>
      <c r="Z1117" s="649"/>
      <c r="AA1117" s="653"/>
      <c r="AB1117" s="649"/>
    </row>
    <row r="1118" spans="3:28" x14ac:dyDescent="0.25">
      <c r="C1118" s="633"/>
      <c r="D1118" s="633"/>
      <c r="E1118" s="633"/>
      <c r="G1118" s="633"/>
      <c r="I1118" s="633"/>
      <c r="K1118" s="633"/>
      <c r="M1118" s="633"/>
      <c r="O1118" s="633"/>
      <c r="P1118" s="633"/>
      <c r="Q1118" s="633"/>
      <c r="S1118" s="633"/>
      <c r="T1118" s="657"/>
      <c r="U1118" s="633"/>
      <c r="W1118" s="633"/>
      <c r="Y1118" s="633"/>
      <c r="Z1118" s="649"/>
      <c r="AA1118" s="653"/>
      <c r="AB1118" s="649"/>
    </row>
    <row r="1119" spans="3:28" x14ac:dyDescent="0.25">
      <c r="C1119" s="633"/>
      <c r="D1119" s="633"/>
      <c r="E1119" s="633"/>
      <c r="G1119" s="633"/>
      <c r="I1119" s="633"/>
      <c r="K1119" s="633"/>
      <c r="M1119" s="633"/>
      <c r="O1119" s="633"/>
      <c r="P1119" s="633"/>
      <c r="Q1119" s="633"/>
      <c r="S1119" s="633"/>
      <c r="T1119" s="657"/>
      <c r="U1119" s="633"/>
      <c r="W1119" s="633"/>
      <c r="Y1119" s="633"/>
      <c r="Z1119" s="649"/>
      <c r="AA1119" s="653"/>
      <c r="AB1119" s="649"/>
    </row>
    <row r="1120" spans="3:28" x14ac:dyDescent="0.25">
      <c r="C1120" s="633"/>
      <c r="D1120" s="633"/>
      <c r="E1120" s="633"/>
      <c r="G1120" s="633"/>
      <c r="I1120" s="633"/>
      <c r="K1120" s="633"/>
      <c r="M1120" s="633"/>
      <c r="O1120" s="633"/>
      <c r="P1120" s="633"/>
      <c r="Q1120" s="633"/>
      <c r="S1120" s="633"/>
      <c r="T1120" s="657"/>
      <c r="U1120" s="633"/>
      <c r="W1120" s="633"/>
      <c r="Y1120" s="633"/>
      <c r="Z1120" s="649"/>
      <c r="AA1120" s="653"/>
      <c r="AB1120" s="649"/>
    </row>
    <row r="1121" spans="3:28" x14ac:dyDescent="0.25">
      <c r="C1121" s="633"/>
      <c r="D1121" s="633"/>
      <c r="E1121" s="633"/>
      <c r="G1121" s="633"/>
      <c r="I1121" s="633"/>
      <c r="K1121" s="633"/>
      <c r="M1121" s="633"/>
      <c r="O1121" s="633"/>
      <c r="P1121" s="633"/>
      <c r="Q1121" s="633"/>
      <c r="S1121" s="633"/>
      <c r="T1121" s="657"/>
      <c r="U1121" s="633"/>
      <c r="W1121" s="633"/>
      <c r="Y1121" s="633"/>
      <c r="Z1121" s="649"/>
      <c r="AA1121" s="653"/>
      <c r="AB1121" s="649"/>
    </row>
    <row r="1122" spans="3:28" x14ac:dyDescent="0.25">
      <c r="C1122" s="633"/>
      <c r="D1122" s="633"/>
      <c r="E1122" s="633"/>
      <c r="G1122" s="633"/>
      <c r="I1122" s="633"/>
      <c r="K1122" s="633"/>
      <c r="M1122" s="633"/>
      <c r="O1122" s="633"/>
      <c r="P1122" s="633"/>
      <c r="Q1122" s="633"/>
      <c r="S1122" s="633"/>
      <c r="T1122" s="657"/>
      <c r="U1122" s="633"/>
      <c r="W1122" s="633"/>
      <c r="Y1122" s="633"/>
      <c r="Z1122" s="649"/>
      <c r="AA1122" s="653"/>
      <c r="AB1122" s="649"/>
    </row>
    <row r="1123" spans="3:28" x14ac:dyDescent="0.25">
      <c r="C1123" s="633"/>
      <c r="D1123" s="633"/>
      <c r="E1123" s="633"/>
      <c r="G1123" s="633"/>
      <c r="I1123" s="633"/>
      <c r="K1123" s="633"/>
      <c r="M1123" s="633"/>
      <c r="O1123" s="633"/>
      <c r="P1123" s="633"/>
      <c r="Q1123" s="633"/>
      <c r="S1123" s="633"/>
      <c r="T1123" s="657"/>
      <c r="U1123" s="633"/>
      <c r="W1123" s="633"/>
      <c r="Y1123" s="633"/>
      <c r="Z1123" s="649"/>
      <c r="AA1123" s="653"/>
      <c r="AB1123" s="649"/>
    </row>
    <row r="1124" spans="3:28" x14ac:dyDescent="0.25">
      <c r="C1124" s="633"/>
      <c r="D1124" s="633"/>
      <c r="E1124" s="633"/>
      <c r="G1124" s="633"/>
      <c r="I1124" s="633"/>
      <c r="K1124" s="633"/>
      <c r="M1124" s="633"/>
      <c r="O1124" s="633"/>
      <c r="P1124" s="633"/>
      <c r="Q1124" s="633"/>
      <c r="S1124" s="633"/>
      <c r="T1124" s="657"/>
      <c r="U1124" s="633"/>
      <c r="W1124" s="633"/>
      <c r="Y1124" s="633"/>
      <c r="Z1124" s="649"/>
      <c r="AA1124" s="653"/>
      <c r="AB1124" s="649"/>
    </row>
    <row r="1125" spans="3:28" x14ac:dyDescent="0.25">
      <c r="C1125" s="633"/>
      <c r="D1125" s="633"/>
      <c r="E1125" s="633"/>
      <c r="G1125" s="633"/>
      <c r="I1125" s="633"/>
      <c r="K1125" s="633"/>
      <c r="M1125" s="633"/>
      <c r="O1125" s="633"/>
      <c r="P1125" s="633"/>
      <c r="Q1125" s="633"/>
      <c r="S1125" s="633"/>
      <c r="T1125" s="657"/>
      <c r="U1125" s="633"/>
      <c r="W1125" s="633"/>
      <c r="Y1125" s="633"/>
      <c r="Z1125" s="649"/>
      <c r="AA1125" s="653"/>
      <c r="AB1125" s="649"/>
    </row>
    <row r="1126" spans="3:28" x14ac:dyDescent="0.25">
      <c r="C1126" s="633"/>
      <c r="D1126" s="633"/>
      <c r="E1126" s="633"/>
      <c r="G1126" s="633"/>
      <c r="I1126" s="633"/>
      <c r="K1126" s="633"/>
      <c r="M1126" s="633"/>
      <c r="O1126" s="633"/>
      <c r="P1126" s="633"/>
      <c r="Q1126" s="633"/>
      <c r="S1126" s="633"/>
      <c r="T1126" s="657"/>
      <c r="U1126" s="633"/>
      <c r="W1126" s="633"/>
      <c r="Y1126" s="633"/>
      <c r="Z1126" s="649"/>
      <c r="AA1126" s="653"/>
      <c r="AB1126" s="649"/>
    </row>
    <row r="1127" spans="3:28" x14ac:dyDescent="0.25">
      <c r="C1127" s="633"/>
      <c r="D1127" s="633"/>
      <c r="E1127" s="633"/>
      <c r="G1127" s="633"/>
      <c r="I1127" s="633"/>
      <c r="K1127" s="633"/>
      <c r="M1127" s="633"/>
      <c r="O1127" s="633"/>
      <c r="P1127" s="633"/>
      <c r="Q1127" s="633"/>
      <c r="S1127" s="633"/>
      <c r="T1127" s="657"/>
      <c r="U1127" s="633"/>
      <c r="W1127" s="633"/>
      <c r="Y1127" s="633"/>
      <c r="Z1127" s="649"/>
      <c r="AA1127" s="653"/>
      <c r="AB1127" s="649"/>
    </row>
    <row r="1128" spans="3:28" x14ac:dyDescent="0.25">
      <c r="C1128" s="633"/>
      <c r="D1128" s="633"/>
      <c r="E1128" s="633"/>
      <c r="G1128" s="633"/>
      <c r="I1128" s="633"/>
      <c r="K1128" s="633"/>
      <c r="M1128" s="633"/>
      <c r="O1128" s="633"/>
      <c r="P1128" s="633"/>
      <c r="Q1128" s="633"/>
      <c r="S1128" s="633"/>
      <c r="T1128" s="657"/>
      <c r="U1128" s="633"/>
      <c r="W1128" s="633"/>
      <c r="Y1128" s="633"/>
      <c r="Z1128" s="649"/>
      <c r="AA1128" s="653"/>
      <c r="AB1128" s="649"/>
    </row>
    <row r="1129" spans="3:28" x14ac:dyDescent="0.25">
      <c r="C1129" s="633"/>
      <c r="D1129" s="633"/>
      <c r="E1129" s="633"/>
      <c r="G1129" s="633"/>
      <c r="I1129" s="633"/>
      <c r="K1129" s="633"/>
      <c r="M1129" s="633"/>
      <c r="O1129" s="633"/>
      <c r="P1129" s="633"/>
      <c r="Q1129" s="633"/>
      <c r="S1129" s="633"/>
      <c r="T1129" s="657"/>
      <c r="U1129" s="633"/>
      <c r="W1129" s="633"/>
      <c r="Y1129" s="633"/>
      <c r="Z1129" s="649"/>
      <c r="AA1129" s="653"/>
      <c r="AB1129" s="649"/>
    </row>
    <row r="1130" spans="3:28" x14ac:dyDescent="0.25">
      <c r="C1130" s="633"/>
      <c r="D1130" s="633"/>
      <c r="E1130" s="633"/>
      <c r="G1130" s="633"/>
      <c r="I1130" s="633"/>
      <c r="K1130" s="633"/>
      <c r="M1130" s="633"/>
      <c r="O1130" s="633"/>
      <c r="P1130" s="633"/>
      <c r="Q1130" s="633"/>
      <c r="S1130" s="633"/>
      <c r="T1130" s="657"/>
      <c r="U1130" s="633"/>
      <c r="W1130" s="633"/>
      <c r="Y1130" s="633"/>
      <c r="Z1130" s="649"/>
      <c r="AA1130" s="653"/>
      <c r="AB1130" s="649"/>
    </row>
    <row r="1131" spans="3:28" x14ac:dyDescent="0.25">
      <c r="C1131" s="633"/>
      <c r="D1131" s="633"/>
      <c r="E1131" s="633"/>
      <c r="G1131" s="633"/>
      <c r="I1131" s="633"/>
      <c r="K1131" s="633"/>
      <c r="M1131" s="633"/>
      <c r="O1131" s="633"/>
      <c r="P1131" s="633"/>
      <c r="Q1131" s="633"/>
      <c r="S1131" s="633"/>
      <c r="T1131" s="657"/>
      <c r="U1131" s="633"/>
      <c r="W1131" s="633"/>
      <c r="Y1131" s="633"/>
      <c r="Z1131" s="649"/>
      <c r="AA1131" s="653"/>
      <c r="AB1131" s="649"/>
    </row>
    <row r="1132" spans="3:28" x14ac:dyDescent="0.25">
      <c r="C1132" s="633"/>
      <c r="D1132" s="633"/>
      <c r="E1132" s="633"/>
      <c r="G1132" s="633"/>
      <c r="I1132" s="633"/>
      <c r="K1132" s="633"/>
      <c r="M1132" s="633"/>
      <c r="O1132" s="633"/>
      <c r="P1132" s="633"/>
      <c r="Q1132" s="633"/>
      <c r="S1132" s="633"/>
      <c r="T1132" s="657"/>
      <c r="U1132" s="633"/>
      <c r="W1132" s="633"/>
      <c r="Y1132" s="633"/>
      <c r="Z1132" s="649"/>
      <c r="AA1132" s="653"/>
      <c r="AB1132" s="649"/>
    </row>
    <row r="1133" spans="3:28" x14ac:dyDescent="0.25">
      <c r="C1133" s="633"/>
      <c r="D1133" s="633"/>
      <c r="E1133" s="633"/>
      <c r="G1133" s="633"/>
      <c r="I1133" s="633"/>
      <c r="K1133" s="633"/>
      <c r="M1133" s="633"/>
      <c r="O1133" s="633"/>
      <c r="P1133" s="633"/>
      <c r="Q1133" s="633"/>
      <c r="S1133" s="633"/>
      <c r="T1133" s="657"/>
      <c r="U1133" s="633"/>
      <c r="W1133" s="633"/>
      <c r="Y1133" s="633"/>
      <c r="Z1133" s="649"/>
      <c r="AA1133" s="653"/>
      <c r="AB1133" s="649"/>
    </row>
    <row r="1134" spans="3:28" x14ac:dyDescent="0.25">
      <c r="C1134" s="633"/>
      <c r="D1134" s="633"/>
      <c r="E1134" s="633"/>
      <c r="G1134" s="633"/>
      <c r="I1134" s="633"/>
      <c r="K1134" s="633"/>
      <c r="M1134" s="633"/>
      <c r="O1134" s="633"/>
      <c r="P1134" s="633"/>
      <c r="Q1134" s="633"/>
      <c r="S1134" s="633"/>
      <c r="T1134" s="657"/>
      <c r="U1134" s="633"/>
      <c r="W1134" s="633"/>
      <c r="Y1134" s="633"/>
      <c r="Z1134" s="649"/>
      <c r="AA1134" s="653"/>
      <c r="AB1134" s="649"/>
    </row>
    <row r="1135" spans="3:28" x14ac:dyDescent="0.25">
      <c r="C1135" s="633"/>
      <c r="D1135" s="633"/>
      <c r="E1135" s="633"/>
      <c r="G1135" s="633"/>
      <c r="I1135" s="633"/>
      <c r="K1135" s="633"/>
      <c r="M1135" s="633"/>
      <c r="O1135" s="633"/>
      <c r="P1135" s="633"/>
      <c r="Q1135" s="633"/>
      <c r="S1135" s="633"/>
      <c r="T1135" s="657"/>
      <c r="U1135" s="633"/>
      <c r="W1135" s="633"/>
      <c r="Y1135" s="633"/>
      <c r="Z1135" s="649"/>
      <c r="AA1135" s="653"/>
      <c r="AB1135" s="649"/>
    </row>
    <row r="1136" spans="3:28" x14ac:dyDescent="0.25">
      <c r="C1136" s="633"/>
      <c r="D1136" s="633"/>
      <c r="E1136" s="633"/>
      <c r="G1136" s="633"/>
      <c r="I1136" s="633"/>
      <c r="K1136" s="633"/>
      <c r="M1136" s="633"/>
      <c r="O1136" s="633"/>
      <c r="P1136" s="633"/>
      <c r="Q1136" s="633"/>
      <c r="S1136" s="633"/>
      <c r="T1136" s="657"/>
      <c r="U1136" s="633"/>
      <c r="W1136" s="633"/>
      <c r="Y1136" s="633"/>
      <c r="Z1136" s="649"/>
      <c r="AA1136" s="653"/>
      <c r="AB1136" s="649"/>
    </row>
    <row r="1137" spans="3:28" x14ac:dyDescent="0.25">
      <c r="C1137" s="633"/>
      <c r="D1137" s="633"/>
      <c r="E1137" s="633"/>
      <c r="G1137" s="633"/>
      <c r="I1137" s="633"/>
      <c r="K1137" s="633"/>
      <c r="M1137" s="633"/>
      <c r="O1137" s="633"/>
      <c r="P1137" s="633"/>
      <c r="Q1137" s="633"/>
      <c r="S1137" s="633"/>
      <c r="T1137" s="657"/>
      <c r="U1137" s="633"/>
      <c r="W1137" s="633"/>
      <c r="Y1137" s="633"/>
      <c r="Z1137" s="649"/>
      <c r="AA1137" s="653"/>
      <c r="AB1137" s="649"/>
    </row>
    <row r="1138" spans="3:28" x14ac:dyDescent="0.25">
      <c r="C1138" s="633"/>
      <c r="D1138" s="633"/>
      <c r="E1138" s="633"/>
      <c r="G1138" s="633"/>
      <c r="I1138" s="633"/>
      <c r="K1138" s="633"/>
      <c r="M1138" s="633"/>
      <c r="O1138" s="633"/>
      <c r="P1138" s="633"/>
      <c r="Q1138" s="633"/>
      <c r="S1138" s="633"/>
      <c r="T1138" s="657"/>
      <c r="U1138" s="633"/>
      <c r="W1138" s="633"/>
      <c r="Y1138" s="633"/>
      <c r="Z1138" s="649"/>
      <c r="AA1138" s="653"/>
      <c r="AB1138" s="649"/>
    </row>
    <row r="1139" spans="3:28" x14ac:dyDescent="0.25">
      <c r="C1139" s="633"/>
      <c r="D1139" s="633"/>
      <c r="E1139" s="633"/>
      <c r="G1139" s="633"/>
      <c r="I1139" s="633"/>
      <c r="K1139" s="633"/>
      <c r="M1139" s="633"/>
      <c r="O1139" s="633"/>
      <c r="P1139" s="633"/>
      <c r="Q1139" s="633"/>
      <c r="S1139" s="633"/>
      <c r="T1139" s="657"/>
      <c r="U1139" s="633"/>
      <c r="W1139" s="633"/>
      <c r="Y1139" s="633"/>
      <c r="Z1139" s="649"/>
      <c r="AA1139" s="653"/>
      <c r="AB1139" s="649"/>
    </row>
    <row r="1140" spans="3:28" x14ac:dyDescent="0.25">
      <c r="C1140" s="633"/>
      <c r="D1140" s="633"/>
      <c r="E1140" s="633"/>
      <c r="G1140" s="633"/>
      <c r="I1140" s="633"/>
      <c r="K1140" s="633"/>
      <c r="M1140" s="633"/>
      <c r="O1140" s="633"/>
      <c r="P1140" s="633"/>
      <c r="Q1140" s="633"/>
      <c r="S1140" s="633"/>
      <c r="T1140" s="657"/>
      <c r="U1140" s="633"/>
      <c r="W1140" s="633"/>
      <c r="Y1140" s="633"/>
      <c r="Z1140" s="649"/>
      <c r="AA1140" s="653"/>
      <c r="AB1140" s="649"/>
    </row>
    <row r="1141" spans="3:28" x14ac:dyDescent="0.25">
      <c r="C1141" s="633"/>
      <c r="D1141" s="633"/>
      <c r="E1141" s="633"/>
      <c r="G1141" s="633"/>
      <c r="I1141" s="633"/>
      <c r="K1141" s="633"/>
      <c r="M1141" s="633"/>
      <c r="O1141" s="633"/>
      <c r="P1141" s="633"/>
      <c r="Q1141" s="633"/>
      <c r="S1141" s="633"/>
      <c r="T1141" s="657"/>
      <c r="U1141" s="633"/>
      <c r="W1141" s="633"/>
      <c r="Y1141" s="633"/>
      <c r="Z1141" s="649"/>
      <c r="AA1141" s="653"/>
      <c r="AB1141" s="649"/>
    </row>
    <row r="1142" spans="3:28" x14ac:dyDescent="0.25">
      <c r="C1142" s="633"/>
      <c r="D1142" s="633"/>
      <c r="E1142" s="633"/>
      <c r="G1142" s="633"/>
      <c r="I1142" s="633"/>
      <c r="K1142" s="633"/>
      <c r="M1142" s="633"/>
      <c r="O1142" s="633"/>
      <c r="P1142" s="633"/>
      <c r="Q1142" s="633"/>
      <c r="S1142" s="633"/>
      <c r="T1142" s="657"/>
      <c r="U1142" s="633"/>
      <c r="W1142" s="633"/>
      <c r="Y1142" s="633"/>
      <c r="Z1142" s="649"/>
      <c r="AA1142" s="653"/>
      <c r="AB1142" s="649"/>
    </row>
    <row r="1143" spans="3:28" x14ac:dyDescent="0.25">
      <c r="C1143" s="633"/>
      <c r="D1143" s="633"/>
      <c r="E1143" s="633"/>
      <c r="G1143" s="633"/>
      <c r="I1143" s="633"/>
      <c r="K1143" s="633"/>
      <c r="M1143" s="633"/>
      <c r="O1143" s="633"/>
      <c r="P1143" s="633"/>
      <c r="Q1143" s="633"/>
      <c r="S1143" s="633"/>
      <c r="T1143" s="657"/>
      <c r="U1143" s="633"/>
      <c r="W1143" s="633"/>
      <c r="Y1143" s="633"/>
      <c r="Z1143" s="649"/>
      <c r="AA1143" s="653"/>
      <c r="AB1143" s="649"/>
    </row>
    <row r="1144" spans="3:28" x14ac:dyDescent="0.25">
      <c r="C1144" s="633"/>
      <c r="D1144" s="633"/>
      <c r="E1144" s="633"/>
      <c r="G1144" s="633"/>
      <c r="I1144" s="633"/>
      <c r="K1144" s="633"/>
      <c r="M1144" s="633"/>
      <c r="O1144" s="633"/>
      <c r="P1144" s="633"/>
      <c r="Q1144" s="633"/>
      <c r="S1144" s="633"/>
      <c r="T1144" s="657"/>
      <c r="U1144" s="633"/>
      <c r="W1144" s="633"/>
      <c r="Y1144" s="633"/>
      <c r="Z1144" s="649"/>
      <c r="AA1144" s="653"/>
      <c r="AB1144" s="649"/>
    </row>
    <row r="1145" spans="3:28" x14ac:dyDescent="0.25">
      <c r="C1145" s="633"/>
      <c r="D1145" s="633"/>
      <c r="E1145" s="633"/>
      <c r="G1145" s="633"/>
      <c r="I1145" s="633"/>
      <c r="K1145" s="633"/>
      <c r="M1145" s="633"/>
      <c r="O1145" s="633"/>
      <c r="P1145" s="633"/>
      <c r="Q1145" s="633"/>
      <c r="S1145" s="633"/>
      <c r="T1145" s="657"/>
      <c r="U1145" s="633"/>
      <c r="W1145" s="633"/>
      <c r="Y1145" s="633"/>
      <c r="Z1145" s="649"/>
      <c r="AA1145" s="653"/>
      <c r="AB1145" s="649"/>
    </row>
    <row r="1146" spans="3:28" x14ac:dyDescent="0.25">
      <c r="C1146" s="633"/>
      <c r="D1146" s="633"/>
      <c r="E1146" s="633"/>
      <c r="G1146" s="633"/>
      <c r="I1146" s="633"/>
      <c r="K1146" s="633"/>
      <c r="M1146" s="633"/>
      <c r="O1146" s="633"/>
      <c r="P1146" s="633"/>
      <c r="Q1146" s="633"/>
      <c r="S1146" s="633"/>
      <c r="T1146" s="657"/>
      <c r="U1146" s="633"/>
      <c r="W1146" s="633"/>
      <c r="Y1146" s="633"/>
      <c r="Z1146" s="649"/>
      <c r="AA1146" s="653"/>
      <c r="AB1146" s="649"/>
    </row>
    <row r="1147" spans="3:28" x14ac:dyDescent="0.25">
      <c r="C1147" s="633"/>
      <c r="D1147" s="633"/>
      <c r="E1147" s="633"/>
      <c r="G1147" s="633"/>
      <c r="I1147" s="633"/>
      <c r="K1147" s="633"/>
      <c r="M1147" s="633"/>
      <c r="O1147" s="633"/>
      <c r="P1147" s="633"/>
      <c r="Q1147" s="633"/>
      <c r="S1147" s="633"/>
      <c r="T1147" s="657"/>
      <c r="U1147" s="633"/>
      <c r="W1147" s="633"/>
      <c r="Y1147" s="633"/>
      <c r="Z1147" s="649"/>
      <c r="AA1147" s="653"/>
      <c r="AB1147" s="649"/>
    </row>
    <row r="1148" spans="3:28" x14ac:dyDescent="0.25">
      <c r="C1148" s="633"/>
      <c r="D1148" s="633"/>
      <c r="E1148" s="633"/>
      <c r="G1148" s="633"/>
      <c r="I1148" s="633"/>
      <c r="K1148" s="633"/>
      <c r="M1148" s="633"/>
      <c r="O1148" s="633"/>
      <c r="P1148" s="633"/>
      <c r="Q1148" s="633"/>
      <c r="S1148" s="633"/>
      <c r="T1148" s="657"/>
      <c r="U1148" s="633"/>
      <c r="W1148" s="633"/>
      <c r="Y1148" s="633"/>
      <c r="Z1148" s="649"/>
      <c r="AA1148" s="653"/>
      <c r="AB1148" s="649"/>
    </row>
    <row r="1149" spans="3:28" x14ac:dyDescent="0.25">
      <c r="C1149" s="633"/>
      <c r="D1149" s="633"/>
      <c r="E1149" s="633"/>
      <c r="G1149" s="633"/>
      <c r="I1149" s="633"/>
      <c r="K1149" s="633"/>
      <c r="M1149" s="633"/>
      <c r="O1149" s="633"/>
      <c r="P1149" s="633"/>
      <c r="Q1149" s="633"/>
      <c r="S1149" s="633"/>
      <c r="T1149" s="657"/>
      <c r="U1149" s="633"/>
      <c r="W1149" s="633"/>
      <c r="Y1149" s="633"/>
      <c r="Z1149" s="649"/>
      <c r="AA1149" s="653"/>
      <c r="AB1149" s="649"/>
    </row>
    <row r="1150" spans="3:28" x14ac:dyDescent="0.25">
      <c r="C1150" s="633"/>
      <c r="D1150" s="633"/>
      <c r="E1150" s="633"/>
      <c r="G1150" s="633"/>
      <c r="I1150" s="633"/>
      <c r="K1150" s="633"/>
      <c r="M1150" s="633"/>
      <c r="O1150" s="633"/>
      <c r="P1150" s="633"/>
      <c r="Q1150" s="633"/>
      <c r="S1150" s="633"/>
      <c r="T1150" s="657"/>
      <c r="U1150" s="633"/>
      <c r="W1150" s="633"/>
      <c r="Y1150" s="633"/>
      <c r="Z1150" s="649"/>
      <c r="AA1150" s="653"/>
      <c r="AB1150" s="649"/>
    </row>
    <row r="1151" spans="3:28" x14ac:dyDescent="0.25">
      <c r="C1151" s="633"/>
      <c r="D1151" s="633"/>
      <c r="E1151" s="633"/>
      <c r="G1151" s="633"/>
      <c r="I1151" s="633"/>
      <c r="K1151" s="633"/>
      <c r="M1151" s="633"/>
      <c r="O1151" s="633"/>
      <c r="P1151" s="633"/>
      <c r="Q1151" s="633"/>
      <c r="S1151" s="633"/>
      <c r="T1151" s="657"/>
      <c r="U1151" s="633"/>
      <c r="W1151" s="633"/>
      <c r="Y1151" s="633"/>
      <c r="Z1151" s="649"/>
      <c r="AA1151" s="653"/>
      <c r="AB1151" s="649"/>
    </row>
    <row r="1152" spans="3:28" x14ac:dyDescent="0.25">
      <c r="C1152" s="633"/>
      <c r="D1152" s="633"/>
      <c r="E1152" s="633"/>
      <c r="G1152" s="633"/>
      <c r="I1152" s="633"/>
      <c r="K1152" s="633"/>
      <c r="M1152" s="633"/>
      <c r="O1152" s="633"/>
      <c r="P1152" s="633"/>
      <c r="Q1152" s="633"/>
      <c r="S1152" s="633"/>
      <c r="T1152" s="657"/>
      <c r="U1152" s="633"/>
      <c r="W1152" s="633"/>
      <c r="Y1152" s="633"/>
      <c r="Z1152" s="649"/>
      <c r="AA1152" s="653"/>
      <c r="AB1152" s="649"/>
    </row>
    <row r="1153" spans="3:28" x14ac:dyDescent="0.25">
      <c r="C1153" s="633"/>
      <c r="D1153" s="633"/>
      <c r="E1153" s="633"/>
      <c r="G1153" s="633"/>
      <c r="I1153" s="633"/>
      <c r="K1153" s="633"/>
      <c r="M1153" s="633"/>
      <c r="O1153" s="633"/>
      <c r="P1153" s="633"/>
      <c r="Q1153" s="633"/>
      <c r="S1153" s="633"/>
      <c r="T1153" s="657"/>
      <c r="U1153" s="633"/>
      <c r="W1153" s="633"/>
      <c r="Y1153" s="633"/>
      <c r="Z1153" s="649"/>
      <c r="AA1153" s="653"/>
      <c r="AB1153" s="649"/>
    </row>
    <row r="1154" spans="3:28" x14ac:dyDescent="0.25">
      <c r="C1154" s="633"/>
      <c r="D1154" s="633"/>
      <c r="E1154" s="633"/>
      <c r="G1154" s="633"/>
      <c r="I1154" s="633"/>
      <c r="K1154" s="633"/>
      <c r="M1154" s="633"/>
      <c r="O1154" s="633"/>
      <c r="P1154" s="633"/>
      <c r="Q1154" s="633"/>
      <c r="S1154" s="633"/>
      <c r="T1154" s="657"/>
      <c r="U1154" s="633"/>
      <c r="W1154" s="633"/>
      <c r="Y1154" s="633"/>
      <c r="Z1154" s="649"/>
      <c r="AA1154" s="653"/>
      <c r="AB1154" s="649"/>
    </row>
    <row r="1155" spans="3:28" x14ac:dyDescent="0.25">
      <c r="C1155" s="633"/>
      <c r="D1155" s="633"/>
      <c r="E1155" s="633"/>
      <c r="G1155" s="633"/>
      <c r="I1155" s="633"/>
      <c r="K1155" s="633"/>
      <c r="M1155" s="633"/>
      <c r="O1155" s="633"/>
      <c r="P1155" s="633"/>
      <c r="Q1155" s="633"/>
      <c r="S1155" s="633"/>
      <c r="T1155" s="657"/>
      <c r="U1155" s="633"/>
      <c r="W1155" s="633"/>
      <c r="Y1155" s="633"/>
      <c r="Z1155" s="649"/>
      <c r="AA1155" s="653"/>
      <c r="AB1155" s="649"/>
    </row>
    <row r="1156" spans="3:28" x14ac:dyDescent="0.25">
      <c r="C1156" s="633"/>
      <c r="D1156" s="633"/>
      <c r="E1156" s="633"/>
      <c r="G1156" s="633"/>
      <c r="I1156" s="633"/>
      <c r="K1156" s="633"/>
      <c r="M1156" s="633"/>
      <c r="O1156" s="633"/>
      <c r="P1156" s="633"/>
      <c r="Q1156" s="633"/>
      <c r="S1156" s="633"/>
      <c r="T1156" s="657"/>
      <c r="U1156" s="633"/>
      <c r="W1156" s="633"/>
      <c r="Y1156" s="633"/>
      <c r="Z1156" s="649"/>
      <c r="AA1156" s="653"/>
      <c r="AB1156" s="649"/>
    </row>
    <row r="1157" spans="3:28" x14ac:dyDescent="0.25">
      <c r="C1157" s="633"/>
      <c r="D1157" s="633"/>
      <c r="E1157" s="633"/>
      <c r="G1157" s="633"/>
      <c r="I1157" s="633"/>
      <c r="K1157" s="633"/>
      <c r="M1157" s="633"/>
      <c r="O1157" s="633"/>
      <c r="P1157" s="633"/>
      <c r="Q1157" s="633"/>
      <c r="S1157" s="633"/>
      <c r="T1157" s="657"/>
      <c r="U1157" s="633"/>
      <c r="W1157" s="633"/>
      <c r="Y1157" s="633"/>
      <c r="Z1157" s="649"/>
      <c r="AA1157" s="653"/>
      <c r="AB1157" s="649"/>
    </row>
    <row r="1158" spans="3:28" x14ac:dyDescent="0.25">
      <c r="C1158" s="633"/>
      <c r="D1158" s="633"/>
      <c r="E1158" s="633"/>
      <c r="G1158" s="633"/>
      <c r="I1158" s="633"/>
      <c r="K1158" s="633"/>
      <c r="M1158" s="633"/>
      <c r="O1158" s="633"/>
      <c r="P1158" s="633"/>
      <c r="Q1158" s="633"/>
      <c r="S1158" s="633"/>
      <c r="T1158" s="657"/>
      <c r="U1158" s="633"/>
      <c r="W1158" s="633"/>
      <c r="Y1158" s="633"/>
      <c r="Z1158" s="649"/>
      <c r="AA1158" s="653"/>
      <c r="AB1158" s="649"/>
    </row>
    <row r="1159" spans="3:28" x14ac:dyDescent="0.25">
      <c r="C1159" s="633"/>
      <c r="D1159" s="633"/>
      <c r="E1159" s="633"/>
      <c r="G1159" s="633"/>
      <c r="I1159" s="633"/>
      <c r="K1159" s="633"/>
      <c r="M1159" s="633"/>
      <c r="O1159" s="633"/>
      <c r="P1159" s="633"/>
      <c r="Q1159" s="633"/>
      <c r="S1159" s="633"/>
      <c r="T1159" s="657"/>
      <c r="U1159" s="633"/>
      <c r="W1159" s="633"/>
      <c r="Y1159" s="633"/>
      <c r="Z1159" s="649"/>
      <c r="AA1159" s="653"/>
      <c r="AB1159" s="649"/>
    </row>
    <row r="1160" spans="3:28" x14ac:dyDescent="0.25">
      <c r="C1160" s="633"/>
      <c r="D1160" s="633"/>
      <c r="E1160" s="633"/>
      <c r="G1160" s="633"/>
      <c r="I1160" s="633"/>
      <c r="K1160" s="633"/>
      <c r="M1160" s="633"/>
      <c r="O1160" s="633"/>
      <c r="P1160" s="633"/>
      <c r="Q1160" s="633"/>
      <c r="S1160" s="633"/>
      <c r="T1160" s="657"/>
      <c r="U1160" s="633"/>
      <c r="W1160" s="633"/>
      <c r="Y1160" s="633"/>
      <c r="Z1160" s="649"/>
      <c r="AA1160" s="653"/>
      <c r="AB1160" s="649"/>
    </row>
    <row r="1161" spans="3:28" x14ac:dyDescent="0.25">
      <c r="C1161" s="633"/>
      <c r="D1161" s="633"/>
      <c r="E1161" s="633"/>
      <c r="G1161" s="633"/>
      <c r="I1161" s="633"/>
      <c r="K1161" s="633"/>
      <c r="M1161" s="633"/>
      <c r="O1161" s="633"/>
      <c r="P1161" s="633"/>
      <c r="Q1161" s="633"/>
      <c r="S1161" s="633"/>
      <c r="T1161" s="657"/>
      <c r="U1161" s="633"/>
      <c r="W1161" s="633"/>
      <c r="Y1161" s="633"/>
      <c r="Z1161" s="649"/>
      <c r="AA1161" s="653"/>
      <c r="AB1161" s="649"/>
    </row>
    <row r="1162" spans="3:28" x14ac:dyDescent="0.25">
      <c r="C1162" s="633"/>
      <c r="D1162" s="633"/>
      <c r="E1162" s="633"/>
      <c r="G1162" s="633"/>
      <c r="I1162" s="633"/>
      <c r="K1162" s="633"/>
      <c r="M1162" s="633"/>
      <c r="O1162" s="633"/>
      <c r="P1162" s="633"/>
      <c r="Q1162" s="633"/>
      <c r="S1162" s="633"/>
      <c r="T1162" s="657"/>
      <c r="U1162" s="633"/>
      <c r="W1162" s="633"/>
      <c r="Y1162" s="633"/>
      <c r="Z1162" s="649"/>
      <c r="AA1162" s="653"/>
      <c r="AB1162" s="649"/>
    </row>
    <row r="1163" spans="3:28" x14ac:dyDescent="0.25">
      <c r="C1163" s="633"/>
      <c r="D1163" s="633"/>
      <c r="E1163" s="633"/>
      <c r="G1163" s="633"/>
      <c r="I1163" s="633"/>
      <c r="K1163" s="633"/>
      <c r="M1163" s="633"/>
      <c r="O1163" s="633"/>
      <c r="P1163" s="633"/>
      <c r="Q1163" s="633"/>
      <c r="S1163" s="633"/>
      <c r="T1163" s="657"/>
      <c r="U1163" s="633"/>
      <c r="W1163" s="633"/>
      <c r="Y1163" s="633"/>
      <c r="Z1163" s="649"/>
      <c r="AA1163" s="653"/>
      <c r="AB1163" s="649"/>
    </row>
    <row r="1164" spans="3:28" x14ac:dyDescent="0.25">
      <c r="C1164" s="633"/>
      <c r="D1164" s="633"/>
      <c r="E1164" s="633"/>
      <c r="G1164" s="633"/>
      <c r="I1164" s="633"/>
      <c r="K1164" s="633"/>
      <c r="M1164" s="633"/>
      <c r="O1164" s="633"/>
      <c r="P1164" s="633"/>
      <c r="Q1164" s="633"/>
      <c r="S1164" s="633"/>
      <c r="T1164" s="657"/>
      <c r="U1164" s="633"/>
      <c r="W1164" s="633"/>
      <c r="Y1164" s="633"/>
      <c r="Z1164" s="649"/>
      <c r="AA1164" s="653"/>
      <c r="AB1164" s="649"/>
    </row>
    <row r="1165" spans="3:28" x14ac:dyDescent="0.25">
      <c r="C1165" s="633"/>
      <c r="D1165" s="633"/>
      <c r="E1165" s="633"/>
      <c r="G1165" s="633"/>
      <c r="I1165" s="633"/>
      <c r="K1165" s="633"/>
      <c r="M1165" s="633"/>
      <c r="O1165" s="633"/>
      <c r="P1165" s="633"/>
      <c r="Q1165" s="633"/>
      <c r="S1165" s="633"/>
      <c r="T1165" s="657"/>
      <c r="U1165" s="633"/>
      <c r="W1165" s="633"/>
      <c r="Y1165" s="633"/>
      <c r="Z1165" s="649"/>
      <c r="AA1165" s="653"/>
      <c r="AB1165" s="649"/>
    </row>
    <row r="1166" spans="3:28" x14ac:dyDescent="0.25">
      <c r="C1166" s="633"/>
      <c r="D1166" s="633"/>
      <c r="E1166" s="633"/>
      <c r="G1166" s="633"/>
      <c r="I1166" s="633"/>
      <c r="K1166" s="633"/>
      <c r="M1166" s="633"/>
      <c r="O1166" s="633"/>
      <c r="P1166" s="633"/>
      <c r="Q1166" s="633"/>
      <c r="S1166" s="633"/>
      <c r="T1166" s="657"/>
      <c r="U1166" s="633"/>
      <c r="W1166" s="633"/>
      <c r="Y1166" s="633"/>
      <c r="Z1166" s="649"/>
      <c r="AA1166" s="653"/>
      <c r="AB1166" s="649"/>
    </row>
    <row r="1167" spans="3:28" x14ac:dyDescent="0.25">
      <c r="C1167" s="633"/>
      <c r="D1167" s="633"/>
      <c r="E1167" s="633"/>
      <c r="G1167" s="633"/>
      <c r="I1167" s="633"/>
      <c r="K1167" s="633"/>
      <c r="M1167" s="633"/>
      <c r="O1167" s="633"/>
      <c r="P1167" s="633"/>
      <c r="Q1167" s="633"/>
      <c r="S1167" s="633"/>
      <c r="T1167" s="657"/>
      <c r="U1167" s="633"/>
      <c r="W1167" s="633"/>
      <c r="Y1167" s="633"/>
      <c r="Z1167" s="649"/>
      <c r="AA1167" s="653"/>
      <c r="AB1167" s="649"/>
    </row>
    <row r="1168" spans="3:28" x14ac:dyDescent="0.25">
      <c r="C1168" s="633"/>
      <c r="D1168" s="633"/>
      <c r="E1168" s="633"/>
      <c r="G1168" s="633"/>
      <c r="I1168" s="633"/>
      <c r="K1168" s="633"/>
      <c r="M1168" s="633"/>
      <c r="O1168" s="633"/>
      <c r="P1168" s="633"/>
      <c r="Q1168" s="633"/>
      <c r="S1168" s="633"/>
      <c r="T1168" s="657"/>
      <c r="U1168" s="633"/>
      <c r="W1168" s="633"/>
      <c r="Y1168" s="633"/>
      <c r="Z1168" s="649"/>
      <c r="AA1168" s="653"/>
      <c r="AB1168" s="649"/>
    </row>
    <row r="1169" spans="3:28" x14ac:dyDescent="0.25">
      <c r="C1169" s="633"/>
      <c r="D1169" s="633"/>
      <c r="E1169" s="633"/>
      <c r="G1169" s="633"/>
      <c r="I1169" s="633"/>
      <c r="K1169" s="633"/>
      <c r="M1169" s="633"/>
      <c r="O1169" s="633"/>
      <c r="P1169" s="633"/>
      <c r="Q1169" s="633"/>
      <c r="S1169" s="633"/>
      <c r="T1169" s="657"/>
      <c r="U1169" s="633"/>
      <c r="W1169" s="633"/>
      <c r="Y1169" s="633"/>
      <c r="Z1169" s="649"/>
      <c r="AA1169" s="653"/>
      <c r="AB1169" s="649"/>
    </row>
    <row r="1170" spans="3:28" x14ac:dyDescent="0.25">
      <c r="C1170" s="633"/>
      <c r="D1170" s="633"/>
      <c r="E1170" s="633"/>
      <c r="G1170" s="633"/>
      <c r="I1170" s="633"/>
      <c r="K1170" s="633"/>
      <c r="M1170" s="633"/>
      <c r="O1170" s="633"/>
      <c r="P1170" s="633"/>
      <c r="Q1170" s="633"/>
      <c r="S1170" s="633"/>
      <c r="T1170" s="657"/>
      <c r="U1170" s="633"/>
      <c r="W1170" s="633"/>
      <c r="Y1170" s="633"/>
      <c r="Z1170" s="649"/>
      <c r="AA1170" s="653"/>
      <c r="AB1170" s="649"/>
    </row>
    <row r="1171" spans="3:28" x14ac:dyDescent="0.25">
      <c r="C1171" s="633"/>
      <c r="D1171" s="633"/>
      <c r="E1171" s="633"/>
      <c r="G1171" s="633"/>
      <c r="I1171" s="633"/>
      <c r="K1171" s="633"/>
      <c r="M1171" s="633"/>
      <c r="O1171" s="633"/>
      <c r="P1171" s="633"/>
      <c r="Q1171" s="633"/>
      <c r="S1171" s="633"/>
      <c r="T1171" s="657"/>
      <c r="U1171" s="633"/>
      <c r="W1171" s="633"/>
      <c r="Y1171" s="633"/>
      <c r="Z1171" s="649"/>
      <c r="AA1171" s="653"/>
      <c r="AB1171" s="649"/>
    </row>
    <row r="1172" spans="3:28" x14ac:dyDescent="0.25">
      <c r="C1172" s="633"/>
      <c r="D1172" s="633"/>
      <c r="E1172" s="633"/>
      <c r="G1172" s="633"/>
      <c r="I1172" s="633"/>
      <c r="K1172" s="633"/>
      <c r="M1172" s="633"/>
      <c r="O1172" s="633"/>
      <c r="P1172" s="633"/>
      <c r="Q1172" s="633"/>
      <c r="S1172" s="633"/>
      <c r="T1172" s="657"/>
      <c r="U1172" s="633"/>
      <c r="W1172" s="633"/>
      <c r="Y1172" s="633"/>
      <c r="Z1172" s="649"/>
      <c r="AA1172" s="653"/>
      <c r="AB1172" s="649"/>
    </row>
    <row r="1173" spans="3:28" x14ac:dyDescent="0.25">
      <c r="C1173" s="633"/>
      <c r="D1173" s="633"/>
      <c r="E1173" s="633"/>
      <c r="G1173" s="633"/>
      <c r="I1173" s="633"/>
      <c r="K1173" s="633"/>
      <c r="M1173" s="633"/>
      <c r="O1173" s="633"/>
      <c r="P1173" s="633"/>
      <c r="Q1173" s="633"/>
      <c r="S1173" s="633"/>
      <c r="T1173" s="657"/>
      <c r="U1173" s="633"/>
      <c r="W1173" s="633"/>
      <c r="Y1173" s="633"/>
      <c r="Z1173" s="649"/>
      <c r="AA1173" s="653"/>
      <c r="AB1173" s="649"/>
    </row>
    <row r="1174" spans="3:28" x14ac:dyDescent="0.25">
      <c r="C1174" s="633"/>
      <c r="D1174" s="633"/>
      <c r="E1174" s="633"/>
      <c r="G1174" s="633"/>
      <c r="I1174" s="633"/>
      <c r="K1174" s="633"/>
      <c r="M1174" s="633"/>
      <c r="O1174" s="633"/>
      <c r="P1174" s="633"/>
      <c r="Q1174" s="633"/>
      <c r="S1174" s="633"/>
      <c r="T1174" s="657"/>
      <c r="U1174" s="633"/>
      <c r="W1174" s="633"/>
      <c r="Y1174" s="633"/>
      <c r="Z1174" s="649"/>
      <c r="AA1174" s="653"/>
      <c r="AB1174" s="649"/>
    </row>
    <row r="1175" spans="3:28" x14ac:dyDescent="0.25">
      <c r="C1175" s="633"/>
      <c r="D1175" s="633"/>
      <c r="E1175" s="633"/>
      <c r="G1175" s="633"/>
      <c r="I1175" s="633"/>
      <c r="K1175" s="633"/>
      <c r="M1175" s="633"/>
      <c r="O1175" s="633"/>
      <c r="P1175" s="633"/>
      <c r="Q1175" s="633"/>
      <c r="S1175" s="633"/>
      <c r="T1175" s="657"/>
      <c r="U1175" s="633"/>
      <c r="W1175" s="633"/>
      <c r="Y1175" s="633"/>
      <c r="Z1175" s="649"/>
      <c r="AA1175" s="653"/>
      <c r="AB1175" s="649"/>
    </row>
    <row r="1176" spans="3:28" x14ac:dyDescent="0.25">
      <c r="C1176" s="633"/>
      <c r="D1176" s="633"/>
      <c r="E1176" s="633"/>
      <c r="G1176" s="633"/>
      <c r="I1176" s="633"/>
      <c r="K1176" s="633"/>
      <c r="M1176" s="633"/>
      <c r="O1176" s="633"/>
      <c r="P1176" s="633"/>
      <c r="Q1176" s="633"/>
      <c r="S1176" s="633"/>
      <c r="T1176" s="657"/>
      <c r="U1176" s="633"/>
      <c r="W1176" s="633"/>
      <c r="Y1176" s="633"/>
      <c r="Z1176" s="649"/>
      <c r="AA1176" s="653"/>
      <c r="AB1176" s="649"/>
    </row>
    <row r="1177" spans="3:28" x14ac:dyDescent="0.25">
      <c r="C1177" s="633"/>
      <c r="D1177" s="633"/>
      <c r="E1177" s="633"/>
      <c r="G1177" s="633"/>
      <c r="I1177" s="633"/>
      <c r="K1177" s="633"/>
      <c r="M1177" s="633"/>
      <c r="O1177" s="633"/>
      <c r="P1177" s="633"/>
      <c r="Q1177" s="633"/>
      <c r="S1177" s="633"/>
      <c r="T1177" s="657"/>
      <c r="U1177" s="633"/>
      <c r="W1177" s="633"/>
      <c r="Y1177" s="633"/>
      <c r="Z1177" s="649"/>
      <c r="AA1177" s="653"/>
      <c r="AB1177" s="649"/>
    </row>
    <row r="1178" spans="3:28" x14ac:dyDescent="0.25">
      <c r="C1178" s="633"/>
      <c r="D1178" s="633"/>
      <c r="E1178" s="633"/>
      <c r="G1178" s="633"/>
      <c r="I1178" s="633"/>
      <c r="K1178" s="633"/>
      <c r="M1178" s="633"/>
      <c r="O1178" s="633"/>
      <c r="P1178" s="633"/>
      <c r="Q1178" s="633"/>
      <c r="S1178" s="633"/>
      <c r="T1178" s="657"/>
      <c r="U1178" s="633"/>
      <c r="W1178" s="633"/>
      <c r="Y1178" s="633"/>
      <c r="Z1178" s="649"/>
      <c r="AA1178" s="653"/>
      <c r="AB1178" s="649"/>
    </row>
    <row r="1179" spans="3:28" x14ac:dyDescent="0.25">
      <c r="C1179" s="633"/>
      <c r="D1179" s="633"/>
      <c r="E1179" s="633"/>
      <c r="G1179" s="633"/>
      <c r="I1179" s="633"/>
      <c r="K1179" s="633"/>
      <c r="M1179" s="633"/>
      <c r="O1179" s="633"/>
      <c r="P1179" s="633"/>
      <c r="Q1179" s="633"/>
      <c r="S1179" s="633"/>
      <c r="T1179" s="657"/>
      <c r="U1179" s="633"/>
      <c r="W1179" s="633"/>
      <c r="Y1179" s="633"/>
      <c r="Z1179" s="649"/>
      <c r="AA1179" s="653"/>
      <c r="AB1179" s="649"/>
    </row>
    <row r="1180" spans="3:28" x14ac:dyDescent="0.25">
      <c r="C1180" s="633"/>
      <c r="D1180" s="633"/>
      <c r="E1180" s="633"/>
      <c r="G1180" s="633"/>
      <c r="I1180" s="633"/>
      <c r="K1180" s="633"/>
      <c r="M1180" s="633"/>
      <c r="O1180" s="633"/>
      <c r="P1180" s="633"/>
      <c r="Q1180" s="633"/>
      <c r="S1180" s="633"/>
      <c r="T1180" s="657"/>
      <c r="U1180" s="633"/>
      <c r="W1180" s="633"/>
      <c r="Y1180" s="633"/>
      <c r="Z1180" s="649"/>
      <c r="AA1180" s="653"/>
      <c r="AB1180" s="649"/>
    </row>
    <row r="1181" spans="3:28" x14ac:dyDescent="0.25">
      <c r="C1181" s="633"/>
      <c r="D1181" s="633"/>
      <c r="E1181" s="633"/>
      <c r="G1181" s="633"/>
      <c r="I1181" s="633"/>
      <c r="K1181" s="633"/>
      <c r="M1181" s="633"/>
      <c r="O1181" s="633"/>
      <c r="P1181" s="633"/>
      <c r="Q1181" s="633"/>
      <c r="S1181" s="633"/>
      <c r="T1181" s="657"/>
      <c r="U1181" s="633"/>
      <c r="W1181" s="633"/>
      <c r="Y1181" s="633"/>
      <c r="Z1181" s="649"/>
      <c r="AA1181" s="653"/>
      <c r="AB1181" s="649"/>
    </row>
    <row r="1182" spans="3:28" x14ac:dyDescent="0.25">
      <c r="C1182" s="633"/>
      <c r="D1182" s="633"/>
      <c r="E1182" s="633"/>
      <c r="G1182" s="633"/>
      <c r="I1182" s="633"/>
      <c r="K1182" s="633"/>
      <c r="M1182" s="633"/>
      <c r="O1182" s="633"/>
      <c r="P1182" s="633"/>
      <c r="Q1182" s="633"/>
      <c r="S1182" s="633"/>
      <c r="T1182" s="657"/>
      <c r="U1182" s="633"/>
      <c r="W1182" s="633"/>
      <c r="Y1182" s="633"/>
      <c r="Z1182" s="649"/>
      <c r="AA1182" s="653"/>
      <c r="AB1182" s="649"/>
    </row>
    <row r="1183" spans="3:28" x14ac:dyDescent="0.25">
      <c r="C1183" s="633"/>
      <c r="D1183" s="633"/>
      <c r="E1183" s="633"/>
      <c r="G1183" s="633"/>
      <c r="I1183" s="633"/>
      <c r="K1183" s="633"/>
      <c r="M1183" s="633"/>
      <c r="O1183" s="633"/>
      <c r="P1183" s="633"/>
      <c r="Q1183" s="633"/>
      <c r="S1183" s="633"/>
      <c r="T1183" s="657"/>
      <c r="U1183" s="633"/>
      <c r="W1183" s="633"/>
      <c r="Y1183" s="633"/>
      <c r="Z1183" s="649"/>
      <c r="AA1183" s="653"/>
      <c r="AB1183" s="649"/>
    </row>
    <row r="1184" spans="3:28" x14ac:dyDescent="0.25">
      <c r="C1184" s="633"/>
      <c r="D1184" s="633"/>
      <c r="E1184" s="633"/>
      <c r="G1184" s="633"/>
      <c r="I1184" s="633"/>
      <c r="K1184" s="633"/>
      <c r="M1184" s="633"/>
      <c r="O1184" s="633"/>
      <c r="P1184" s="633"/>
      <c r="Q1184" s="633"/>
      <c r="S1184" s="633"/>
      <c r="T1184" s="657"/>
      <c r="U1184" s="633"/>
      <c r="W1184" s="633"/>
      <c r="Y1184" s="633"/>
      <c r="Z1184" s="649"/>
      <c r="AA1184" s="653"/>
      <c r="AB1184" s="649"/>
    </row>
    <row r="1185" spans="3:28" x14ac:dyDescent="0.25">
      <c r="C1185" s="633"/>
      <c r="D1185" s="633"/>
      <c r="E1185" s="633"/>
      <c r="G1185" s="633"/>
      <c r="I1185" s="633"/>
      <c r="K1185" s="633"/>
      <c r="M1185" s="633"/>
      <c r="O1185" s="633"/>
      <c r="P1185" s="633"/>
      <c r="Q1185" s="633"/>
      <c r="S1185" s="633"/>
      <c r="T1185" s="657"/>
      <c r="U1185" s="633"/>
      <c r="W1185" s="633"/>
      <c r="Y1185" s="633"/>
      <c r="Z1185" s="649"/>
      <c r="AA1185" s="653"/>
      <c r="AB1185" s="649"/>
    </row>
    <row r="1186" spans="3:28" x14ac:dyDescent="0.25">
      <c r="C1186" s="633"/>
      <c r="D1186" s="633"/>
      <c r="E1186" s="633"/>
      <c r="G1186" s="633"/>
      <c r="I1186" s="633"/>
      <c r="K1186" s="633"/>
      <c r="M1186" s="633"/>
      <c r="O1186" s="633"/>
      <c r="P1186" s="633"/>
      <c r="Q1186" s="633"/>
      <c r="S1186" s="633"/>
      <c r="T1186" s="657"/>
      <c r="U1186" s="633"/>
      <c r="W1186" s="633"/>
      <c r="Y1186" s="633"/>
      <c r="Z1186" s="649"/>
      <c r="AA1186" s="653"/>
      <c r="AB1186" s="649"/>
    </row>
    <row r="1187" spans="3:28" x14ac:dyDescent="0.25">
      <c r="C1187" s="633"/>
      <c r="D1187" s="633"/>
      <c r="E1187" s="633"/>
      <c r="G1187" s="633"/>
      <c r="I1187" s="633"/>
      <c r="K1187" s="633"/>
      <c r="M1187" s="633"/>
      <c r="O1187" s="633"/>
      <c r="P1187" s="633"/>
      <c r="Q1187" s="633"/>
      <c r="S1187" s="633"/>
      <c r="T1187" s="657"/>
      <c r="U1187" s="633"/>
      <c r="W1187" s="633"/>
      <c r="Y1187" s="633"/>
      <c r="Z1187" s="649"/>
      <c r="AA1187" s="653"/>
      <c r="AB1187" s="649"/>
    </row>
    <row r="1188" spans="3:28" x14ac:dyDescent="0.25">
      <c r="C1188" s="633"/>
      <c r="D1188" s="633"/>
      <c r="E1188" s="633"/>
      <c r="G1188" s="633"/>
      <c r="I1188" s="633"/>
      <c r="K1188" s="633"/>
      <c r="M1188" s="633"/>
      <c r="O1188" s="633"/>
      <c r="P1188" s="633"/>
      <c r="Q1188" s="633"/>
      <c r="S1188" s="633"/>
      <c r="T1188" s="657"/>
      <c r="U1188" s="633"/>
      <c r="W1188" s="633"/>
      <c r="Y1188" s="633"/>
      <c r="Z1188" s="649"/>
      <c r="AA1188" s="653"/>
      <c r="AB1188" s="649"/>
    </row>
    <row r="1189" spans="3:28" x14ac:dyDescent="0.25">
      <c r="C1189" s="633"/>
      <c r="D1189" s="633"/>
      <c r="E1189" s="633"/>
      <c r="G1189" s="633"/>
      <c r="I1189" s="633"/>
      <c r="K1189" s="633"/>
      <c r="M1189" s="633"/>
      <c r="O1189" s="633"/>
      <c r="P1189" s="633"/>
      <c r="Q1189" s="633"/>
      <c r="S1189" s="633"/>
      <c r="T1189" s="657"/>
      <c r="U1189" s="633"/>
      <c r="W1189" s="633"/>
      <c r="Y1189" s="633"/>
      <c r="Z1189" s="649"/>
      <c r="AA1189" s="653"/>
      <c r="AB1189" s="649"/>
    </row>
    <row r="1190" spans="3:28" x14ac:dyDescent="0.25">
      <c r="C1190" s="633"/>
      <c r="D1190" s="633"/>
      <c r="E1190" s="633"/>
      <c r="G1190" s="633"/>
      <c r="I1190" s="633"/>
      <c r="K1190" s="633"/>
      <c r="M1190" s="633"/>
      <c r="O1190" s="633"/>
      <c r="P1190" s="633"/>
      <c r="Q1190" s="633"/>
      <c r="S1190" s="633"/>
      <c r="T1190" s="657"/>
      <c r="U1190" s="633"/>
      <c r="W1190" s="633"/>
      <c r="Y1190" s="633"/>
      <c r="Z1190" s="649"/>
      <c r="AA1190" s="653"/>
      <c r="AB1190" s="649"/>
    </row>
    <row r="1191" spans="3:28" x14ac:dyDescent="0.25">
      <c r="C1191" s="633"/>
      <c r="D1191" s="633"/>
      <c r="E1191" s="633"/>
      <c r="G1191" s="633"/>
      <c r="I1191" s="633"/>
      <c r="K1191" s="633"/>
      <c r="M1191" s="633"/>
      <c r="O1191" s="633"/>
      <c r="P1191" s="633"/>
      <c r="Q1191" s="633"/>
      <c r="S1191" s="633"/>
      <c r="T1191" s="657"/>
      <c r="U1191" s="633"/>
      <c r="W1191" s="633"/>
      <c r="Y1191" s="633"/>
      <c r="Z1191" s="649"/>
      <c r="AA1191" s="653"/>
      <c r="AB1191" s="649"/>
    </row>
    <row r="1192" spans="3:28" x14ac:dyDescent="0.25">
      <c r="C1192" s="633"/>
      <c r="D1192" s="633"/>
      <c r="E1192" s="633"/>
      <c r="G1192" s="633"/>
      <c r="I1192" s="633"/>
      <c r="K1192" s="633"/>
      <c r="M1192" s="633"/>
      <c r="O1192" s="633"/>
      <c r="P1192" s="633"/>
      <c r="Q1192" s="633"/>
      <c r="S1192" s="633"/>
      <c r="T1192" s="657"/>
      <c r="U1192" s="633"/>
      <c r="W1192" s="633"/>
      <c r="Y1192" s="633"/>
      <c r="Z1192" s="649"/>
      <c r="AA1192" s="653"/>
      <c r="AB1192" s="649"/>
    </row>
    <row r="1193" spans="3:28" x14ac:dyDescent="0.25">
      <c r="C1193" s="633"/>
      <c r="D1193" s="633"/>
      <c r="E1193" s="633"/>
      <c r="G1193" s="633"/>
      <c r="I1193" s="633"/>
      <c r="K1193" s="633"/>
      <c r="M1193" s="633"/>
      <c r="O1193" s="633"/>
      <c r="P1193" s="633"/>
      <c r="Q1193" s="633"/>
      <c r="S1193" s="633"/>
      <c r="T1193" s="657"/>
      <c r="U1193" s="633"/>
      <c r="W1193" s="633"/>
      <c r="Y1193" s="633"/>
      <c r="Z1193" s="649"/>
      <c r="AA1193" s="653"/>
      <c r="AB1193" s="649"/>
    </row>
    <row r="1194" spans="3:28" x14ac:dyDescent="0.25">
      <c r="C1194" s="633"/>
      <c r="D1194" s="633"/>
      <c r="E1194" s="633"/>
      <c r="G1194" s="633"/>
      <c r="I1194" s="633"/>
      <c r="K1194" s="633"/>
      <c r="M1194" s="633"/>
      <c r="O1194" s="633"/>
      <c r="P1194" s="633"/>
      <c r="Q1194" s="633"/>
      <c r="S1194" s="633"/>
      <c r="T1194" s="657"/>
      <c r="U1194" s="633"/>
      <c r="W1194" s="633"/>
      <c r="Y1194" s="633"/>
      <c r="Z1194" s="649"/>
      <c r="AA1194" s="653"/>
      <c r="AB1194" s="649"/>
    </row>
    <row r="1195" spans="3:28" x14ac:dyDescent="0.25">
      <c r="C1195" s="633"/>
      <c r="D1195" s="633"/>
      <c r="E1195" s="633"/>
      <c r="G1195" s="633"/>
      <c r="I1195" s="633"/>
      <c r="K1195" s="633"/>
      <c r="M1195" s="633"/>
      <c r="O1195" s="633"/>
      <c r="P1195" s="633"/>
      <c r="Q1195" s="633"/>
      <c r="S1195" s="633"/>
      <c r="T1195" s="657"/>
      <c r="U1195" s="633"/>
      <c r="W1195" s="633"/>
      <c r="Y1195" s="633"/>
      <c r="Z1195" s="649"/>
      <c r="AA1195" s="653"/>
      <c r="AB1195" s="649"/>
    </row>
    <row r="1196" spans="3:28" x14ac:dyDescent="0.25">
      <c r="C1196" s="633"/>
      <c r="D1196" s="633"/>
      <c r="E1196" s="633"/>
      <c r="G1196" s="633"/>
      <c r="I1196" s="633"/>
      <c r="K1196" s="633"/>
      <c r="M1196" s="633"/>
      <c r="O1196" s="633"/>
      <c r="P1196" s="633"/>
      <c r="Q1196" s="633"/>
      <c r="S1196" s="633"/>
      <c r="T1196" s="657"/>
      <c r="U1196" s="633"/>
      <c r="W1196" s="633"/>
      <c r="Y1196" s="633"/>
      <c r="Z1196" s="649"/>
      <c r="AA1196" s="653"/>
      <c r="AB1196" s="649"/>
    </row>
    <row r="1197" spans="3:28" x14ac:dyDescent="0.25">
      <c r="C1197" s="633"/>
      <c r="D1197" s="633"/>
      <c r="E1197" s="633"/>
      <c r="G1197" s="633"/>
      <c r="I1197" s="633"/>
      <c r="K1197" s="633"/>
      <c r="M1197" s="633"/>
      <c r="O1197" s="633"/>
      <c r="P1197" s="633"/>
      <c r="Q1197" s="633"/>
      <c r="S1197" s="633"/>
      <c r="T1197" s="657"/>
      <c r="U1197" s="633"/>
      <c r="W1197" s="633"/>
      <c r="Y1197" s="633"/>
      <c r="Z1197" s="649"/>
      <c r="AA1197" s="653"/>
      <c r="AB1197" s="649"/>
    </row>
    <row r="1198" spans="3:28" x14ac:dyDescent="0.25">
      <c r="C1198" s="633"/>
      <c r="D1198" s="633"/>
      <c r="E1198" s="633"/>
      <c r="G1198" s="633"/>
      <c r="I1198" s="633"/>
      <c r="K1198" s="633"/>
      <c r="M1198" s="633"/>
      <c r="O1198" s="633"/>
      <c r="P1198" s="633"/>
      <c r="Q1198" s="633"/>
      <c r="S1198" s="633"/>
      <c r="T1198" s="657"/>
      <c r="U1198" s="633"/>
      <c r="W1198" s="633"/>
      <c r="Y1198" s="633"/>
      <c r="Z1198" s="649"/>
      <c r="AA1198" s="653"/>
      <c r="AB1198" s="649"/>
    </row>
    <row r="1199" spans="3:28" x14ac:dyDescent="0.25">
      <c r="C1199" s="633"/>
      <c r="D1199" s="633"/>
      <c r="E1199" s="633"/>
      <c r="G1199" s="633"/>
      <c r="I1199" s="633"/>
      <c r="K1199" s="633"/>
      <c r="M1199" s="633"/>
      <c r="O1199" s="633"/>
      <c r="P1199" s="633"/>
      <c r="Q1199" s="633"/>
      <c r="S1199" s="633"/>
      <c r="T1199" s="657"/>
      <c r="U1199" s="633"/>
      <c r="W1199" s="633"/>
      <c r="Y1199" s="633"/>
      <c r="Z1199" s="649"/>
      <c r="AA1199" s="653"/>
      <c r="AB1199" s="649"/>
    </row>
    <row r="1200" spans="3:28" x14ac:dyDescent="0.25">
      <c r="C1200" s="633"/>
      <c r="D1200" s="633"/>
      <c r="E1200" s="633"/>
      <c r="G1200" s="633"/>
      <c r="I1200" s="633"/>
      <c r="K1200" s="633"/>
      <c r="M1200" s="633"/>
      <c r="O1200" s="633"/>
      <c r="P1200" s="633"/>
      <c r="Q1200" s="633"/>
      <c r="S1200" s="633"/>
      <c r="T1200" s="657"/>
      <c r="U1200" s="633"/>
      <c r="W1200" s="633"/>
      <c r="Y1200" s="633"/>
      <c r="Z1200" s="649"/>
      <c r="AA1200" s="653"/>
      <c r="AB1200" s="649"/>
    </row>
    <row r="1201" spans="3:28" x14ac:dyDescent="0.25">
      <c r="C1201" s="633"/>
      <c r="D1201" s="633"/>
      <c r="E1201" s="633"/>
      <c r="G1201" s="633"/>
      <c r="I1201" s="633"/>
      <c r="K1201" s="633"/>
      <c r="M1201" s="633"/>
      <c r="O1201" s="633"/>
      <c r="P1201" s="633"/>
      <c r="Q1201" s="633"/>
      <c r="S1201" s="633"/>
      <c r="T1201" s="657"/>
      <c r="U1201" s="633"/>
      <c r="W1201" s="633"/>
      <c r="Y1201" s="633"/>
      <c r="Z1201" s="649"/>
      <c r="AA1201" s="653"/>
      <c r="AB1201" s="649"/>
    </row>
    <row r="1202" spans="3:28" x14ac:dyDescent="0.25">
      <c r="C1202" s="633"/>
      <c r="D1202" s="633"/>
      <c r="E1202" s="633"/>
      <c r="G1202" s="633"/>
      <c r="I1202" s="633"/>
      <c r="K1202" s="633"/>
      <c r="M1202" s="633"/>
      <c r="O1202" s="633"/>
      <c r="P1202" s="633"/>
      <c r="Q1202" s="633"/>
      <c r="S1202" s="633"/>
      <c r="T1202" s="657"/>
      <c r="U1202" s="633"/>
      <c r="W1202" s="633"/>
      <c r="Y1202" s="633"/>
      <c r="Z1202" s="649"/>
      <c r="AA1202" s="653"/>
      <c r="AB1202" s="649"/>
    </row>
    <row r="1203" spans="3:28" x14ac:dyDescent="0.25">
      <c r="C1203" s="633"/>
      <c r="D1203" s="633"/>
      <c r="E1203" s="633"/>
      <c r="G1203" s="633"/>
      <c r="I1203" s="633"/>
      <c r="K1203" s="633"/>
      <c r="M1203" s="633"/>
      <c r="O1203" s="633"/>
      <c r="P1203" s="633"/>
      <c r="Q1203" s="633"/>
      <c r="S1203" s="633"/>
      <c r="T1203" s="657"/>
      <c r="U1203" s="633"/>
      <c r="W1203" s="633"/>
      <c r="Y1203" s="633"/>
      <c r="Z1203" s="649"/>
      <c r="AA1203" s="653"/>
      <c r="AB1203" s="649"/>
    </row>
    <row r="1204" spans="3:28" x14ac:dyDescent="0.25">
      <c r="C1204" s="633"/>
      <c r="D1204" s="633"/>
      <c r="E1204" s="633"/>
      <c r="G1204" s="633"/>
      <c r="I1204" s="633"/>
      <c r="K1204" s="633"/>
      <c r="M1204" s="633"/>
      <c r="O1204" s="633"/>
      <c r="P1204" s="633"/>
      <c r="Q1204" s="633"/>
      <c r="S1204" s="633"/>
      <c r="T1204" s="657"/>
      <c r="U1204" s="633"/>
      <c r="W1204" s="633"/>
      <c r="Y1204" s="633"/>
      <c r="Z1204" s="649"/>
      <c r="AA1204" s="653"/>
      <c r="AB1204" s="649"/>
    </row>
    <row r="1205" spans="3:28" x14ac:dyDescent="0.25">
      <c r="C1205" s="633"/>
      <c r="D1205" s="633"/>
      <c r="E1205" s="633"/>
      <c r="G1205" s="633"/>
      <c r="I1205" s="633"/>
      <c r="K1205" s="633"/>
      <c r="M1205" s="633"/>
      <c r="O1205" s="633"/>
      <c r="P1205" s="633"/>
      <c r="Q1205" s="633"/>
      <c r="S1205" s="633"/>
      <c r="T1205" s="657"/>
      <c r="U1205" s="633"/>
      <c r="W1205" s="633"/>
      <c r="Y1205" s="633"/>
      <c r="Z1205" s="649"/>
      <c r="AA1205" s="653"/>
      <c r="AB1205" s="649"/>
    </row>
    <row r="1206" spans="3:28" x14ac:dyDescent="0.25">
      <c r="C1206" s="633"/>
      <c r="D1206" s="633"/>
      <c r="E1206" s="633"/>
      <c r="G1206" s="633"/>
      <c r="I1206" s="633"/>
      <c r="K1206" s="633"/>
      <c r="M1206" s="633"/>
      <c r="O1206" s="633"/>
      <c r="P1206" s="633"/>
      <c r="Q1206" s="633"/>
      <c r="S1206" s="633"/>
      <c r="T1206" s="657"/>
      <c r="U1206" s="633"/>
      <c r="W1206" s="633"/>
      <c r="Y1206" s="633"/>
      <c r="Z1206" s="649"/>
      <c r="AA1206" s="653"/>
      <c r="AB1206" s="649"/>
    </row>
    <row r="1207" spans="3:28" x14ac:dyDescent="0.25">
      <c r="C1207" s="633"/>
      <c r="D1207" s="633"/>
      <c r="E1207" s="633"/>
      <c r="G1207" s="633"/>
      <c r="I1207" s="633"/>
      <c r="K1207" s="633"/>
      <c r="M1207" s="633"/>
      <c r="O1207" s="633"/>
      <c r="P1207" s="633"/>
      <c r="Q1207" s="633"/>
      <c r="S1207" s="633"/>
      <c r="T1207" s="657"/>
      <c r="U1207" s="633"/>
      <c r="W1207" s="633"/>
      <c r="Y1207" s="633"/>
      <c r="Z1207" s="649"/>
      <c r="AA1207" s="653"/>
      <c r="AB1207" s="649"/>
    </row>
    <row r="1208" spans="3:28" x14ac:dyDescent="0.25">
      <c r="C1208" s="633"/>
      <c r="D1208" s="633"/>
      <c r="E1208" s="633"/>
      <c r="G1208" s="633"/>
      <c r="I1208" s="633"/>
      <c r="K1208" s="633"/>
      <c r="M1208" s="633"/>
      <c r="O1208" s="633"/>
      <c r="P1208" s="633"/>
      <c r="Q1208" s="633"/>
      <c r="S1208" s="633"/>
      <c r="T1208" s="657"/>
      <c r="U1208" s="633"/>
      <c r="W1208" s="633"/>
      <c r="Y1208" s="633"/>
      <c r="Z1208" s="649"/>
      <c r="AA1208" s="653"/>
      <c r="AB1208" s="649"/>
    </row>
    <row r="1209" spans="3:28" x14ac:dyDescent="0.25">
      <c r="C1209" s="633"/>
      <c r="D1209" s="633"/>
      <c r="E1209" s="633"/>
      <c r="G1209" s="633"/>
      <c r="I1209" s="633"/>
      <c r="K1209" s="633"/>
      <c r="M1209" s="633"/>
      <c r="O1209" s="633"/>
      <c r="P1209" s="633"/>
      <c r="Q1209" s="633"/>
      <c r="S1209" s="633"/>
      <c r="T1209" s="657"/>
      <c r="U1209" s="633"/>
      <c r="W1209" s="633"/>
      <c r="Y1209" s="633"/>
      <c r="Z1209" s="649"/>
      <c r="AA1209" s="653"/>
      <c r="AB1209" s="649"/>
    </row>
    <row r="1210" spans="3:28" x14ac:dyDescent="0.25">
      <c r="C1210" s="633"/>
      <c r="D1210" s="633"/>
      <c r="E1210" s="633"/>
      <c r="G1210" s="633"/>
      <c r="I1210" s="633"/>
      <c r="K1210" s="633"/>
      <c r="M1210" s="633"/>
      <c r="O1210" s="633"/>
      <c r="P1210" s="633"/>
      <c r="Q1210" s="633"/>
      <c r="S1210" s="633"/>
      <c r="T1210" s="657"/>
      <c r="U1210" s="633"/>
      <c r="W1210" s="633"/>
      <c r="Y1210" s="633"/>
      <c r="Z1210" s="649"/>
      <c r="AA1210" s="653"/>
      <c r="AB1210" s="649"/>
    </row>
    <row r="1211" spans="3:28" x14ac:dyDescent="0.25">
      <c r="C1211" s="633"/>
      <c r="D1211" s="633"/>
      <c r="E1211" s="633"/>
      <c r="G1211" s="633"/>
      <c r="I1211" s="633"/>
      <c r="K1211" s="633"/>
      <c r="M1211" s="633"/>
      <c r="O1211" s="633"/>
      <c r="P1211" s="633"/>
      <c r="Q1211" s="633"/>
      <c r="S1211" s="633"/>
      <c r="T1211" s="657"/>
      <c r="U1211" s="633"/>
      <c r="W1211" s="633"/>
      <c r="Y1211" s="633"/>
      <c r="Z1211" s="649"/>
      <c r="AA1211" s="653"/>
      <c r="AB1211" s="649"/>
    </row>
    <row r="1212" spans="3:28" x14ac:dyDescent="0.25">
      <c r="C1212" s="633"/>
      <c r="D1212" s="633"/>
      <c r="E1212" s="633"/>
      <c r="G1212" s="633"/>
      <c r="I1212" s="633"/>
      <c r="K1212" s="633"/>
      <c r="M1212" s="633"/>
      <c r="O1212" s="633"/>
      <c r="P1212" s="633"/>
      <c r="Q1212" s="633"/>
      <c r="S1212" s="633"/>
      <c r="T1212" s="657"/>
      <c r="U1212" s="633"/>
      <c r="W1212" s="633"/>
      <c r="Y1212" s="633"/>
      <c r="Z1212" s="649"/>
      <c r="AA1212" s="653"/>
      <c r="AB1212" s="649"/>
    </row>
    <row r="1213" spans="3:28" x14ac:dyDescent="0.25">
      <c r="C1213" s="633"/>
      <c r="D1213" s="633"/>
      <c r="E1213" s="633"/>
      <c r="G1213" s="633"/>
      <c r="I1213" s="633"/>
      <c r="K1213" s="633"/>
      <c r="M1213" s="633"/>
      <c r="O1213" s="633"/>
      <c r="P1213" s="633"/>
      <c r="Q1213" s="633"/>
      <c r="S1213" s="633"/>
      <c r="T1213" s="657"/>
      <c r="U1213" s="633"/>
      <c r="W1213" s="633"/>
      <c r="Y1213" s="633"/>
      <c r="Z1213" s="649"/>
      <c r="AA1213" s="653"/>
      <c r="AB1213" s="649"/>
    </row>
    <row r="1214" spans="3:28" x14ac:dyDescent="0.25">
      <c r="C1214" s="633"/>
      <c r="D1214" s="633"/>
      <c r="E1214" s="633"/>
      <c r="G1214" s="633"/>
      <c r="I1214" s="633"/>
      <c r="K1214" s="633"/>
      <c r="M1214" s="633"/>
      <c r="O1214" s="633"/>
      <c r="P1214" s="633"/>
      <c r="Q1214" s="633"/>
      <c r="S1214" s="633"/>
      <c r="T1214" s="657"/>
      <c r="U1214" s="633"/>
      <c r="W1214" s="633"/>
      <c r="Y1214" s="633"/>
      <c r="Z1214" s="649"/>
      <c r="AA1214" s="653"/>
      <c r="AB1214" s="649"/>
    </row>
    <row r="1215" spans="3:28" x14ac:dyDescent="0.25">
      <c r="C1215" s="633"/>
      <c r="D1215" s="633"/>
      <c r="E1215" s="633"/>
      <c r="G1215" s="633"/>
      <c r="I1215" s="633"/>
      <c r="K1215" s="633"/>
      <c r="M1215" s="633"/>
      <c r="O1215" s="633"/>
      <c r="P1215" s="633"/>
      <c r="Q1215" s="633"/>
      <c r="S1215" s="633"/>
      <c r="T1215" s="657"/>
      <c r="U1215" s="633"/>
      <c r="W1215" s="633"/>
      <c r="Y1215" s="633"/>
      <c r="Z1215" s="649"/>
      <c r="AA1215" s="653"/>
      <c r="AB1215" s="649"/>
    </row>
    <row r="1216" spans="3:28" x14ac:dyDescent="0.25">
      <c r="C1216" s="633"/>
      <c r="D1216" s="633"/>
      <c r="E1216" s="633"/>
      <c r="G1216" s="633"/>
      <c r="I1216" s="633"/>
      <c r="K1216" s="633"/>
      <c r="M1216" s="633"/>
      <c r="O1216" s="633"/>
      <c r="P1216" s="633"/>
      <c r="Q1216" s="633"/>
      <c r="S1216" s="633"/>
      <c r="T1216" s="657"/>
      <c r="U1216" s="633"/>
      <c r="W1216" s="633"/>
      <c r="Y1216" s="633"/>
      <c r="Z1216" s="649"/>
      <c r="AA1216" s="653"/>
      <c r="AB1216" s="649"/>
    </row>
    <row r="1217" spans="3:28" x14ac:dyDescent="0.25">
      <c r="C1217" s="633"/>
      <c r="D1217" s="633"/>
      <c r="E1217" s="633"/>
      <c r="G1217" s="633"/>
      <c r="I1217" s="633"/>
      <c r="K1217" s="633"/>
      <c r="M1217" s="633"/>
      <c r="O1217" s="633"/>
      <c r="P1217" s="633"/>
      <c r="Q1217" s="633"/>
      <c r="S1217" s="633"/>
      <c r="T1217" s="657"/>
      <c r="U1217" s="633"/>
      <c r="W1217" s="633"/>
      <c r="Y1217" s="633"/>
      <c r="Z1217" s="649"/>
      <c r="AA1217" s="653"/>
      <c r="AB1217" s="649"/>
    </row>
    <row r="1218" spans="3:28" x14ac:dyDescent="0.25">
      <c r="C1218" s="633"/>
      <c r="D1218" s="633"/>
      <c r="E1218" s="633"/>
      <c r="G1218" s="633"/>
      <c r="I1218" s="633"/>
      <c r="K1218" s="633"/>
      <c r="M1218" s="633"/>
      <c r="O1218" s="633"/>
      <c r="P1218" s="633"/>
      <c r="Q1218" s="633"/>
      <c r="S1218" s="633"/>
      <c r="T1218" s="657"/>
      <c r="U1218" s="633"/>
      <c r="W1218" s="633"/>
      <c r="Y1218" s="633"/>
      <c r="Z1218" s="649"/>
      <c r="AA1218" s="653"/>
      <c r="AB1218" s="649"/>
    </row>
    <row r="1219" spans="3:28" x14ac:dyDescent="0.25">
      <c r="C1219" s="633"/>
      <c r="D1219" s="633"/>
      <c r="E1219" s="633"/>
      <c r="G1219" s="633"/>
      <c r="I1219" s="633"/>
      <c r="K1219" s="633"/>
      <c r="M1219" s="633"/>
      <c r="O1219" s="633"/>
      <c r="P1219" s="633"/>
      <c r="Q1219" s="633"/>
      <c r="S1219" s="633"/>
      <c r="T1219" s="657"/>
      <c r="U1219" s="633"/>
      <c r="W1219" s="633"/>
      <c r="Y1219" s="633"/>
      <c r="Z1219" s="649"/>
      <c r="AA1219" s="653"/>
      <c r="AB1219" s="649"/>
    </row>
    <row r="1220" spans="3:28" x14ac:dyDescent="0.25">
      <c r="C1220" s="633"/>
      <c r="D1220" s="633"/>
      <c r="E1220" s="633"/>
      <c r="G1220" s="633"/>
      <c r="I1220" s="633"/>
      <c r="K1220" s="633"/>
      <c r="M1220" s="633"/>
      <c r="O1220" s="633"/>
      <c r="P1220" s="633"/>
      <c r="Q1220" s="633"/>
      <c r="S1220" s="633"/>
      <c r="T1220" s="657"/>
      <c r="U1220" s="633"/>
      <c r="W1220" s="633"/>
      <c r="Y1220" s="633"/>
      <c r="Z1220" s="649"/>
      <c r="AA1220" s="653"/>
      <c r="AB1220" s="649"/>
    </row>
    <row r="1221" spans="3:28" x14ac:dyDescent="0.25">
      <c r="C1221" s="633"/>
      <c r="D1221" s="633"/>
      <c r="E1221" s="633"/>
      <c r="G1221" s="633"/>
      <c r="I1221" s="633"/>
      <c r="K1221" s="633"/>
      <c r="M1221" s="633"/>
      <c r="O1221" s="633"/>
      <c r="P1221" s="633"/>
      <c r="Q1221" s="633"/>
      <c r="S1221" s="633"/>
      <c r="T1221" s="657"/>
      <c r="U1221" s="633"/>
      <c r="W1221" s="633"/>
      <c r="Y1221" s="633"/>
      <c r="Z1221" s="649"/>
      <c r="AA1221" s="653"/>
      <c r="AB1221" s="649"/>
    </row>
    <row r="1222" spans="3:28" x14ac:dyDescent="0.25">
      <c r="C1222" s="633"/>
      <c r="D1222" s="633"/>
      <c r="E1222" s="633"/>
      <c r="G1222" s="633"/>
      <c r="I1222" s="633"/>
      <c r="K1222" s="633"/>
      <c r="M1222" s="633"/>
      <c r="O1222" s="633"/>
      <c r="P1222" s="633"/>
      <c r="Q1222" s="633"/>
      <c r="S1222" s="633"/>
      <c r="T1222" s="657"/>
      <c r="U1222" s="633"/>
      <c r="W1222" s="633"/>
      <c r="Y1222" s="633"/>
      <c r="Z1222" s="649"/>
      <c r="AA1222" s="653"/>
      <c r="AB1222" s="649"/>
    </row>
    <row r="1223" spans="3:28" x14ac:dyDescent="0.25">
      <c r="C1223" s="633"/>
      <c r="D1223" s="633"/>
      <c r="E1223" s="633"/>
      <c r="G1223" s="633"/>
      <c r="I1223" s="633"/>
      <c r="K1223" s="633"/>
      <c r="M1223" s="633"/>
      <c r="O1223" s="633"/>
      <c r="P1223" s="633"/>
      <c r="Q1223" s="633"/>
      <c r="S1223" s="633"/>
      <c r="T1223" s="657"/>
      <c r="U1223" s="633"/>
      <c r="W1223" s="633"/>
      <c r="Y1223" s="633"/>
      <c r="Z1223" s="649"/>
      <c r="AA1223" s="653"/>
      <c r="AB1223" s="649"/>
    </row>
    <row r="1224" spans="3:28" x14ac:dyDescent="0.25">
      <c r="C1224" s="633"/>
      <c r="D1224" s="633"/>
      <c r="E1224" s="633"/>
      <c r="G1224" s="633"/>
      <c r="I1224" s="633"/>
      <c r="K1224" s="633"/>
      <c r="M1224" s="633"/>
      <c r="O1224" s="633"/>
      <c r="P1224" s="633"/>
      <c r="Q1224" s="633"/>
      <c r="S1224" s="633"/>
      <c r="T1224" s="657"/>
      <c r="U1224" s="633"/>
      <c r="W1224" s="633"/>
      <c r="Y1224" s="633"/>
      <c r="Z1224" s="649"/>
      <c r="AA1224" s="653"/>
      <c r="AB1224" s="649"/>
    </row>
    <row r="1225" spans="3:28" x14ac:dyDescent="0.25">
      <c r="C1225" s="633"/>
      <c r="D1225" s="633"/>
      <c r="E1225" s="633"/>
      <c r="G1225" s="633"/>
      <c r="I1225" s="633"/>
      <c r="K1225" s="633"/>
      <c r="M1225" s="633"/>
      <c r="O1225" s="633"/>
      <c r="P1225" s="633"/>
      <c r="Q1225" s="633"/>
      <c r="S1225" s="633"/>
      <c r="T1225" s="657"/>
      <c r="U1225" s="633"/>
      <c r="W1225" s="633"/>
      <c r="Y1225" s="633"/>
      <c r="Z1225" s="649"/>
      <c r="AA1225" s="653"/>
      <c r="AB1225" s="649"/>
    </row>
    <row r="1226" spans="3:28" x14ac:dyDescent="0.25">
      <c r="C1226" s="633"/>
      <c r="D1226" s="633"/>
      <c r="E1226" s="633"/>
      <c r="G1226" s="633"/>
      <c r="I1226" s="633"/>
      <c r="K1226" s="633"/>
      <c r="M1226" s="633"/>
      <c r="O1226" s="633"/>
      <c r="P1226" s="633"/>
      <c r="Q1226" s="633"/>
      <c r="S1226" s="633"/>
      <c r="T1226" s="657"/>
      <c r="U1226" s="633"/>
      <c r="W1226" s="633"/>
      <c r="Y1226" s="633"/>
      <c r="Z1226" s="649"/>
      <c r="AA1226" s="653"/>
      <c r="AB1226" s="649"/>
    </row>
    <row r="1227" spans="3:28" x14ac:dyDescent="0.25">
      <c r="C1227" s="633"/>
      <c r="D1227" s="633"/>
      <c r="E1227" s="633"/>
      <c r="G1227" s="633"/>
      <c r="I1227" s="633"/>
      <c r="K1227" s="633"/>
      <c r="M1227" s="633"/>
      <c r="O1227" s="633"/>
      <c r="P1227" s="633"/>
      <c r="Q1227" s="633"/>
      <c r="S1227" s="633"/>
      <c r="T1227" s="657"/>
      <c r="U1227" s="633"/>
      <c r="W1227" s="633"/>
      <c r="Y1227" s="633"/>
      <c r="Z1227" s="649"/>
      <c r="AA1227" s="653"/>
      <c r="AB1227" s="649"/>
    </row>
    <row r="1228" spans="3:28" x14ac:dyDescent="0.25">
      <c r="C1228" s="633"/>
      <c r="D1228" s="633"/>
      <c r="E1228" s="633"/>
      <c r="G1228" s="633"/>
      <c r="I1228" s="633"/>
      <c r="K1228" s="633"/>
      <c r="M1228" s="633"/>
      <c r="O1228" s="633"/>
      <c r="P1228" s="633"/>
      <c r="Q1228" s="633"/>
      <c r="S1228" s="633"/>
      <c r="T1228" s="657"/>
      <c r="U1228" s="633"/>
      <c r="W1228" s="633"/>
      <c r="Y1228" s="633"/>
      <c r="Z1228" s="649"/>
      <c r="AA1228" s="653"/>
      <c r="AB1228" s="649"/>
    </row>
    <row r="1229" spans="3:28" x14ac:dyDescent="0.25">
      <c r="C1229" s="633"/>
      <c r="D1229" s="633"/>
      <c r="E1229" s="633"/>
      <c r="G1229" s="633"/>
      <c r="I1229" s="633"/>
      <c r="K1229" s="633"/>
      <c r="M1229" s="633"/>
      <c r="O1229" s="633"/>
      <c r="P1229" s="633"/>
      <c r="Q1229" s="633"/>
      <c r="S1229" s="633"/>
      <c r="T1229" s="657"/>
      <c r="U1229" s="633"/>
      <c r="W1229" s="633"/>
      <c r="Y1229" s="633"/>
      <c r="Z1229" s="649"/>
      <c r="AA1229" s="653"/>
      <c r="AB1229" s="649"/>
    </row>
    <row r="1230" spans="3:28" x14ac:dyDescent="0.25">
      <c r="C1230" s="633"/>
      <c r="D1230" s="633"/>
      <c r="E1230" s="633"/>
      <c r="G1230" s="633"/>
      <c r="I1230" s="633"/>
      <c r="K1230" s="633"/>
      <c r="M1230" s="633"/>
      <c r="O1230" s="633"/>
      <c r="P1230" s="633"/>
      <c r="Q1230" s="633"/>
      <c r="S1230" s="633"/>
      <c r="T1230" s="657"/>
      <c r="U1230" s="633"/>
      <c r="W1230" s="633"/>
      <c r="Y1230" s="633"/>
      <c r="Z1230" s="649"/>
      <c r="AA1230" s="653"/>
      <c r="AB1230" s="649"/>
    </row>
    <row r="1231" spans="3:28" x14ac:dyDescent="0.25">
      <c r="C1231" s="633"/>
      <c r="D1231" s="633"/>
      <c r="E1231" s="633"/>
      <c r="G1231" s="633"/>
      <c r="I1231" s="633"/>
      <c r="K1231" s="633"/>
      <c r="M1231" s="633"/>
      <c r="O1231" s="633"/>
      <c r="P1231" s="633"/>
      <c r="Q1231" s="633"/>
      <c r="S1231" s="633"/>
      <c r="T1231" s="657"/>
      <c r="U1231" s="633"/>
      <c r="W1231" s="633"/>
      <c r="Y1231" s="633"/>
      <c r="Z1231" s="649"/>
      <c r="AA1231" s="653"/>
      <c r="AB1231" s="649"/>
    </row>
    <row r="1232" spans="3:28" x14ac:dyDescent="0.25">
      <c r="C1232" s="633"/>
      <c r="D1232" s="633"/>
      <c r="E1232" s="633"/>
      <c r="G1232" s="633"/>
      <c r="I1232" s="633"/>
      <c r="K1232" s="633"/>
      <c r="M1232" s="633"/>
      <c r="O1232" s="633"/>
      <c r="P1232" s="633"/>
      <c r="Q1232" s="633"/>
      <c r="S1232" s="633"/>
      <c r="T1232" s="657"/>
      <c r="U1232" s="633"/>
      <c r="W1232" s="633"/>
      <c r="Y1232" s="633"/>
      <c r="Z1232" s="649"/>
      <c r="AA1232" s="653"/>
      <c r="AB1232" s="649"/>
    </row>
    <row r="1233" spans="3:28" x14ac:dyDescent="0.25">
      <c r="C1233" s="633"/>
      <c r="D1233" s="633"/>
      <c r="E1233" s="633"/>
      <c r="G1233" s="633"/>
      <c r="I1233" s="633"/>
      <c r="K1233" s="633"/>
      <c r="M1233" s="633"/>
      <c r="O1233" s="633"/>
      <c r="P1233" s="633"/>
      <c r="Q1233" s="633"/>
      <c r="S1233" s="633"/>
      <c r="T1233" s="657"/>
      <c r="U1233" s="633"/>
      <c r="W1233" s="633"/>
      <c r="Y1233" s="633"/>
      <c r="Z1233" s="649"/>
      <c r="AA1233" s="653"/>
      <c r="AB1233" s="649"/>
    </row>
    <row r="1234" spans="3:28" x14ac:dyDescent="0.25">
      <c r="C1234" s="633"/>
      <c r="D1234" s="633"/>
      <c r="E1234" s="633"/>
      <c r="G1234" s="633"/>
      <c r="I1234" s="633"/>
      <c r="K1234" s="633"/>
      <c r="M1234" s="633"/>
      <c r="O1234" s="633"/>
      <c r="P1234" s="633"/>
      <c r="Q1234" s="633"/>
      <c r="S1234" s="633"/>
      <c r="T1234" s="657"/>
      <c r="U1234" s="633"/>
      <c r="W1234" s="633"/>
      <c r="Y1234" s="633"/>
      <c r="Z1234" s="649"/>
      <c r="AA1234" s="653"/>
      <c r="AB1234" s="649"/>
    </row>
    <row r="1235" spans="3:28" x14ac:dyDescent="0.25">
      <c r="C1235" s="633"/>
      <c r="D1235" s="633"/>
      <c r="E1235" s="633"/>
      <c r="G1235" s="633"/>
      <c r="I1235" s="633"/>
      <c r="K1235" s="633"/>
      <c r="M1235" s="633"/>
      <c r="O1235" s="633"/>
      <c r="P1235" s="633"/>
      <c r="Q1235" s="633"/>
      <c r="S1235" s="633"/>
      <c r="T1235" s="657"/>
      <c r="U1235" s="633"/>
      <c r="W1235" s="633"/>
      <c r="Y1235" s="633"/>
      <c r="Z1235" s="649"/>
      <c r="AA1235" s="653"/>
      <c r="AB1235" s="649"/>
    </row>
    <row r="1236" spans="3:28" x14ac:dyDescent="0.25">
      <c r="C1236" s="633"/>
      <c r="D1236" s="633"/>
      <c r="E1236" s="633"/>
      <c r="G1236" s="633"/>
      <c r="I1236" s="633"/>
      <c r="K1236" s="633"/>
      <c r="M1236" s="633"/>
      <c r="O1236" s="633"/>
      <c r="P1236" s="633"/>
      <c r="Q1236" s="633"/>
      <c r="S1236" s="633"/>
      <c r="T1236" s="657"/>
      <c r="U1236" s="633"/>
      <c r="W1236" s="633"/>
      <c r="Y1236" s="633"/>
      <c r="Z1236" s="649"/>
      <c r="AA1236" s="653"/>
      <c r="AB1236" s="649"/>
    </row>
    <row r="1237" spans="3:28" x14ac:dyDescent="0.25">
      <c r="C1237" s="633"/>
      <c r="D1237" s="633"/>
      <c r="E1237" s="633"/>
      <c r="G1237" s="633"/>
      <c r="I1237" s="633"/>
      <c r="K1237" s="633"/>
      <c r="M1237" s="633"/>
      <c r="O1237" s="633"/>
      <c r="P1237" s="633"/>
      <c r="Q1237" s="633"/>
      <c r="S1237" s="633"/>
      <c r="T1237" s="657"/>
      <c r="U1237" s="633"/>
      <c r="W1237" s="633"/>
      <c r="Y1237" s="633"/>
      <c r="Z1237" s="649"/>
      <c r="AA1237" s="653"/>
      <c r="AB1237" s="649"/>
    </row>
    <row r="1238" spans="3:28" x14ac:dyDescent="0.25">
      <c r="C1238" s="633"/>
      <c r="D1238" s="633"/>
      <c r="E1238" s="633"/>
      <c r="G1238" s="633"/>
      <c r="I1238" s="633"/>
      <c r="K1238" s="633"/>
      <c r="M1238" s="633"/>
      <c r="O1238" s="633"/>
      <c r="P1238" s="633"/>
      <c r="Q1238" s="633"/>
      <c r="S1238" s="633"/>
      <c r="T1238" s="657"/>
      <c r="U1238" s="633"/>
      <c r="W1238" s="633"/>
      <c r="Y1238" s="633"/>
      <c r="Z1238" s="649"/>
      <c r="AA1238" s="653"/>
      <c r="AB1238" s="649"/>
    </row>
    <row r="1239" spans="3:28" x14ac:dyDescent="0.25">
      <c r="C1239" s="633"/>
      <c r="D1239" s="633"/>
      <c r="E1239" s="633"/>
      <c r="G1239" s="633"/>
      <c r="I1239" s="633"/>
      <c r="K1239" s="633"/>
      <c r="M1239" s="633"/>
      <c r="O1239" s="633"/>
      <c r="P1239" s="633"/>
      <c r="Q1239" s="633"/>
      <c r="S1239" s="633"/>
      <c r="T1239" s="657"/>
      <c r="U1239" s="633"/>
      <c r="W1239" s="633"/>
      <c r="Y1239" s="633"/>
      <c r="Z1239" s="649"/>
      <c r="AA1239" s="653"/>
      <c r="AB1239" s="649"/>
    </row>
    <row r="1240" spans="3:28" x14ac:dyDescent="0.25">
      <c r="C1240" s="633"/>
      <c r="D1240" s="633"/>
      <c r="E1240" s="633"/>
      <c r="G1240" s="633"/>
      <c r="I1240" s="633"/>
      <c r="K1240" s="633"/>
      <c r="M1240" s="633"/>
      <c r="O1240" s="633"/>
      <c r="P1240" s="633"/>
      <c r="Q1240" s="633"/>
      <c r="S1240" s="633"/>
      <c r="T1240" s="657"/>
      <c r="U1240" s="633"/>
      <c r="W1240" s="633"/>
      <c r="Y1240" s="633"/>
      <c r="Z1240" s="649"/>
      <c r="AA1240" s="653"/>
      <c r="AB1240" s="649"/>
    </row>
    <row r="1241" spans="3:28" x14ac:dyDescent="0.25">
      <c r="C1241" s="633"/>
      <c r="D1241" s="633"/>
      <c r="E1241" s="633"/>
      <c r="G1241" s="633"/>
      <c r="I1241" s="633"/>
      <c r="K1241" s="633"/>
      <c r="M1241" s="633"/>
      <c r="O1241" s="633"/>
      <c r="P1241" s="633"/>
      <c r="Q1241" s="633"/>
      <c r="S1241" s="633"/>
      <c r="T1241" s="657"/>
      <c r="U1241" s="633"/>
      <c r="W1241" s="633"/>
      <c r="Y1241" s="633"/>
      <c r="Z1241" s="649"/>
      <c r="AA1241" s="653"/>
      <c r="AB1241" s="649"/>
    </row>
    <row r="1242" spans="3:28" x14ac:dyDescent="0.25">
      <c r="C1242" s="633"/>
      <c r="D1242" s="633"/>
      <c r="E1242" s="633"/>
      <c r="G1242" s="633"/>
      <c r="I1242" s="633"/>
      <c r="K1242" s="633"/>
      <c r="M1242" s="633"/>
      <c r="O1242" s="633"/>
      <c r="P1242" s="633"/>
      <c r="Q1242" s="633"/>
      <c r="S1242" s="633"/>
      <c r="T1242" s="657"/>
      <c r="U1242" s="633"/>
      <c r="W1242" s="633"/>
      <c r="Y1242" s="633"/>
      <c r="Z1242" s="649"/>
      <c r="AA1242" s="653"/>
      <c r="AB1242" s="649"/>
    </row>
    <row r="1243" spans="3:28" x14ac:dyDescent="0.25">
      <c r="C1243" s="633"/>
      <c r="D1243" s="633"/>
      <c r="E1243" s="633"/>
      <c r="G1243" s="633"/>
      <c r="I1243" s="633"/>
      <c r="K1243" s="633"/>
      <c r="M1243" s="633"/>
      <c r="O1243" s="633"/>
      <c r="P1243" s="633"/>
      <c r="Q1243" s="633"/>
      <c r="S1243" s="633"/>
      <c r="T1243" s="657"/>
      <c r="U1243" s="633"/>
      <c r="W1243" s="633"/>
      <c r="Y1243" s="633"/>
      <c r="Z1243" s="649"/>
      <c r="AA1243" s="653"/>
      <c r="AB1243" s="649"/>
    </row>
    <row r="1244" spans="3:28" x14ac:dyDescent="0.25">
      <c r="C1244" s="633"/>
      <c r="D1244" s="633"/>
      <c r="E1244" s="633"/>
      <c r="G1244" s="633"/>
      <c r="I1244" s="633"/>
      <c r="K1244" s="633"/>
      <c r="M1244" s="633"/>
      <c r="O1244" s="633"/>
      <c r="P1244" s="633"/>
      <c r="Q1244" s="633"/>
      <c r="S1244" s="633"/>
      <c r="T1244" s="657"/>
      <c r="U1244" s="633"/>
      <c r="W1244" s="633"/>
      <c r="Y1244" s="633"/>
      <c r="Z1244" s="649"/>
      <c r="AA1244" s="653"/>
      <c r="AB1244" s="649"/>
    </row>
    <row r="1245" spans="3:28" x14ac:dyDescent="0.25">
      <c r="C1245" s="633"/>
      <c r="D1245" s="633"/>
      <c r="E1245" s="633"/>
      <c r="G1245" s="633"/>
      <c r="I1245" s="633"/>
      <c r="K1245" s="633"/>
      <c r="M1245" s="633"/>
      <c r="O1245" s="633"/>
      <c r="P1245" s="633"/>
      <c r="Q1245" s="633"/>
      <c r="S1245" s="633"/>
      <c r="T1245" s="657"/>
      <c r="U1245" s="633"/>
      <c r="W1245" s="633"/>
      <c r="Y1245" s="633"/>
      <c r="Z1245" s="649"/>
      <c r="AA1245" s="653"/>
      <c r="AB1245" s="649"/>
    </row>
    <row r="1246" spans="3:28" x14ac:dyDescent="0.25">
      <c r="C1246" s="633"/>
      <c r="D1246" s="633"/>
      <c r="E1246" s="633"/>
      <c r="G1246" s="633"/>
      <c r="I1246" s="633"/>
      <c r="K1246" s="633"/>
      <c r="M1246" s="633"/>
      <c r="O1246" s="633"/>
      <c r="P1246" s="633"/>
      <c r="Q1246" s="633"/>
      <c r="S1246" s="633"/>
      <c r="T1246" s="657"/>
      <c r="U1246" s="633"/>
      <c r="W1246" s="633"/>
      <c r="Y1246" s="633"/>
      <c r="Z1246" s="649"/>
      <c r="AA1246" s="653"/>
      <c r="AB1246" s="649"/>
    </row>
    <row r="1247" spans="3:28" x14ac:dyDescent="0.25">
      <c r="C1247" s="633"/>
      <c r="D1247" s="633"/>
      <c r="E1247" s="633"/>
      <c r="G1247" s="633"/>
      <c r="I1247" s="633"/>
      <c r="K1247" s="633"/>
      <c r="M1247" s="633"/>
      <c r="O1247" s="633"/>
      <c r="P1247" s="633"/>
      <c r="Q1247" s="633"/>
      <c r="S1247" s="633"/>
      <c r="T1247" s="657"/>
      <c r="U1247" s="633"/>
      <c r="W1247" s="633"/>
      <c r="Y1247" s="633"/>
      <c r="Z1247" s="649"/>
      <c r="AA1247" s="653"/>
      <c r="AB1247" s="649"/>
    </row>
    <row r="1248" spans="3:28" x14ac:dyDescent="0.25">
      <c r="C1248" s="633"/>
      <c r="D1248" s="633"/>
      <c r="E1248" s="633"/>
      <c r="G1248" s="633"/>
      <c r="I1248" s="633"/>
      <c r="K1248" s="633"/>
      <c r="M1248" s="633"/>
      <c r="O1248" s="633"/>
      <c r="P1248" s="633"/>
      <c r="Q1248" s="633"/>
      <c r="S1248" s="633"/>
      <c r="T1248" s="657"/>
      <c r="U1248" s="633"/>
      <c r="W1248" s="633"/>
      <c r="Y1248" s="633"/>
      <c r="Z1248" s="649"/>
      <c r="AA1248" s="653"/>
      <c r="AB1248" s="649"/>
    </row>
    <row r="1249" spans="3:28" x14ac:dyDescent="0.25">
      <c r="C1249" s="633"/>
      <c r="D1249" s="633"/>
      <c r="E1249" s="633"/>
      <c r="G1249" s="633"/>
      <c r="I1249" s="633"/>
      <c r="K1249" s="633"/>
      <c r="M1249" s="633"/>
      <c r="O1249" s="633"/>
      <c r="P1249" s="633"/>
      <c r="Q1249" s="633"/>
      <c r="S1249" s="633"/>
      <c r="T1249" s="657"/>
      <c r="U1249" s="633"/>
      <c r="W1249" s="633"/>
      <c r="Y1249" s="633"/>
      <c r="Z1249" s="649"/>
      <c r="AA1249" s="653"/>
      <c r="AB1249" s="649"/>
    </row>
    <row r="1250" spans="3:28" x14ac:dyDescent="0.25">
      <c r="C1250" s="633"/>
      <c r="D1250" s="633"/>
      <c r="E1250" s="633"/>
      <c r="G1250" s="633"/>
      <c r="I1250" s="633"/>
      <c r="K1250" s="633"/>
      <c r="M1250" s="633"/>
      <c r="O1250" s="633"/>
      <c r="P1250" s="633"/>
      <c r="Q1250" s="633"/>
      <c r="S1250" s="633"/>
      <c r="T1250" s="657"/>
      <c r="U1250" s="633"/>
      <c r="W1250" s="633"/>
      <c r="Y1250" s="633"/>
      <c r="Z1250" s="649"/>
      <c r="AA1250" s="653"/>
      <c r="AB1250" s="649"/>
    </row>
    <row r="1251" spans="3:28" x14ac:dyDescent="0.25">
      <c r="C1251" s="633"/>
      <c r="D1251" s="633"/>
      <c r="E1251" s="633"/>
      <c r="G1251" s="633"/>
      <c r="I1251" s="633"/>
      <c r="K1251" s="633"/>
      <c r="M1251" s="633"/>
      <c r="O1251" s="633"/>
      <c r="P1251" s="633"/>
      <c r="Q1251" s="633"/>
      <c r="S1251" s="633"/>
      <c r="T1251" s="657"/>
      <c r="U1251" s="633"/>
      <c r="W1251" s="633"/>
      <c r="Y1251" s="633"/>
      <c r="Z1251" s="649"/>
      <c r="AA1251" s="653"/>
      <c r="AB1251" s="649"/>
    </row>
    <row r="1252" spans="3:28" x14ac:dyDescent="0.25">
      <c r="C1252" s="633"/>
      <c r="D1252" s="633"/>
      <c r="E1252" s="633"/>
      <c r="G1252" s="633"/>
      <c r="I1252" s="633"/>
      <c r="K1252" s="633"/>
      <c r="M1252" s="633"/>
      <c r="O1252" s="633"/>
      <c r="P1252" s="633"/>
      <c r="Q1252" s="633"/>
      <c r="S1252" s="633"/>
      <c r="T1252" s="657"/>
      <c r="U1252" s="633"/>
      <c r="W1252" s="633"/>
      <c r="Y1252" s="633"/>
      <c r="Z1252" s="649"/>
      <c r="AA1252" s="653"/>
      <c r="AB1252" s="649"/>
    </row>
    <row r="1253" spans="3:28" x14ac:dyDescent="0.25">
      <c r="C1253" s="633"/>
      <c r="D1253" s="633"/>
      <c r="E1253" s="633"/>
      <c r="G1253" s="633"/>
      <c r="I1253" s="633"/>
      <c r="K1253" s="633"/>
      <c r="M1253" s="633"/>
      <c r="O1253" s="633"/>
      <c r="P1253" s="633"/>
      <c r="Q1253" s="633"/>
      <c r="S1253" s="633"/>
      <c r="T1253" s="657"/>
      <c r="U1253" s="633"/>
      <c r="W1253" s="633"/>
      <c r="Y1253" s="633"/>
      <c r="Z1253" s="649"/>
      <c r="AA1253" s="653"/>
      <c r="AB1253" s="649"/>
    </row>
    <row r="1254" spans="3:28" x14ac:dyDescent="0.25">
      <c r="C1254" s="633"/>
      <c r="D1254" s="633"/>
      <c r="E1254" s="633"/>
      <c r="G1254" s="633"/>
      <c r="I1254" s="633"/>
      <c r="K1254" s="633"/>
      <c r="M1254" s="633"/>
      <c r="O1254" s="633"/>
      <c r="P1254" s="633"/>
      <c r="Q1254" s="633"/>
      <c r="S1254" s="633"/>
      <c r="T1254" s="657"/>
      <c r="U1254" s="633"/>
      <c r="W1254" s="633"/>
      <c r="Y1254" s="633"/>
      <c r="Z1254" s="649"/>
      <c r="AA1254" s="653"/>
      <c r="AB1254" s="649"/>
    </row>
    <row r="1255" spans="3:28" x14ac:dyDescent="0.25">
      <c r="C1255" s="633"/>
      <c r="D1255" s="633"/>
      <c r="E1255" s="633"/>
      <c r="G1255" s="633"/>
      <c r="I1255" s="633"/>
      <c r="K1255" s="633"/>
      <c r="M1255" s="633"/>
      <c r="O1255" s="633"/>
      <c r="P1255" s="633"/>
      <c r="Q1255" s="633"/>
      <c r="S1255" s="633"/>
      <c r="T1255" s="657"/>
      <c r="U1255" s="633"/>
      <c r="W1255" s="633"/>
      <c r="Y1255" s="633"/>
      <c r="Z1255" s="649"/>
      <c r="AA1255" s="653"/>
      <c r="AB1255" s="649"/>
    </row>
    <row r="1256" spans="3:28" x14ac:dyDescent="0.25">
      <c r="C1256" s="633"/>
      <c r="D1256" s="633"/>
      <c r="E1256" s="633"/>
      <c r="G1256" s="633"/>
      <c r="I1256" s="633"/>
      <c r="K1256" s="633"/>
      <c r="M1256" s="633"/>
      <c r="O1256" s="633"/>
      <c r="P1256" s="633"/>
      <c r="Q1256" s="633"/>
      <c r="S1256" s="633"/>
      <c r="T1256" s="657"/>
      <c r="U1256" s="633"/>
      <c r="W1256" s="633"/>
      <c r="Y1256" s="633"/>
      <c r="Z1256" s="649"/>
      <c r="AA1256" s="653"/>
      <c r="AB1256" s="649"/>
    </row>
    <row r="1257" spans="3:28" x14ac:dyDescent="0.25">
      <c r="C1257" s="633"/>
      <c r="D1257" s="633"/>
      <c r="E1257" s="633"/>
      <c r="G1257" s="633"/>
      <c r="I1257" s="633"/>
      <c r="K1257" s="633"/>
      <c r="M1257" s="633"/>
      <c r="O1257" s="633"/>
      <c r="P1257" s="633"/>
      <c r="Q1257" s="633"/>
      <c r="S1257" s="633"/>
      <c r="T1257" s="657"/>
      <c r="U1257" s="633"/>
      <c r="W1257" s="633"/>
      <c r="Y1257" s="633"/>
      <c r="Z1257" s="649"/>
      <c r="AA1257" s="653"/>
      <c r="AB1257" s="649"/>
    </row>
    <row r="1258" spans="3:28" x14ac:dyDescent="0.25">
      <c r="C1258" s="633"/>
      <c r="D1258" s="633"/>
      <c r="E1258" s="633"/>
      <c r="G1258" s="633"/>
      <c r="I1258" s="633"/>
      <c r="K1258" s="633"/>
      <c r="M1258" s="633"/>
      <c r="O1258" s="633"/>
      <c r="P1258" s="633"/>
      <c r="Q1258" s="633"/>
      <c r="S1258" s="633"/>
      <c r="T1258" s="657"/>
      <c r="U1258" s="633"/>
      <c r="W1258" s="633"/>
      <c r="Y1258" s="633"/>
      <c r="Z1258" s="649"/>
      <c r="AA1258" s="653"/>
      <c r="AB1258" s="649"/>
    </row>
    <row r="1259" spans="3:28" x14ac:dyDescent="0.25">
      <c r="C1259" s="633"/>
      <c r="D1259" s="633"/>
      <c r="E1259" s="633"/>
      <c r="G1259" s="633"/>
      <c r="I1259" s="633"/>
      <c r="K1259" s="633"/>
      <c r="M1259" s="633"/>
      <c r="O1259" s="633"/>
      <c r="P1259" s="633"/>
      <c r="Q1259" s="633"/>
      <c r="S1259" s="633"/>
      <c r="T1259" s="657"/>
      <c r="U1259" s="633"/>
      <c r="W1259" s="633"/>
      <c r="Y1259" s="633"/>
      <c r="Z1259" s="649"/>
      <c r="AA1259" s="653"/>
      <c r="AB1259" s="649"/>
    </row>
    <row r="1260" spans="3:28" x14ac:dyDescent="0.25">
      <c r="C1260" s="633"/>
      <c r="D1260" s="633"/>
      <c r="E1260" s="633"/>
      <c r="G1260" s="633"/>
      <c r="I1260" s="633"/>
      <c r="K1260" s="633"/>
      <c r="M1260" s="633"/>
      <c r="O1260" s="633"/>
      <c r="P1260" s="633"/>
      <c r="Q1260" s="633"/>
      <c r="S1260" s="633"/>
      <c r="T1260" s="657"/>
      <c r="U1260" s="633"/>
      <c r="W1260" s="633"/>
      <c r="Y1260" s="633"/>
      <c r="Z1260" s="649"/>
      <c r="AA1260" s="653"/>
      <c r="AB1260" s="649"/>
    </row>
    <row r="1261" spans="3:28" x14ac:dyDescent="0.25">
      <c r="C1261" s="633"/>
      <c r="D1261" s="633"/>
      <c r="E1261" s="633"/>
      <c r="G1261" s="633"/>
      <c r="I1261" s="633"/>
      <c r="K1261" s="633"/>
      <c r="M1261" s="633"/>
      <c r="O1261" s="633"/>
      <c r="P1261" s="633"/>
      <c r="Q1261" s="633"/>
      <c r="S1261" s="633"/>
      <c r="T1261" s="657"/>
      <c r="U1261" s="633"/>
      <c r="W1261" s="633"/>
      <c r="Y1261" s="633"/>
      <c r="Z1261" s="649"/>
      <c r="AA1261" s="653"/>
      <c r="AB1261" s="649"/>
    </row>
    <row r="1262" spans="3:28" x14ac:dyDescent="0.25">
      <c r="C1262" s="633"/>
      <c r="D1262" s="633"/>
      <c r="E1262" s="633"/>
      <c r="G1262" s="633"/>
      <c r="I1262" s="633"/>
      <c r="K1262" s="633"/>
      <c r="M1262" s="633"/>
      <c r="O1262" s="633"/>
      <c r="P1262" s="633"/>
      <c r="Q1262" s="633"/>
      <c r="S1262" s="633"/>
      <c r="T1262" s="657"/>
      <c r="U1262" s="633"/>
      <c r="W1262" s="633"/>
      <c r="Y1262" s="633"/>
      <c r="Z1262" s="649"/>
      <c r="AA1262" s="653"/>
      <c r="AB1262" s="649"/>
    </row>
    <row r="1263" spans="3:28" x14ac:dyDescent="0.25">
      <c r="C1263" s="633"/>
      <c r="D1263" s="633"/>
      <c r="E1263" s="633"/>
      <c r="G1263" s="633"/>
      <c r="I1263" s="633"/>
      <c r="K1263" s="633"/>
      <c r="M1263" s="633"/>
      <c r="O1263" s="633"/>
      <c r="P1263" s="633"/>
      <c r="Q1263" s="633"/>
      <c r="S1263" s="633"/>
      <c r="T1263" s="657"/>
      <c r="U1263" s="633"/>
      <c r="W1263" s="633"/>
      <c r="Y1263" s="633"/>
      <c r="Z1263" s="649"/>
      <c r="AA1263" s="653"/>
      <c r="AB1263" s="649"/>
    </row>
    <row r="1264" spans="3:28" x14ac:dyDescent="0.25">
      <c r="C1264" s="633"/>
      <c r="D1264" s="633"/>
      <c r="E1264" s="633"/>
      <c r="G1264" s="633"/>
      <c r="I1264" s="633"/>
      <c r="K1264" s="633"/>
      <c r="M1264" s="633"/>
      <c r="O1264" s="633"/>
      <c r="P1264" s="633"/>
      <c r="Q1264" s="633"/>
      <c r="S1264" s="633"/>
      <c r="T1264" s="657"/>
      <c r="U1264" s="633"/>
      <c r="W1264" s="633"/>
      <c r="Y1264" s="633"/>
      <c r="Z1264" s="649"/>
      <c r="AA1264" s="653"/>
      <c r="AB1264" s="649"/>
    </row>
    <row r="1265" spans="3:28" x14ac:dyDescent="0.25">
      <c r="C1265" s="633"/>
      <c r="D1265" s="633"/>
      <c r="E1265" s="633"/>
      <c r="G1265" s="633"/>
      <c r="I1265" s="633"/>
      <c r="K1265" s="633"/>
      <c r="M1265" s="633"/>
      <c r="O1265" s="633"/>
      <c r="P1265" s="633"/>
      <c r="Q1265" s="633"/>
      <c r="S1265" s="633"/>
      <c r="T1265" s="657"/>
      <c r="U1265" s="633"/>
      <c r="W1265" s="633"/>
      <c r="Y1265" s="633"/>
      <c r="Z1265" s="649"/>
      <c r="AA1265" s="653"/>
      <c r="AB1265" s="649"/>
    </row>
    <row r="1266" spans="3:28" x14ac:dyDescent="0.25">
      <c r="C1266" s="633"/>
      <c r="D1266" s="633"/>
      <c r="E1266" s="633"/>
      <c r="G1266" s="633"/>
      <c r="I1266" s="633"/>
      <c r="K1266" s="633"/>
      <c r="M1266" s="633"/>
      <c r="O1266" s="633"/>
      <c r="P1266" s="633"/>
      <c r="Q1266" s="633"/>
      <c r="S1266" s="633"/>
      <c r="T1266" s="657"/>
      <c r="U1266" s="633"/>
      <c r="W1266" s="633"/>
      <c r="Y1266" s="633"/>
      <c r="Z1266" s="649"/>
      <c r="AA1266" s="653"/>
      <c r="AB1266" s="649"/>
    </row>
    <row r="1267" spans="3:28" x14ac:dyDescent="0.25">
      <c r="C1267" s="633"/>
      <c r="D1267" s="633"/>
      <c r="E1267" s="633"/>
      <c r="G1267" s="633"/>
      <c r="I1267" s="633"/>
      <c r="K1267" s="633"/>
      <c r="M1267" s="633"/>
      <c r="O1267" s="633"/>
      <c r="P1267" s="633"/>
      <c r="Q1267" s="633"/>
      <c r="S1267" s="633"/>
      <c r="T1267" s="657"/>
      <c r="U1267" s="633"/>
      <c r="W1267" s="633"/>
      <c r="Y1267" s="633"/>
      <c r="Z1267" s="649"/>
      <c r="AA1267" s="653"/>
      <c r="AB1267" s="649"/>
    </row>
    <row r="1268" spans="3:28" x14ac:dyDescent="0.25">
      <c r="C1268" s="633"/>
      <c r="D1268" s="633"/>
      <c r="E1268" s="633"/>
      <c r="G1268" s="633"/>
      <c r="I1268" s="633"/>
      <c r="K1268" s="633"/>
      <c r="M1268" s="633"/>
      <c r="O1268" s="633"/>
      <c r="P1268" s="633"/>
      <c r="Q1268" s="633"/>
      <c r="S1268" s="633"/>
      <c r="T1268" s="657"/>
      <c r="U1268" s="633"/>
      <c r="W1268" s="633"/>
      <c r="Y1268" s="633"/>
      <c r="Z1268" s="649"/>
      <c r="AA1268" s="653"/>
      <c r="AB1268" s="649"/>
    </row>
    <row r="1269" spans="3:28" x14ac:dyDescent="0.25">
      <c r="C1269" s="633"/>
      <c r="D1269" s="633"/>
      <c r="E1269" s="633"/>
      <c r="G1269" s="633"/>
      <c r="I1269" s="633"/>
      <c r="K1269" s="633"/>
      <c r="M1269" s="633"/>
      <c r="O1269" s="633"/>
      <c r="P1269" s="633"/>
      <c r="Q1269" s="633"/>
      <c r="S1269" s="633"/>
      <c r="T1269" s="657"/>
      <c r="U1269" s="633"/>
      <c r="W1269" s="633"/>
      <c r="Y1269" s="633"/>
      <c r="Z1269" s="649"/>
      <c r="AA1269" s="653"/>
      <c r="AB1269" s="649"/>
    </row>
    <row r="1270" spans="3:28" x14ac:dyDescent="0.25">
      <c r="C1270" s="633"/>
      <c r="D1270" s="633"/>
      <c r="E1270" s="633"/>
      <c r="G1270" s="633"/>
      <c r="I1270" s="633"/>
      <c r="K1270" s="633"/>
      <c r="M1270" s="633"/>
      <c r="O1270" s="633"/>
      <c r="P1270" s="633"/>
      <c r="Q1270" s="633"/>
      <c r="S1270" s="633"/>
      <c r="T1270" s="657"/>
      <c r="U1270" s="633"/>
      <c r="W1270" s="633"/>
      <c r="Y1270" s="633"/>
      <c r="Z1270" s="649"/>
      <c r="AA1270" s="653"/>
      <c r="AB1270" s="649"/>
    </row>
    <row r="1271" spans="3:28" x14ac:dyDescent="0.25">
      <c r="C1271" s="633"/>
      <c r="D1271" s="633"/>
      <c r="E1271" s="633"/>
      <c r="G1271" s="633"/>
      <c r="I1271" s="633"/>
      <c r="K1271" s="633"/>
      <c r="M1271" s="633"/>
      <c r="O1271" s="633"/>
      <c r="P1271" s="633"/>
      <c r="Q1271" s="633"/>
      <c r="S1271" s="633"/>
      <c r="T1271" s="657"/>
      <c r="U1271" s="633"/>
      <c r="W1271" s="633"/>
      <c r="Y1271" s="633"/>
      <c r="Z1271" s="649"/>
      <c r="AA1271" s="653"/>
      <c r="AB1271" s="649"/>
    </row>
    <row r="1272" spans="3:28" x14ac:dyDescent="0.25">
      <c r="C1272" s="633"/>
      <c r="D1272" s="633"/>
      <c r="E1272" s="633"/>
      <c r="G1272" s="633"/>
      <c r="I1272" s="633"/>
      <c r="K1272" s="633"/>
      <c r="M1272" s="633"/>
      <c r="O1272" s="633"/>
      <c r="P1272" s="633"/>
      <c r="Q1272" s="633"/>
      <c r="S1272" s="633"/>
      <c r="T1272" s="657"/>
      <c r="U1272" s="633"/>
      <c r="W1272" s="633"/>
      <c r="Y1272" s="633"/>
      <c r="Z1272" s="649"/>
      <c r="AA1272" s="653"/>
      <c r="AB1272" s="649"/>
    </row>
    <row r="1273" spans="3:28" x14ac:dyDescent="0.25">
      <c r="C1273" s="633"/>
      <c r="D1273" s="633"/>
      <c r="E1273" s="633"/>
      <c r="G1273" s="633"/>
      <c r="I1273" s="633"/>
      <c r="K1273" s="633"/>
      <c r="M1273" s="633"/>
      <c r="O1273" s="633"/>
      <c r="P1273" s="633"/>
      <c r="Q1273" s="633"/>
      <c r="S1273" s="633"/>
      <c r="T1273" s="657"/>
      <c r="U1273" s="633"/>
      <c r="W1273" s="633"/>
      <c r="Y1273" s="633"/>
      <c r="Z1273" s="649"/>
      <c r="AA1273" s="653"/>
      <c r="AB1273" s="649"/>
    </row>
    <row r="1274" spans="3:28" x14ac:dyDescent="0.25">
      <c r="C1274" s="633"/>
      <c r="D1274" s="633"/>
      <c r="E1274" s="633"/>
      <c r="G1274" s="633"/>
      <c r="I1274" s="633"/>
      <c r="K1274" s="633"/>
      <c r="M1274" s="633"/>
      <c r="O1274" s="633"/>
      <c r="P1274" s="633"/>
      <c r="Q1274" s="633"/>
      <c r="S1274" s="633"/>
      <c r="T1274" s="657"/>
      <c r="U1274" s="633"/>
      <c r="W1274" s="633"/>
      <c r="Y1274" s="633"/>
      <c r="Z1274" s="649"/>
      <c r="AA1274" s="653"/>
      <c r="AB1274" s="649"/>
    </row>
    <row r="1275" spans="3:28" x14ac:dyDescent="0.25">
      <c r="C1275" s="633"/>
      <c r="D1275" s="633"/>
      <c r="E1275" s="633"/>
      <c r="G1275" s="633"/>
      <c r="I1275" s="633"/>
      <c r="K1275" s="633"/>
      <c r="M1275" s="633"/>
      <c r="O1275" s="633"/>
      <c r="P1275" s="633"/>
      <c r="Q1275" s="633"/>
      <c r="S1275" s="633"/>
      <c r="T1275" s="657"/>
      <c r="U1275" s="633"/>
      <c r="W1275" s="633"/>
      <c r="Y1275" s="633"/>
      <c r="Z1275" s="649"/>
      <c r="AA1275" s="653"/>
      <c r="AB1275" s="649"/>
    </row>
    <row r="1276" spans="3:28" x14ac:dyDescent="0.25">
      <c r="C1276" s="633"/>
      <c r="D1276" s="633"/>
      <c r="E1276" s="633"/>
      <c r="G1276" s="633"/>
      <c r="I1276" s="633"/>
      <c r="K1276" s="633"/>
      <c r="M1276" s="633"/>
      <c r="O1276" s="633"/>
      <c r="P1276" s="633"/>
      <c r="Q1276" s="633"/>
      <c r="S1276" s="633"/>
      <c r="T1276" s="657"/>
      <c r="U1276" s="633"/>
      <c r="W1276" s="633"/>
      <c r="Y1276" s="633"/>
      <c r="Z1276" s="649"/>
      <c r="AA1276" s="653"/>
      <c r="AB1276" s="649"/>
    </row>
    <row r="1277" spans="3:28" x14ac:dyDescent="0.25">
      <c r="C1277" s="633"/>
      <c r="D1277" s="633"/>
      <c r="E1277" s="633"/>
      <c r="G1277" s="633"/>
      <c r="I1277" s="633"/>
      <c r="K1277" s="633"/>
      <c r="M1277" s="633"/>
      <c r="O1277" s="633"/>
      <c r="P1277" s="633"/>
      <c r="Q1277" s="633"/>
      <c r="S1277" s="633"/>
      <c r="T1277" s="657"/>
      <c r="U1277" s="633"/>
      <c r="W1277" s="633"/>
      <c r="Y1277" s="633"/>
      <c r="Z1277" s="649"/>
      <c r="AA1277" s="653"/>
      <c r="AB1277" s="649"/>
    </row>
    <row r="1278" spans="3:28" x14ac:dyDescent="0.25">
      <c r="C1278" s="633"/>
      <c r="D1278" s="633"/>
      <c r="E1278" s="633"/>
      <c r="G1278" s="633"/>
      <c r="I1278" s="633"/>
      <c r="K1278" s="633"/>
      <c r="M1278" s="633"/>
      <c r="O1278" s="633"/>
      <c r="P1278" s="633"/>
      <c r="Q1278" s="633"/>
      <c r="S1278" s="633"/>
      <c r="T1278" s="657"/>
      <c r="U1278" s="633"/>
      <c r="W1278" s="633"/>
      <c r="Y1278" s="633"/>
      <c r="Z1278" s="649"/>
      <c r="AA1278" s="653"/>
      <c r="AB1278" s="649"/>
    </row>
    <row r="1279" spans="3:28" x14ac:dyDescent="0.25">
      <c r="C1279" s="633"/>
      <c r="D1279" s="633"/>
      <c r="E1279" s="633"/>
      <c r="G1279" s="633"/>
      <c r="I1279" s="633"/>
      <c r="K1279" s="633"/>
      <c r="M1279" s="633"/>
      <c r="O1279" s="633"/>
      <c r="P1279" s="633"/>
      <c r="Q1279" s="633"/>
      <c r="S1279" s="633"/>
      <c r="T1279" s="657"/>
      <c r="U1279" s="633"/>
      <c r="W1279" s="633"/>
      <c r="Y1279" s="633"/>
      <c r="Z1279" s="649"/>
      <c r="AA1279" s="653"/>
      <c r="AB1279" s="649"/>
    </row>
    <row r="1280" spans="3:28" x14ac:dyDescent="0.25">
      <c r="C1280" s="633"/>
      <c r="D1280" s="633"/>
      <c r="E1280" s="633"/>
      <c r="G1280" s="633"/>
      <c r="I1280" s="633"/>
      <c r="K1280" s="633"/>
      <c r="M1280" s="633"/>
      <c r="O1280" s="633"/>
      <c r="P1280" s="633"/>
      <c r="Q1280" s="633"/>
      <c r="S1280" s="633"/>
      <c r="T1280" s="657"/>
      <c r="U1280" s="633"/>
      <c r="W1280" s="633"/>
      <c r="Y1280" s="633"/>
      <c r="Z1280" s="649"/>
      <c r="AA1280" s="653"/>
      <c r="AB1280" s="649"/>
    </row>
    <row r="1281" spans="3:28" x14ac:dyDescent="0.25">
      <c r="C1281" s="633"/>
      <c r="D1281" s="633"/>
      <c r="E1281" s="633"/>
      <c r="G1281" s="633"/>
      <c r="I1281" s="633"/>
      <c r="K1281" s="633"/>
      <c r="M1281" s="633"/>
      <c r="O1281" s="633"/>
      <c r="P1281" s="633"/>
      <c r="Q1281" s="633"/>
      <c r="S1281" s="633"/>
      <c r="T1281" s="657"/>
      <c r="U1281" s="633"/>
      <c r="W1281" s="633"/>
      <c r="Y1281" s="633"/>
      <c r="Z1281" s="649"/>
      <c r="AA1281" s="653"/>
      <c r="AB1281" s="649"/>
    </row>
    <row r="1282" spans="3:28" x14ac:dyDescent="0.25">
      <c r="C1282" s="633"/>
      <c r="D1282" s="633"/>
      <c r="E1282" s="633"/>
      <c r="G1282" s="633"/>
      <c r="I1282" s="633"/>
      <c r="K1282" s="633"/>
      <c r="M1282" s="633"/>
      <c r="O1282" s="633"/>
      <c r="P1282" s="633"/>
      <c r="Q1282" s="633"/>
      <c r="S1282" s="633"/>
      <c r="T1282" s="657"/>
      <c r="U1282" s="633"/>
      <c r="W1282" s="633"/>
      <c r="Y1282" s="633"/>
      <c r="Z1282" s="649"/>
      <c r="AA1282" s="653"/>
      <c r="AB1282" s="649"/>
    </row>
    <row r="1283" spans="3:28" x14ac:dyDescent="0.25">
      <c r="C1283" s="633"/>
      <c r="D1283" s="633"/>
      <c r="E1283" s="633"/>
      <c r="G1283" s="633"/>
      <c r="I1283" s="633"/>
      <c r="K1283" s="633"/>
      <c r="M1283" s="633"/>
      <c r="O1283" s="633"/>
      <c r="P1283" s="633"/>
      <c r="Q1283" s="633"/>
      <c r="S1283" s="633"/>
      <c r="T1283" s="657"/>
      <c r="U1283" s="633"/>
      <c r="W1283" s="633"/>
      <c r="Y1283" s="633"/>
      <c r="Z1283" s="649"/>
      <c r="AA1283" s="653"/>
      <c r="AB1283" s="649"/>
    </row>
    <row r="1284" spans="3:28" x14ac:dyDescent="0.25">
      <c r="C1284" s="633"/>
      <c r="D1284" s="633"/>
      <c r="E1284" s="633"/>
      <c r="G1284" s="633"/>
      <c r="I1284" s="633"/>
      <c r="K1284" s="633"/>
      <c r="M1284" s="633"/>
      <c r="O1284" s="633"/>
      <c r="P1284" s="633"/>
      <c r="Q1284" s="633"/>
      <c r="S1284" s="633"/>
      <c r="T1284" s="657"/>
      <c r="U1284" s="633"/>
      <c r="W1284" s="633"/>
      <c r="Y1284" s="633"/>
      <c r="Z1284" s="649"/>
      <c r="AA1284" s="653"/>
      <c r="AB1284" s="649"/>
    </row>
    <row r="1285" spans="3:28" x14ac:dyDescent="0.25">
      <c r="C1285" s="633"/>
      <c r="D1285" s="633"/>
      <c r="E1285" s="633"/>
      <c r="G1285" s="633"/>
      <c r="I1285" s="633"/>
      <c r="K1285" s="633"/>
      <c r="M1285" s="633"/>
      <c r="O1285" s="633"/>
      <c r="P1285" s="633"/>
      <c r="Q1285" s="633"/>
      <c r="S1285" s="633"/>
      <c r="T1285" s="657"/>
      <c r="U1285" s="633"/>
      <c r="W1285" s="633"/>
      <c r="Y1285" s="633"/>
      <c r="Z1285" s="649"/>
      <c r="AA1285" s="653"/>
      <c r="AB1285" s="649"/>
    </row>
    <row r="1286" spans="3:28" x14ac:dyDescent="0.25">
      <c r="C1286" s="633"/>
      <c r="D1286" s="633"/>
      <c r="E1286" s="633"/>
      <c r="G1286" s="633"/>
      <c r="I1286" s="633"/>
      <c r="K1286" s="633"/>
      <c r="M1286" s="633"/>
      <c r="O1286" s="633"/>
      <c r="P1286" s="633"/>
      <c r="Q1286" s="633"/>
      <c r="S1286" s="633"/>
      <c r="T1286" s="657"/>
      <c r="U1286" s="633"/>
      <c r="W1286" s="633"/>
      <c r="Y1286" s="633"/>
      <c r="Z1286" s="649"/>
      <c r="AA1286" s="653"/>
      <c r="AB1286" s="649"/>
    </row>
    <row r="1287" spans="3:28" x14ac:dyDescent="0.25">
      <c r="C1287" s="633"/>
      <c r="D1287" s="633"/>
      <c r="E1287" s="633"/>
      <c r="G1287" s="633"/>
      <c r="I1287" s="633"/>
      <c r="K1287" s="633"/>
      <c r="M1287" s="633"/>
      <c r="O1287" s="633"/>
      <c r="P1287" s="633"/>
      <c r="Q1287" s="633"/>
      <c r="S1287" s="633"/>
      <c r="T1287" s="657"/>
      <c r="U1287" s="633"/>
      <c r="W1287" s="633"/>
      <c r="Y1287" s="633"/>
      <c r="Z1287" s="649"/>
      <c r="AA1287" s="653"/>
      <c r="AB1287" s="649"/>
    </row>
    <row r="1288" spans="3:28" x14ac:dyDescent="0.25">
      <c r="C1288" s="633"/>
      <c r="D1288" s="633"/>
      <c r="E1288" s="633"/>
      <c r="G1288" s="633"/>
      <c r="I1288" s="633"/>
      <c r="K1288" s="633"/>
      <c r="M1288" s="633"/>
      <c r="O1288" s="633"/>
      <c r="P1288" s="633"/>
      <c r="Q1288" s="633"/>
      <c r="S1288" s="633"/>
      <c r="T1288" s="657"/>
      <c r="U1288" s="633"/>
      <c r="W1288" s="633"/>
      <c r="Y1288" s="633"/>
      <c r="Z1288" s="649"/>
      <c r="AA1288" s="653"/>
      <c r="AB1288" s="649"/>
    </row>
    <row r="1289" spans="3:28" x14ac:dyDescent="0.25">
      <c r="C1289" s="633"/>
      <c r="D1289" s="633"/>
      <c r="E1289" s="633"/>
      <c r="G1289" s="633"/>
      <c r="I1289" s="633"/>
      <c r="K1289" s="633"/>
      <c r="M1289" s="633"/>
      <c r="O1289" s="633"/>
      <c r="P1289" s="633"/>
      <c r="Q1289" s="633"/>
      <c r="S1289" s="633"/>
      <c r="T1289" s="657"/>
      <c r="U1289" s="633"/>
      <c r="W1289" s="633"/>
      <c r="Y1289" s="633"/>
      <c r="Z1289" s="649"/>
      <c r="AA1289" s="653"/>
      <c r="AB1289" s="649"/>
    </row>
    <row r="1290" spans="3:28" x14ac:dyDescent="0.25">
      <c r="C1290" s="633"/>
      <c r="D1290" s="633"/>
      <c r="E1290" s="633"/>
      <c r="G1290" s="633"/>
      <c r="I1290" s="633"/>
      <c r="K1290" s="633"/>
      <c r="M1290" s="633"/>
      <c r="O1290" s="633"/>
      <c r="P1290" s="633"/>
      <c r="Q1290" s="633"/>
      <c r="S1290" s="633"/>
      <c r="T1290" s="657"/>
      <c r="U1290" s="633"/>
      <c r="W1290" s="633"/>
      <c r="Y1290" s="633"/>
      <c r="Z1290" s="649"/>
      <c r="AA1290" s="653"/>
      <c r="AB1290" s="649"/>
    </row>
    <row r="1291" spans="3:28" x14ac:dyDescent="0.25">
      <c r="C1291" s="633"/>
      <c r="D1291" s="633"/>
      <c r="E1291" s="633"/>
      <c r="G1291" s="633"/>
      <c r="I1291" s="633"/>
      <c r="K1291" s="633"/>
      <c r="M1291" s="633"/>
      <c r="O1291" s="633"/>
      <c r="P1291" s="633"/>
      <c r="Q1291" s="633"/>
      <c r="S1291" s="633"/>
      <c r="T1291" s="657"/>
      <c r="U1291" s="633"/>
      <c r="W1291" s="633"/>
      <c r="Y1291" s="633"/>
      <c r="Z1291" s="649"/>
      <c r="AA1291" s="653"/>
      <c r="AB1291" s="649"/>
    </row>
    <row r="1292" spans="3:28" x14ac:dyDescent="0.25">
      <c r="C1292" s="633"/>
      <c r="D1292" s="633"/>
      <c r="E1292" s="633"/>
      <c r="G1292" s="633"/>
      <c r="I1292" s="633"/>
      <c r="K1292" s="633"/>
      <c r="M1292" s="633"/>
      <c r="O1292" s="633"/>
      <c r="P1292" s="633"/>
      <c r="Q1292" s="633"/>
      <c r="S1292" s="633"/>
      <c r="T1292" s="657"/>
      <c r="U1292" s="633"/>
      <c r="W1292" s="633"/>
      <c r="Y1292" s="633"/>
      <c r="Z1292" s="649"/>
      <c r="AA1292" s="653"/>
      <c r="AB1292" s="649"/>
    </row>
    <row r="1293" spans="3:28" x14ac:dyDescent="0.25">
      <c r="C1293" s="633"/>
      <c r="D1293" s="633"/>
      <c r="E1293" s="633"/>
      <c r="G1293" s="633"/>
      <c r="I1293" s="633"/>
      <c r="K1293" s="633"/>
      <c r="M1293" s="633"/>
      <c r="O1293" s="633"/>
      <c r="P1293" s="633"/>
      <c r="Q1293" s="633"/>
      <c r="S1293" s="633"/>
      <c r="T1293" s="657"/>
      <c r="U1293" s="633"/>
      <c r="W1293" s="633"/>
      <c r="Y1293" s="633"/>
      <c r="Z1293" s="649"/>
      <c r="AA1293" s="653"/>
      <c r="AB1293" s="649"/>
    </row>
    <row r="1294" spans="3:28" x14ac:dyDescent="0.25">
      <c r="C1294" s="633"/>
      <c r="D1294" s="633"/>
      <c r="E1294" s="633"/>
      <c r="G1294" s="633"/>
      <c r="I1294" s="633"/>
      <c r="K1294" s="633"/>
      <c r="M1294" s="633"/>
      <c r="O1294" s="633"/>
      <c r="P1294" s="633"/>
      <c r="Q1294" s="633"/>
      <c r="S1294" s="633"/>
      <c r="T1294" s="657"/>
      <c r="U1294" s="633"/>
      <c r="W1294" s="633"/>
      <c r="Y1294" s="633"/>
      <c r="Z1294" s="649"/>
      <c r="AA1294" s="653"/>
      <c r="AB1294" s="649"/>
    </row>
    <row r="1295" spans="3:28" x14ac:dyDescent="0.25">
      <c r="C1295" s="633"/>
      <c r="D1295" s="633"/>
      <c r="E1295" s="633"/>
      <c r="G1295" s="633"/>
      <c r="I1295" s="633"/>
      <c r="K1295" s="633"/>
      <c r="M1295" s="633"/>
      <c r="O1295" s="633"/>
      <c r="P1295" s="633"/>
      <c r="Q1295" s="633"/>
      <c r="S1295" s="633"/>
      <c r="T1295" s="657"/>
      <c r="U1295" s="633"/>
      <c r="W1295" s="633"/>
      <c r="Y1295" s="633"/>
      <c r="Z1295" s="649"/>
      <c r="AA1295" s="653"/>
      <c r="AB1295" s="649"/>
    </row>
    <row r="1296" spans="3:28" x14ac:dyDescent="0.25">
      <c r="C1296" s="633"/>
      <c r="D1296" s="633"/>
      <c r="E1296" s="633"/>
      <c r="G1296" s="633"/>
      <c r="I1296" s="633"/>
      <c r="K1296" s="633"/>
      <c r="M1296" s="633"/>
      <c r="O1296" s="633"/>
      <c r="P1296" s="633"/>
      <c r="Q1296" s="633"/>
      <c r="S1296" s="633"/>
      <c r="T1296" s="657"/>
      <c r="U1296" s="633"/>
      <c r="W1296" s="633"/>
      <c r="Y1296" s="633"/>
      <c r="Z1296" s="649"/>
      <c r="AA1296" s="653"/>
      <c r="AB1296" s="649"/>
    </row>
    <row r="1297" spans="3:28" x14ac:dyDescent="0.25">
      <c r="C1297" s="633"/>
      <c r="D1297" s="633"/>
      <c r="E1297" s="633"/>
      <c r="G1297" s="633"/>
      <c r="I1297" s="633"/>
      <c r="K1297" s="633"/>
      <c r="M1297" s="633"/>
      <c r="O1297" s="633"/>
      <c r="P1297" s="633"/>
      <c r="Q1297" s="633"/>
      <c r="S1297" s="633"/>
      <c r="T1297" s="657"/>
      <c r="U1297" s="633"/>
      <c r="W1297" s="633"/>
      <c r="Y1297" s="633"/>
      <c r="Z1297" s="649"/>
      <c r="AA1297" s="653"/>
      <c r="AB1297" s="649"/>
    </row>
    <row r="1298" spans="3:28" x14ac:dyDescent="0.25">
      <c r="C1298" s="633"/>
      <c r="D1298" s="633"/>
      <c r="E1298" s="633"/>
      <c r="G1298" s="633"/>
      <c r="I1298" s="633"/>
      <c r="K1298" s="633"/>
      <c r="M1298" s="633"/>
      <c r="O1298" s="633"/>
      <c r="P1298" s="633"/>
      <c r="Q1298" s="633"/>
      <c r="S1298" s="633"/>
      <c r="T1298" s="657"/>
      <c r="U1298" s="633"/>
      <c r="W1298" s="633"/>
      <c r="Y1298" s="633"/>
      <c r="Z1298" s="649"/>
      <c r="AA1298" s="653"/>
      <c r="AB1298" s="649"/>
    </row>
    <row r="1299" spans="3:28" x14ac:dyDescent="0.25">
      <c r="C1299" s="633"/>
      <c r="D1299" s="633"/>
      <c r="E1299" s="633"/>
      <c r="G1299" s="633"/>
      <c r="I1299" s="633"/>
      <c r="K1299" s="633"/>
      <c r="M1299" s="633"/>
      <c r="O1299" s="633"/>
      <c r="P1299" s="633"/>
      <c r="Q1299" s="633"/>
      <c r="S1299" s="633"/>
      <c r="T1299" s="657"/>
      <c r="U1299" s="633"/>
      <c r="W1299" s="633"/>
      <c r="Y1299" s="633"/>
      <c r="Z1299" s="649"/>
      <c r="AA1299" s="653"/>
      <c r="AB1299" s="649"/>
    </row>
    <row r="1300" spans="3:28" x14ac:dyDescent="0.25">
      <c r="C1300" s="633"/>
      <c r="D1300" s="633"/>
      <c r="E1300" s="633"/>
      <c r="G1300" s="633"/>
      <c r="I1300" s="633"/>
      <c r="K1300" s="633"/>
      <c r="M1300" s="633"/>
      <c r="O1300" s="633"/>
      <c r="P1300" s="633"/>
      <c r="Q1300" s="633"/>
      <c r="S1300" s="633"/>
      <c r="T1300" s="657"/>
      <c r="U1300" s="633"/>
      <c r="W1300" s="633"/>
      <c r="Y1300" s="633"/>
      <c r="Z1300" s="649"/>
      <c r="AA1300" s="653"/>
      <c r="AB1300" s="649"/>
    </row>
    <row r="1301" spans="3:28" x14ac:dyDescent="0.25">
      <c r="C1301" s="633"/>
      <c r="D1301" s="633"/>
      <c r="E1301" s="633"/>
      <c r="G1301" s="633"/>
      <c r="I1301" s="633"/>
      <c r="K1301" s="633"/>
      <c r="M1301" s="633"/>
      <c r="O1301" s="633"/>
      <c r="P1301" s="633"/>
      <c r="Q1301" s="633"/>
      <c r="S1301" s="633"/>
      <c r="T1301" s="657"/>
      <c r="U1301" s="633"/>
      <c r="W1301" s="633"/>
      <c r="Y1301" s="633"/>
      <c r="Z1301" s="649"/>
      <c r="AA1301" s="653"/>
      <c r="AB1301" s="649"/>
    </row>
    <row r="1302" spans="3:28" x14ac:dyDescent="0.25">
      <c r="C1302" s="633"/>
      <c r="D1302" s="633"/>
      <c r="E1302" s="633"/>
      <c r="G1302" s="633"/>
      <c r="I1302" s="633"/>
      <c r="K1302" s="633"/>
      <c r="M1302" s="633"/>
      <c r="O1302" s="633"/>
      <c r="P1302" s="633"/>
      <c r="Q1302" s="633"/>
      <c r="S1302" s="633"/>
      <c r="T1302" s="657"/>
      <c r="U1302" s="633"/>
      <c r="W1302" s="633"/>
      <c r="Y1302" s="633"/>
      <c r="Z1302" s="649"/>
      <c r="AA1302" s="653"/>
      <c r="AB1302" s="649"/>
    </row>
    <row r="1303" spans="3:28" x14ac:dyDescent="0.25">
      <c r="C1303" s="633"/>
      <c r="D1303" s="633"/>
      <c r="E1303" s="633"/>
      <c r="G1303" s="633"/>
      <c r="I1303" s="633"/>
      <c r="K1303" s="633"/>
      <c r="M1303" s="633"/>
      <c r="O1303" s="633"/>
      <c r="P1303" s="633"/>
      <c r="Q1303" s="633"/>
      <c r="S1303" s="633"/>
      <c r="T1303" s="657"/>
      <c r="U1303" s="633"/>
      <c r="W1303" s="633"/>
      <c r="Y1303" s="633"/>
      <c r="Z1303" s="649"/>
      <c r="AA1303" s="653"/>
      <c r="AB1303" s="649"/>
    </row>
    <row r="1304" spans="3:28" x14ac:dyDescent="0.25">
      <c r="C1304" s="633"/>
      <c r="D1304" s="633"/>
      <c r="E1304" s="633"/>
      <c r="G1304" s="633"/>
      <c r="I1304" s="633"/>
      <c r="K1304" s="633"/>
      <c r="M1304" s="633"/>
      <c r="O1304" s="633"/>
      <c r="P1304" s="633"/>
      <c r="Q1304" s="633"/>
      <c r="S1304" s="633"/>
      <c r="T1304" s="657"/>
      <c r="U1304" s="633"/>
      <c r="W1304" s="633"/>
      <c r="Y1304" s="633"/>
      <c r="Z1304" s="649"/>
      <c r="AA1304" s="653"/>
      <c r="AB1304" s="649"/>
    </row>
    <row r="1305" spans="3:28" x14ac:dyDescent="0.25">
      <c r="C1305" s="633"/>
      <c r="D1305" s="633"/>
      <c r="E1305" s="633"/>
      <c r="G1305" s="633"/>
      <c r="I1305" s="633"/>
      <c r="K1305" s="633"/>
      <c r="M1305" s="633"/>
      <c r="O1305" s="633"/>
      <c r="P1305" s="633"/>
      <c r="Q1305" s="633"/>
      <c r="S1305" s="633"/>
      <c r="T1305" s="657"/>
      <c r="U1305" s="633"/>
      <c r="W1305" s="633"/>
      <c r="Y1305" s="633"/>
      <c r="Z1305" s="649"/>
      <c r="AA1305" s="653"/>
      <c r="AB1305" s="649"/>
    </row>
    <row r="1306" spans="3:28" x14ac:dyDescent="0.25">
      <c r="C1306" s="633"/>
      <c r="D1306" s="633"/>
      <c r="E1306" s="633"/>
      <c r="G1306" s="633"/>
      <c r="I1306" s="633"/>
      <c r="K1306" s="633"/>
      <c r="M1306" s="633"/>
      <c r="O1306" s="633"/>
      <c r="P1306" s="633"/>
      <c r="Q1306" s="633"/>
      <c r="S1306" s="633"/>
      <c r="T1306" s="657"/>
      <c r="U1306" s="633"/>
      <c r="W1306" s="633"/>
      <c r="Y1306" s="633"/>
      <c r="Z1306" s="649"/>
      <c r="AA1306" s="653"/>
      <c r="AB1306" s="649"/>
    </row>
    <row r="1307" spans="3:28" x14ac:dyDescent="0.25">
      <c r="C1307" s="633"/>
      <c r="D1307" s="633"/>
      <c r="E1307" s="633"/>
      <c r="G1307" s="633"/>
      <c r="I1307" s="633"/>
      <c r="K1307" s="633"/>
      <c r="M1307" s="633"/>
      <c r="O1307" s="633"/>
      <c r="P1307" s="633"/>
      <c r="Q1307" s="633"/>
      <c r="S1307" s="633"/>
      <c r="T1307" s="657"/>
      <c r="U1307" s="633"/>
      <c r="W1307" s="633"/>
      <c r="Y1307" s="633"/>
      <c r="Z1307" s="649"/>
      <c r="AA1307" s="653"/>
      <c r="AB1307" s="649"/>
    </row>
    <row r="1308" spans="3:28" x14ac:dyDescent="0.25">
      <c r="C1308" s="633"/>
      <c r="D1308" s="633"/>
      <c r="E1308" s="633"/>
      <c r="G1308" s="633"/>
      <c r="I1308" s="633"/>
      <c r="K1308" s="633"/>
      <c r="M1308" s="633"/>
      <c r="O1308" s="633"/>
      <c r="P1308" s="633"/>
      <c r="Q1308" s="633"/>
      <c r="S1308" s="633"/>
      <c r="T1308" s="657"/>
      <c r="U1308" s="633"/>
      <c r="W1308" s="633"/>
      <c r="Y1308" s="633"/>
      <c r="Z1308" s="649"/>
      <c r="AA1308" s="653"/>
      <c r="AB1308" s="649"/>
    </row>
    <row r="1309" spans="3:28" x14ac:dyDescent="0.25">
      <c r="C1309" s="633"/>
      <c r="D1309" s="633"/>
      <c r="E1309" s="633"/>
      <c r="G1309" s="633"/>
      <c r="I1309" s="633"/>
      <c r="K1309" s="633"/>
      <c r="M1309" s="633"/>
      <c r="O1309" s="633"/>
      <c r="P1309" s="633"/>
      <c r="Q1309" s="633"/>
      <c r="S1309" s="633"/>
      <c r="T1309" s="657"/>
      <c r="U1309" s="633"/>
      <c r="W1309" s="633"/>
      <c r="Y1309" s="633"/>
      <c r="Z1309" s="649"/>
      <c r="AA1309" s="653"/>
      <c r="AB1309" s="649"/>
    </row>
    <row r="1310" spans="3:28" x14ac:dyDescent="0.25">
      <c r="C1310" s="633"/>
      <c r="D1310" s="633"/>
      <c r="E1310" s="633"/>
      <c r="G1310" s="633"/>
      <c r="I1310" s="633"/>
      <c r="K1310" s="633"/>
      <c r="M1310" s="633"/>
      <c r="O1310" s="633"/>
      <c r="P1310" s="633"/>
      <c r="Q1310" s="633"/>
      <c r="S1310" s="633"/>
      <c r="T1310" s="657"/>
      <c r="U1310" s="633"/>
      <c r="W1310" s="633"/>
      <c r="Y1310" s="633"/>
      <c r="Z1310" s="649"/>
      <c r="AA1310" s="653"/>
      <c r="AB1310" s="649"/>
    </row>
    <row r="1311" spans="3:28" x14ac:dyDescent="0.25">
      <c r="C1311" s="633"/>
      <c r="D1311" s="633"/>
      <c r="E1311" s="633"/>
      <c r="G1311" s="633"/>
      <c r="I1311" s="633"/>
      <c r="K1311" s="633"/>
      <c r="M1311" s="633"/>
      <c r="O1311" s="633"/>
      <c r="P1311" s="633"/>
      <c r="Q1311" s="633"/>
      <c r="S1311" s="633"/>
      <c r="T1311" s="657"/>
      <c r="U1311" s="633"/>
      <c r="W1311" s="633"/>
      <c r="Y1311" s="633"/>
      <c r="Z1311" s="649"/>
      <c r="AA1311" s="653"/>
      <c r="AB1311" s="649"/>
    </row>
    <row r="1312" spans="3:28" x14ac:dyDescent="0.25">
      <c r="C1312" s="633"/>
      <c r="D1312" s="633"/>
      <c r="E1312" s="633"/>
      <c r="G1312" s="633"/>
      <c r="I1312" s="633"/>
      <c r="K1312" s="633"/>
      <c r="M1312" s="633"/>
      <c r="O1312" s="633"/>
      <c r="P1312" s="633"/>
      <c r="Q1312" s="633"/>
      <c r="S1312" s="633"/>
      <c r="T1312" s="657"/>
      <c r="U1312" s="633"/>
      <c r="W1312" s="633"/>
      <c r="Y1312" s="633"/>
      <c r="Z1312" s="649"/>
      <c r="AA1312" s="653"/>
      <c r="AB1312" s="649"/>
    </row>
    <row r="1313" spans="3:28" x14ac:dyDescent="0.25">
      <c r="C1313" s="633"/>
      <c r="D1313" s="633"/>
      <c r="E1313" s="633"/>
      <c r="G1313" s="633"/>
      <c r="I1313" s="633"/>
      <c r="K1313" s="633"/>
      <c r="M1313" s="633"/>
      <c r="O1313" s="633"/>
      <c r="P1313" s="633"/>
      <c r="Q1313" s="633"/>
      <c r="S1313" s="633"/>
      <c r="T1313" s="657"/>
      <c r="U1313" s="633"/>
      <c r="W1313" s="633"/>
      <c r="Y1313" s="633"/>
      <c r="Z1313" s="649"/>
      <c r="AA1313" s="653"/>
      <c r="AB1313" s="649"/>
    </row>
    <row r="1314" spans="3:28" x14ac:dyDescent="0.25">
      <c r="C1314" s="633"/>
      <c r="D1314" s="633"/>
      <c r="E1314" s="633"/>
      <c r="G1314" s="633"/>
      <c r="I1314" s="633"/>
      <c r="K1314" s="633"/>
      <c r="M1314" s="633"/>
      <c r="O1314" s="633"/>
      <c r="P1314" s="633"/>
      <c r="Q1314" s="633"/>
      <c r="S1314" s="633"/>
      <c r="T1314" s="657"/>
      <c r="U1314" s="633"/>
      <c r="W1314" s="633"/>
      <c r="Y1314" s="633"/>
      <c r="Z1314" s="649"/>
      <c r="AA1314" s="653"/>
      <c r="AB1314" s="649"/>
    </row>
    <row r="1315" spans="3:28" x14ac:dyDescent="0.25">
      <c r="C1315" s="633"/>
      <c r="D1315" s="633"/>
      <c r="E1315" s="633"/>
      <c r="G1315" s="633"/>
      <c r="I1315" s="633"/>
      <c r="K1315" s="633"/>
      <c r="M1315" s="633"/>
      <c r="O1315" s="633"/>
      <c r="P1315" s="633"/>
      <c r="Q1315" s="633"/>
      <c r="S1315" s="633"/>
      <c r="T1315" s="657"/>
      <c r="U1315" s="633"/>
      <c r="W1315" s="633"/>
      <c r="Y1315" s="633"/>
      <c r="Z1315" s="649"/>
      <c r="AA1315" s="653"/>
      <c r="AB1315" s="649"/>
    </row>
    <row r="1316" spans="3:28" x14ac:dyDescent="0.25">
      <c r="C1316" s="633"/>
      <c r="D1316" s="633"/>
      <c r="E1316" s="633"/>
      <c r="G1316" s="633"/>
      <c r="I1316" s="633"/>
      <c r="K1316" s="633"/>
      <c r="M1316" s="633"/>
      <c r="O1316" s="633"/>
      <c r="P1316" s="633"/>
      <c r="Q1316" s="633"/>
      <c r="S1316" s="633"/>
      <c r="T1316" s="657"/>
      <c r="U1316" s="633"/>
      <c r="W1316" s="633"/>
      <c r="Y1316" s="633"/>
      <c r="Z1316" s="649"/>
      <c r="AA1316" s="653"/>
      <c r="AB1316" s="649"/>
    </row>
    <row r="1317" spans="3:28" x14ac:dyDescent="0.25">
      <c r="C1317" s="633"/>
      <c r="D1317" s="633"/>
      <c r="E1317" s="633"/>
      <c r="G1317" s="633"/>
      <c r="I1317" s="633"/>
      <c r="K1317" s="633"/>
      <c r="M1317" s="633"/>
      <c r="O1317" s="633"/>
      <c r="P1317" s="633"/>
      <c r="Q1317" s="633"/>
      <c r="S1317" s="633"/>
      <c r="T1317" s="657"/>
      <c r="U1317" s="633"/>
      <c r="W1317" s="633"/>
      <c r="Y1317" s="633"/>
      <c r="Z1317" s="649"/>
      <c r="AA1317" s="653"/>
      <c r="AB1317" s="649"/>
    </row>
    <row r="1318" spans="3:28" x14ac:dyDescent="0.25">
      <c r="C1318" s="633"/>
      <c r="D1318" s="633"/>
      <c r="E1318" s="633"/>
      <c r="G1318" s="633"/>
      <c r="I1318" s="633"/>
      <c r="K1318" s="633"/>
      <c r="M1318" s="633"/>
      <c r="O1318" s="633"/>
      <c r="P1318" s="633"/>
      <c r="Q1318" s="633"/>
      <c r="S1318" s="633"/>
      <c r="T1318" s="657"/>
      <c r="U1318" s="633"/>
      <c r="W1318" s="633"/>
      <c r="Y1318" s="633"/>
      <c r="Z1318" s="649"/>
      <c r="AA1318" s="653"/>
      <c r="AB1318" s="649"/>
    </row>
    <row r="1319" spans="3:28" x14ac:dyDescent="0.25">
      <c r="C1319" s="633"/>
      <c r="D1319" s="633"/>
      <c r="E1319" s="633"/>
      <c r="G1319" s="633"/>
      <c r="I1319" s="633"/>
      <c r="K1319" s="633"/>
      <c r="M1319" s="633"/>
      <c r="O1319" s="633"/>
      <c r="P1319" s="633"/>
      <c r="Q1319" s="633"/>
      <c r="S1319" s="633"/>
      <c r="T1319" s="657"/>
      <c r="U1319" s="633"/>
      <c r="W1319" s="633"/>
      <c r="Y1319" s="633"/>
      <c r="Z1319" s="649"/>
      <c r="AA1319" s="653"/>
      <c r="AB1319" s="649"/>
    </row>
    <row r="1320" spans="3:28" x14ac:dyDescent="0.25">
      <c r="C1320" s="633"/>
      <c r="D1320" s="633"/>
      <c r="E1320" s="633"/>
      <c r="G1320" s="633"/>
      <c r="I1320" s="633"/>
      <c r="K1320" s="633"/>
      <c r="M1320" s="633"/>
      <c r="O1320" s="633"/>
      <c r="P1320" s="633"/>
      <c r="Q1320" s="633"/>
      <c r="S1320" s="633"/>
      <c r="T1320" s="657"/>
      <c r="U1320" s="633"/>
      <c r="W1320" s="633"/>
      <c r="Y1320" s="633"/>
      <c r="Z1320" s="649"/>
      <c r="AA1320" s="653"/>
      <c r="AB1320" s="649"/>
    </row>
    <row r="1321" spans="3:28" x14ac:dyDescent="0.25">
      <c r="C1321" s="633"/>
      <c r="D1321" s="633"/>
      <c r="E1321" s="633"/>
      <c r="G1321" s="633"/>
      <c r="I1321" s="633"/>
      <c r="K1321" s="633"/>
      <c r="M1321" s="633"/>
      <c r="O1321" s="633"/>
      <c r="P1321" s="633"/>
      <c r="Q1321" s="633"/>
      <c r="S1321" s="633"/>
      <c r="T1321" s="657"/>
      <c r="U1321" s="633"/>
      <c r="W1321" s="633"/>
      <c r="Y1321" s="633"/>
      <c r="Z1321" s="649"/>
      <c r="AA1321" s="653"/>
      <c r="AB1321" s="649"/>
    </row>
    <row r="1322" spans="3:28" x14ac:dyDescent="0.25">
      <c r="C1322" s="633"/>
      <c r="D1322" s="633"/>
      <c r="E1322" s="633"/>
      <c r="G1322" s="633"/>
      <c r="I1322" s="633"/>
      <c r="K1322" s="633"/>
      <c r="M1322" s="633"/>
      <c r="O1322" s="633"/>
      <c r="P1322" s="633"/>
      <c r="Q1322" s="633"/>
      <c r="S1322" s="633"/>
      <c r="T1322" s="657"/>
      <c r="U1322" s="633"/>
      <c r="W1322" s="633"/>
      <c r="Y1322" s="633"/>
      <c r="Z1322" s="649"/>
      <c r="AA1322" s="653"/>
      <c r="AB1322" s="649"/>
    </row>
    <row r="1323" spans="3:28" x14ac:dyDescent="0.25">
      <c r="C1323" s="633"/>
      <c r="D1323" s="633"/>
      <c r="E1323" s="633"/>
      <c r="G1323" s="633"/>
      <c r="I1323" s="633"/>
      <c r="K1323" s="633"/>
      <c r="M1323" s="633"/>
      <c r="O1323" s="633"/>
      <c r="P1323" s="633"/>
      <c r="Q1323" s="633"/>
      <c r="S1323" s="633"/>
      <c r="T1323" s="657"/>
      <c r="U1323" s="633"/>
      <c r="W1323" s="633"/>
      <c r="Y1323" s="633"/>
      <c r="Z1323" s="649"/>
      <c r="AA1323" s="653"/>
      <c r="AB1323" s="649"/>
    </row>
    <row r="1324" spans="3:28" x14ac:dyDescent="0.25">
      <c r="C1324" s="633"/>
      <c r="D1324" s="633"/>
      <c r="E1324" s="633"/>
      <c r="G1324" s="633"/>
      <c r="I1324" s="633"/>
      <c r="K1324" s="633"/>
      <c r="M1324" s="633"/>
      <c r="O1324" s="633"/>
      <c r="P1324" s="633"/>
      <c r="Q1324" s="633"/>
      <c r="S1324" s="633"/>
      <c r="T1324" s="657"/>
      <c r="U1324" s="633"/>
      <c r="W1324" s="633"/>
      <c r="Y1324" s="633"/>
      <c r="Z1324" s="649"/>
      <c r="AA1324" s="653"/>
      <c r="AB1324" s="649"/>
    </row>
    <row r="1325" spans="3:28" x14ac:dyDescent="0.25">
      <c r="C1325" s="633"/>
      <c r="D1325" s="633"/>
      <c r="E1325" s="633"/>
      <c r="G1325" s="633"/>
      <c r="I1325" s="633"/>
      <c r="K1325" s="633"/>
      <c r="M1325" s="633"/>
      <c r="O1325" s="633"/>
      <c r="P1325" s="633"/>
      <c r="Q1325" s="633"/>
      <c r="S1325" s="633"/>
      <c r="T1325" s="657"/>
      <c r="U1325" s="633"/>
      <c r="W1325" s="633"/>
      <c r="Y1325" s="633"/>
      <c r="Z1325" s="649"/>
      <c r="AA1325" s="653"/>
      <c r="AB1325" s="649"/>
    </row>
    <row r="1326" spans="3:28" x14ac:dyDescent="0.25">
      <c r="C1326" s="633"/>
      <c r="D1326" s="633"/>
      <c r="E1326" s="633"/>
      <c r="G1326" s="633"/>
      <c r="I1326" s="633"/>
      <c r="K1326" s="633"/>
      <c r="M1326" s="633"/>
      <c r="O1326" s="633"/>
      <c r="P1326" s="633"/>
      <c r="Q1326" s="633"/>
      <c r="S1326" s="633"/>
      <c r="T1326" s="657"/>
      <c r="U1326" s="633"/>
      <c r="W1326" s="633"/>
      <c r="Y1326" s="633"/>
      <c r="Z1326" s="649"/>
      <c r="AA1326" s="653"/>
      <c r="AB1326" s="649"/>
    </row>
    <row r="1327" spans="3:28" x14ac:dyDescent="0.25">
      <c r="C1327" s="633"/>
      <c r="D1327" s="633"/>
      <c r="E1327" s="633"/>
      <c r="G1327" s="633"/>
      <c r="I1327" s="633"/>
      <c r="K1327" s="633"/>
      <c r="M1327" s="633"/>
      <c r="O1327" s="633"/>
      <c r="P1327" s="633"/>
      <c r="Q1327" s="633"/>
      <c r="S1327" s="633"/>
      <c r="T1327" s="657"/>
      <c r="U1327" s="633"/>
      <c r="W1327" s="633"/>
      <c r="Y1327" s="633"/>
      <c r="Z1327" s="649"/>
      <c r="AA1327" s="653"/>
      <c r="AB1327" s="649"/>
    </row>
    <row r="1328" spans="3:28" x14ac:dyDescent="0.25">
      <c r="C1328" s="633"/>
      <c r="D1328" s="633"/>
      <c r="E1328" s="633"/>
      <c r="G1328" s="633"/>
      <c r="I1328" s="633"/>
      <c r="K1328" s="633"/>
      <c r="M1328" s="633"/>
      <c r="O1328" s="633"/>
      <c r="P1328" s="633"/>
      <c r="Q1328" s="633"/>
      <c r="S1328" s="633"/>
      <c r="T1328" s="657"/>
      <c r="U1328" s="633"/>
      <c r="W1328" s="633"/>
      <c r="Y1328" s="633"/>
      <c r="Z1328" s="649"/>
      <c r="AA1328" s="653"/>
      <c r="AB1328" s="649"/>
    </row>
    <row r="1329" spans="3:28" x14ac:dyDescent="0.25">
      <c r="C1329" s="633"/>
      <c r="D1329" s="633"/>
      <c r="E1329" s="633"/>
      <c r="G1329" s="633"/>
      <c r="I1329" s="633"/>
      <c r="K1329" s="633"/>
      <c r="M1329" s="633"/>
      <c r="O1329" s="633"/>
      <c r="P1329" s="633"/>
      <c r="Q1329" s="633"/>
      <c r="S1329" s="633"/>
      <c r="T1329" s="657"/>
      <c r="U1329" s="633"/>
      <c r="W1329" s="633"/>
      <c r="Y1329" s="633"/>
      <c r="Z1329" s="649"/>
      <c r="AA1329" s="653"/>
      <c r="AB1329" s="649"/>
    </row>
    <row r="1330" spans="3:28" x14ac:dyDescent="0.25">
      <c r="C1330" s="633"/>
      <c r="D1330" s="633"/>
      <c r="E1330" s="633"/>
      <c r="G1330" s="633"/>
      <c r="I1330" s="633"/>
      <c r="K1330" s="633"/>
      <c r="M1330" s="633"/>
      <c r="O1330" s="633"/>
      <c r="P1330" s="633"/>
      <c r="Q1330" s="633"/>
      <c r="S1330" s="633"/>
      <c r="T1330" s="657"/>
      <c r="U1330" s="633"/>
      <c r="W1330" s="633"/>
      <c r="Y1330" s="633"/>
      <c r="Z1330" s="649"/>
      <c r="AA1330" s="653"/>
      <c r="AB1330" s="649"/>
    </row>
    <row r="1331" spans="3:28" x14ac:dyDescent="0.25">
      <c r="C1331" s="633"/>
      <c r="D1331" s="633"/>
      <c r="E1331" s="633"/>
      <c r="G1331" s="633"/>
      <c r="I1331" s="633"/>
      <c r="K1331" s="633"/>
      <c r="M1331" s="633"/>
      <c r="O1331" s="633"/>
      <c r="P1331" s="633"/>
      <c r="Q1331" s="633"/>
      <c r="S1331" s="633"/>
      <c r="T1331" s="657"/>
      <c r="U1331" s="633"/>
      <c r="W1331" s="633"/>
      <c r="Y1331" s="633"/>
      <c r="Z1331" s="649"/>
      <c r="AA1331" s="653"/>
      <c r="AB1331" s="649"/>
    </row>
    <row r="1332" spans="3:28" x14ac:dyDescent="0.25">
      <c r="C1332" s="633"/>
      <c r="D1332" s="633"/>
      <c r="E1332" s="633"/>
      <c r="G1332" s="633"/>
      <c r="I1332" s="633"/>
      <c r="K1332" s="633"/>
      <c r="M1332" s="633"/>
      <c r="O1332" s="633"/>
      <c r="P1332" s="633"/>
      <c r="Q1332" s="633"/>
      <c r="S1332" s="633"/>
      <c r="T1332" s="657"/>
      <c r="U1332" s="633"/>
      <c r="W1332" s="633"/>
      <c r="Y1332" s="633"/>
      <c r="Z1332" s="649"/>
      <c r="AA1332" s="653"/>
      <c r="AB1332" s="649"/>
    </row>
    <row r="1333" spans="3:28" x14ac:dyDescent="0.25">
      <c r="C1333" s="633"/>
      <c r="D1333" s="633"/>
      <c r="E1333" s="633"/>
      <c r="G1333" s="633"/>
      <c r="I1333" s="633"/>
      <c r="K1333" s="633"/>
      <c r="M1333" s="633"/>
      <c r="O1333" s="633"/>
      <c r="P1333" s="633"/>
      <c r="Q1333" s="633"/>
      <c r="S1333" s="633"/>
      <c r="T1333" s="657"/>
      <c r="U1333" s="633"/>
      <c r="W1333" s="633"/>
      <c r="Y1333" s="633"/>
      <c r="Z1333" s="649"/>
      <c r="AA1333" s="653"/>
      <c r="AB1333" s="649"/>
    </row>
    <row r="1334" spans="3:28" x14ac:dyDescent="0.25">
      <c r="C1334" s="633"/>
      <c r="D1334" s="633"/>
      <c r="E1334" s="633"/>
      <c r="G1334" s="633"/>
      <c r="I1334" s="633"/>
      <c r="K1334" s="633"/>
      <c r="M1334" s="633"/>
      <c r="O1334" s="633"/>
      <c r="P1334" s="633"/>
      <c r="Q1334" s="633"/>
      <c r="S1334" s="633"/>
      <c r="T1334" s="657"/>
      <c r="U1334" s="633"/>
      <c r="W1334" s="633"/>
      <c r="Y1334" s="633"/>
      <c r="Z1334" s="649"/>
      <c r="AA1334" s="653"/>
      <c r="AB1334" s="649"/>
    </row>
    <row r="1335" spans="3:28" x14ac:dyDescent="0.25">
      <c r="C1335" s="633"/>
      <c r="D1335" s="633"/>
      <c r="E1335" s="633"/>
      <c r="G1335" s="633"/>
      <c r="I1335" s="633"/>
      <c r="K1335" s="633"/>
      <c r="M1335" s="633"/>
      <c r="O1335" s="633"/>
      <c r="P1335" s="633"/>
      <c r="Q1335" s="633"/>
      <c r="S1335" s="633"/>
      <c r="T1335" s="657"/>
      <c r="U1335" s="633"/>
      <c r="W1335" s="633"/>
      <c r="Y1335" s="633"/>
      <c r="Z1335" s="649"/>
      <c r="AA1335" s="653"/>
      <c r="AB1335" s="649"/>
    </row>
    <row r="1336" spans="3:28" x14ac:dyDescent="0.25">
      <c r="C1336" s="633"/>
      <c r="D1336" s="633"/>
      <c r="E1336" s="633"/>
      <c r="G1336" s="633"/>
      <c r="I1336" s="633"/>
      <c r="K1336" s="633"/>
      <c r="M1336" s="633"/>
      <c r="O1336" s="633"/>
      <c r="P1336" s="633"/>
      <c r="Q1336" s="633"/>
      <c r="S1336" s="633"/>
      <c r="T1336" s="657"/>
      <c r="U1336" s="633"/>
      <c r="W1336" s="633"/>
      <c r="Y1336" s="633"/>
      <c r="Z1336" s="649"/>
      <c r="AA1336" s="653"/>
      <c r="AB1336" s="649"/>
    </row>
    <row r="1337" spans="3:28" x14ac:dyDescent="0.25">
      <c r="C1337" s="633"/>
      <c r="D1337" s="633"/>
      <c r="E1337" s="633"/>
      <c r="G1337" s="633"/>
      <c r="I1337" s="633"/>
      <c r="K1337" s="633"/>
      <c r="M1337" s="633"/>
      <c r="O1337" s="633"/>
      <c r="P1337" s="633"/>
      <c r="Q1337" s="633"/>
      <c r="S1337" s="633"/>
      <c r="T1337" s="657"/>
      <c r="U1337" s="633"/>
      <c r="W1337" s="633"/>
      <c r="Y1337" s="633"/>
      <c r="Z1337" s="649"/>
      <c r="AA1337" s="653"/>
      <c r="AB1337" s="649"/>
    </row>
    <row r="1338" spans="3:28" x14ac:dyDescent="0.25">
      <c r="C1338" s="633"/>
      <c r="D1338" s="633"/>
      <c r="E1338" s="633"/>
      <c r="G1338" s="633"/>
      <c r="I1338" s="633"/>
      <c r="K1338" s="633"/>
      <c r="M1338" s="633"/>
      <c r="O1338" s="633"/>
      <c r="P1338" s="633"/>
      <c r="Q1338" s="633"/>
      <c r="S1338" s="633"/>
      <c r="T1338" s="657"/>
      <c r="U1338" s="633"/>
      <c r="W1338" s="633"/>
      <c r="Y1338" s="633"/>
      <c r="Z1338" s="649"/>
      <c r="AA1338" s="653"/>
      <c r="AB1338" s="649"/>
    </row>
    <row r="1339" spans="3:28" x14ac:dyDescent="0.25">
      <c r="C1339" s="633"/>
      <c r="D1339" s="633"/>
      <c r="E1339" s="633"/>
      <c r="G1339" s="633"/>
      <c r="I1339" s="633"/>
      <c r="K1339" s="633"/>
      <c r="M1339" s="633"/>
      <c r="O1339" s="633"/>
      <c r="P1339" s="633"/>
      <c r="Q1339" s="633"/>
      <c r="S1339" s="633"/>
      <c r="T1339" s="657"/>
      <c r="U1339" s="633"/>
      <c r="W1339" s="633"/>
      <c r="Y1339" s="633"/>
      <c r="Z1339" s="649"/>
      <c r="AA1339" s="653"/>
      <c r="AB1339" s="649"/>
    </row>
    <row r="1340" spans="3:28" x14ac:dyDescent="0.25">
      <c r="C1340" s="633"/>
      <c r="D1340" s="633"/>
      <c r="E1340" s="633"/>
      <c r="G1340" s="633"/>
      <c r="I1340" s="633"/>
      <c r="K1340" s="633"/>
      <c r="M1340" s="633"/>
      <c r="O1340" s="633"/>
      <c r="P1340" s="633"/>
      <c r="Q1340" s="633"/>
      <c r="S1340" s="633"/>
      <c r="T1340" s="657"/>
      <c r="U1340" s="633"/>
      <c r="W1340" s="633"/>
      <c r="Y1340" s="633"/>
      <c r="Z1340" s="649"/>
      <c r="AA1340" s="653"/>
      <c r="AB1340" s="649"/>
    </row>
    <row r="1341" spans="3:28" x14ac:dyDescent="0.25">
      <c r="C1341" s="633"/>
      <c r="D1341" s="633"/>
      <c r="E1341" s="633"/>
      <c r="G1341" s="633"/>
      <c r="I1341" s="633"/>
      <c r="K1341" s="633"/>
      <c r="M1341" s="633"/>
      <c r="O1341" s="633"/>
      <c r="P1341" s="633"/>
      <c r="Q1341" s="633"/>
      <c r="S1341" s="633"/>
      <c r="T1341" s="657"/>
      <c r="U1341" s="633"/>
      <c r="W1341" s="633"/>
      <c r="Y1341" s="633"/>
      <c r="Z1341" s="649"/>
      <c r="AA1341" s="653"/>
      <c r="AB1341" s="649"/>
    </row>
    <row r="1342" spans="3:28" x14ac:dyDescent="0.25">
      <c r="C1342" s="633"/>
      <c r="D1342" s="633"/>
      <c r="E1342" s="633"/>
      <c r="G1342" s="633"/>
      <c r="I1342" s="633"/>
      <c r="K1342" s="633"/>
      <c r="M1342" s="633"/>
      <c r="O1342" s="633"/>
      <c r="P1342" s="633"/>
      <c r="Q1342" s="633"/>
      <c r="S1342" s="633"/>
      <c r="T1342" s="657"/>
      <c r="U1342" s="633"/>
      <c r="W1342" s="633"/>
      <c r="Y1342" s="633"/>
      <c r="Z1342" s="649"/>
      <c r="AA1342" s="653"/>
      <c r="AB1342" s="649"/>
    </row>
    <row r="1343" spans="3:28" x14ac:dyDescent="0.25">
      <c r="C1343" s="633"/>
      <c r="D1343" s="633"/>
      <c r="E1343" s="633"/>
      <c r="G1343" s="633"/>
      <c r="I1343" s="633"/>
      <c r="K1343" s="633"/>
      <c r="M1343" s="633"/>
      <c r="O1343" s="633"/>
      <c r="P1343" s="633"/>
      <c r="Q1343" s="633"/>
      <c r="S1343" s="633"/>
      <c r="T1343" s="657"/>
      <c r="U1343" s="633"/>
      <c r="W1343" s="633"/>
      <c r="Y1343" s="633"/>
      <c r="Z1343" s="649"/>
      <c r="AA1343" s="653"/>
      <c r="AB1343" s="649"/>
    </row>
    <row r="1344" spans="3:28" x14ac:dyDescent="0.25">
      <c r="C1344" s="633"/>
      <c r="D1344" s="633"/>
      <c r="E1344" s="633"/>
      <c r="G1344" s="633"/>
      <c r="I1344" s="633"/>
      <c r="K1344" s="633"/>
      <c r="M1344" s="633"/>
      <c r="O1344" s="633"/>
      <c r="P1344" s="633"/>
      <c r="Q1344" s="633"/>
      <c r="S1344" s="633"/>
      <c r="T1344" s="657"/>
      <c r="U1344" s="633"/>
      <c r="W1344" s="633"/>
      <c r="Y1344" s="633"/>
      <c r="Z1344" s="649"/>
      <c r="AA1344" s="653"/>
      <c r="AB1344" s="649"/>
    </row>
    <row r="1345" spans="3:28" x14ac:dyDescent="0.25">
      <c r="C1345" s="633"/>
      <c r="D1345" s="633"/>
      <c r="E1345" s="633"/>
      <c r="G1345" s="633"/>
      <c r="I1345" s="633"/>
      <c r="K1345" s="633"/>
      <c r="M1345" s="633"/>
      <c r="O1345" s="633"/>
      <c r="P1345" s="633"/>
      <c r="Q1345" s="633"/>
      <c r="S1345" s="633"/>
      <c r="T1345" s="657"/>
      <c r="U1345" s="633"/>
      <c r="W1345" s="633"/>
      <c r="Y1345" s="633"/>
      <c r="Z1345" s="649"/>
      <c r="AA1345" s="653"/>
      <c r="AB1345" s="649"/>
    </row>
    <row r="1346" spans="3:28" x14ac:dyDescent="0.25">
      <c r="C1346" s="633"/>
      <c r="D1346" s="633"/>
      <c r="E1346" s="633"/>
      <c r="G1346" s="633"/>
      <c r="I1346" s="633"/>
      <c r="K1346" s="633"/>
      <c r="M1346" s="633"/>
      <c r="O1346" s="633"/>
      <c r="P1346" s="633"/>
      <c r="Q1346" s="633"/>
      <c r="S1346" s="633"/>
      <c r="T1346" s="657"/>
      <c r="U1346" s="633"/>
      <c r="W1346" s="633"/>
      <c r="Y1346" s="633"/>
      <c r="Z1346" s="649"/>
      <c r="AA1346" s="653"/>
      <c r="AB1346" s="649"/>
    </row>
    <row r="1347" spans="3:28" x14ac:dyDescent="0.25">
      <c r="C1347" s="633"/>
      <c r="D1347" s="633"/>
      <c r="E1347" s="633"/>
      <c r="G1347" s="633"/>
      <c r="I1347" s="633"/>
      <c r="K1347" s="633"/>
      <c r="M1347" s="633"/>
      <c r="O1347" s="633"/>
      <c r="P1347" s="633"/>
      <c r="Q1347" s="633"/>
      <c r="S1347" s="633"/>
      <c r="T1347" s="657"/>
      <c r="U1347" s="633"/>
      <c r="W1347" s="633"/>
      <c r="Y1347" s="633"/>
      <c r="Z1347" s="649"/>
      <c r="AA1347" s="653"/>
      <c r="AB1347" s="649"/>
    </row>
    <row r="1348" spans="3:28" x14ac:dyDescent="0.25">
      <c r="C1348" s="633"/>
      <c r="D1348" s="633"/>
      <c r="E1348" s="633"/>
      <c r="G1348" s="633"/>
      <c r="I1348" s="633"/>
      <c r="K1348" s="633"/>
      <c r="M1348" s="633"/>
      <c r="O1348" s="633"/>
      <c r="P1348" s="633"/>
      <c r="Q1348" s="633"/>
      <c r="S1348" s="633"/>
      <c r="T1348" s="657"/>
      <c r="U1348" s="633"/>
      <c r="W1348" s="633"/>
      <c r="Y1348" s="633"/>
      <c r="Z1348" s="649"/>
      <c r="AA1348" s="653"/>
      <c r="AB1348" s="649"/>
    </row>
    <row r="1349" spans="3:28" x14ac:dyDescent="0.25">
      <c r="C1349" s="633"/>
      <c r="D1349" s="633"/>
      <c r="E1349" s="633"/>
      <c r="G1349" s="633"/>
      <c r="I1349" s="633"/>
      <c r="K1349" s="633"/>
      <c r="M1349" s="633"/>
      <c r="O1349" s="633"/>
      <c r="P1349" s="633"/>
      <c r="Q1349" s="633"/>
      <c r="S1349" s="633"/>
      <c r="T1349" s="657"/>
      <c r="U1349" s="633"/>
      <c r="W1349" s="633"/>
      <c r="Y1349" s="633"/>
      <c r="Z1349" s="649"/>
      <c r="AA1349" s="653"/>
      <c r="AB1349" s="649"/>
    </row>
    <row r="1350" spans="3:28" x14ac:dyDescent="0.25">
      <c r="C1350" s="633"/>
      <c r="D1350" s="633"/>
      <c r="E1350" s="633"/>
      <c r="G1350" s="633"/>
      <c r="I1350" s="633"/>
      <c r="K1350" s="633"/>
      <c r="M1350" s="633"/>
      <c r="O1350" s="633"/>
      <c r="P1350" s="633"/>
      <c r="Q1350" s="633"/>
      <c r="S1350" s="633"/>
      <c r="T1350" s="657"/>
      <c r="U1350" s="633"/>
      <c r="W1350" s="633"/>
      <c r="Y1350" s="633"/>
      <c r="Z1350" s="649"/>
      <c r="AA1350" s="653"/>
      <c r="AB1350" s="649"/>
    </row>
    <row r="1351" spans="3:28" x14ac:dyDescent="0.25">
      <c r="C1351" s="633"/>
      <c r="D1351" s="633"/>
      <c r="E1351" s="633"/>
      <c r="G1351" s="633"/>
      <c r="I1351" s="633"/>
      <c r="K1351" s="633"/>
      <c r="M1351" s="633"/>
      <c r="O1351" s="633"/>
      <c r="P1351" s="633"/>
      <c r="Q1351" s="633"/>
      <c r="S1351" s="633"/>
      <c r="T1351" s="657"/>
      <c r="U1351" s="633"/>
      <c r="W1351" s="633"/>
      <c r="Y1351" s="633"/>
      <c r="Z1351" s="649"/>
      <c r="AA1351" s="653"/>
      <c r="AB1351" s="649"/>
    </row>
    <row r="1352" spans="3:28" x14ac:dyDescent="0.25">
      <c r="C1352" s="633"/>
      <c r="D1352" s="633"/>
      <c r="E1352" s="633"/>
      <c r="G1352" s="633"/>
      <c r="I1352" s="633"/>
      <c r="K1352" s="633"/>
      <c r="M1352" s="633"/>
      <c r="O1352" s="633"/>
      <c r="P1352" s="633"/>
      <c r="Q1352" s="633"/>
      <c r="S1352" s="633"/>
      <c r="T1352" s="657"/>
      <c r="U1352" s="633"/>
      <c r="W1352" s="633"/>
      <c r="Y1352" s="633"/>
      <c r="Z1352" s="649"/>
      <c r="AA1352" s="653"/>
      <c r="AB1352" s="649"/>
    </row>
    <row r="1353" spans="3:28" x14ac:dyDescent="0.25">
      <c r="C1353" s="633"/>
      <c r="D1353" s="633"/>
      <c r="E1353" s="633"/>
      <c r="G1353" s="633"/>
      <c r="I1353" s="633"/>
      <c r="K1353" s="633"/>
      <c r="M1353" s="633"/>
      <c r="O1353" s="633"/>
      <c r="P1353" s="633"/>
      <c r="Q1353" s="633"/>
      <c r="S1353" s="633"/>
      <c r="T1353" s="657"/>
      <c r="U1353" s="633"/>
      <c r="W1353" s="633"/>
      <c r="Y1353" s="633"/>
      <c r="Z1353" s="649"/>
      <c r="AA1353" s="653"/>
      <c r="AB1353" s="649"/>
    </row>
    <row r="1354" spans="3:28" x14ac:dyDescent="0.25">
      <c r="C1354" s="633"/>
      <c r="D1354" s="633"/>
      <c r="E1354" s="633"/>
      <c r="G1354" s="633"/>
      <c r="I1354" s="633"/>
      <c r="K1354" s="633"/>
      <c r="M1354" s="633"/>
      <c r="O1354" s="633"/>
      <c r="P1354" s="633"/>
      <c r="Q1354" s="633"/>
      <c r="S1354" s="633"/>
      <c r="T1354" s="657"/>
      <c r="U1354" s="633"/>
      <c r="W1354" s="633"/>
      <c r="Y1354" s="633"/>
      <c r="Z1354" s="649"/>
      <c r="AA1354" s="653"/>
      <c r="AB1354" s="649"/>
    </row>
    <row r="1355" spans="3:28" x14ac:dyDescent="0.25">
      <c r="C1355" s="633"/>
      <c r="D1355" s="633"/>
      <c r="E1355" s="633"/>
      <c r="G1355" s="633"/>
      <c r="I1355" s="633"/>
      <c r="K1355" s="633"/>
      <c r="M1355" s="633"/>
      <c r="O1355" s="633"/>
      <c r="P1355" s="633"/>
      <c r="Q1355" s="633"/>
      <c r="S1355" s="633"/>
      <c r="T1355" s="657"/>
      <c r="U1355" s="633"/>
      <c r="W1355" s="633"/>
      <c r="Y1355" s="633"/>
      <c r="Z1355" s="649"/>
      <c r="AA1355" s="653"/>
      <c r="AB1355" s="649"/>
    </row>
    <row r="1356" spans="3:28" x14ac:dyDescent="0.25">
      <c r="C1356" s="633"/>
      <c r="D1356" s="633"/>
      <c r="E1356" s="633"/>
      <c r="G1356" s="633"/>
      <c r="I1356" s="633"/>
      <c r="K1356" s="633"/>
      <c r="M1356" s="633"/>
      <c r="O1356" s="633"/>
      <c r="P1356" s="633"/>
      <c r="Q1356" s="633"/>
      <c r="S1356" s="633"/>
      <c r="T1356" s="657"/>
      <c r="U1356" s="633"/>
      <c r="W1356" s="633"/>
      <c r="Y1356" s="633"/>
      <c r="Z1356" s="649"/>
      <c r="AA1356" s="653"/>
      <c r="AB1356" s="649"/>
    </row>
    <row r="1357" spans="3:28" x14ac:dyDescent="0.25">
      <c r="C1357" s="633"/>
      <c r="D1357" s="633"/>
      <c r="E1357" s="633"/>
      <c r="G1357" s="633"/>
      <c r="I1357" s="633"/>
      <c r="K1357" s="633"/>
      <c r="M1357" s="633"/>
      <c r="O1357" s="633"/>
      <c r="P1357" s="633"/>
      <c r="Q1357" s="633"/>
      <c r="S1357" s="633"/>
      <c r="T1357" s="657"/>
      <c r="U1357" s="633"/>
      <c r="W1357" s="633"/>
      <c r="Y1357" s="633"/>
      <c r="Z1357" s="649"/>
      <c r="AA1357" s="653"/>
      <c r="AB1357" s="649"/>
    </row>
    <row r="1358" spans="3:28" x14ac:dyDescent="0.25">
      <c r="C1358" s="633"/>
      <c r="D1358" s="633"/>
      <c r="E1358" s="633"/>
      <c r="G1358" s="633"/>
      <c r="I1358" s="633"/>
      <c r="K1358" s="633"/>
      <c r="M1358" s="633"/>
      <c r="O1358" s="633"/>
      <c r="P1358" s="633"/>
      <c r="Q1358" s="633"/>
      <c r="S1358" s="633"/>
      <c r="T1358" s="657"/>
      <c r="U1358" s="633"/>
      <c r="W1358" s="633"/>
      <c r="Y1358" s="633"/>
      <c r="Z1358" s="649"/>
      <c r="AA1358" s="653"/>
      <c r="AB1358" s="649"/>
    </row>
    <row r="1359" spans="3:28" x14ac:dyDescent="0.25">
      <c r="C1359" s="633"/>
      <c r="D1359" s="633"/>
      <c r="E1359" s="633"/>
      <c r="G1359" s="633"/>
      <c r="I1359" s="633"/>
      <c r="K1359" s="633"/>
      <c r="M1359" s="633"/>
      <c r="O1359" s="633"/>
      <c r="P1359" s="633"/>
      <c r="Q1359" s="633"/>
      <c r="S1359" s="633"/>
      <c r="T1359" s="657"/>
      <c r="U1359" s="633"/>
      <c r="W1359" s="633"/>
      <c r="Y1359" s="633"/>
      <c r="Z1359" s="649"/>
      <c r="AA1359" s="653"/>
      <c r="AB1359" s="649"/>
    </row>
    <row r="1360" spans="3:28" x14ac:dyDescent="0.25">
      <c r="C1360" s="633"/>
      <c r="D1360" s="633"/>
      <c r="E1360" s="633"/>
      <c r="G1360" s="633"/>
      <c r="I1360" s="633"/>
      <c r="K1360" s="633"/>
      <c r="M1360" s="633"/>
      <c r="O1360" s="633"/>
      <c r="P1360" s="633"/>
      <c r="Q1360" s="633"/>
      <c r="S1360" s="633"/>
      <c r="T1360" s="657"/>
      <c r="U1360" s="633"/>
      <c r="W1360" s="633"/>
      <c r="Y1360" s="633"/>
      <c r="Z1360" s="649"/>
      <c r="AA1360" s="653"/>
      <c r="AB1360" s="649"/>
    </row>
    <row r="1361" spans="3:28" x14ac:dyDescent="0.25">
      <c r="C1361" s="633"/>
      <c r="D1361" s="633"/>
      <c r="E1361" s="633"/>
      <c r="G1361" s="633"/>
      <c r="I1361" s="633"/>
      <c r="K1361" s="633"/>
      <c r="M1361" s="633"/>
      <c r="O1361" s="633"/>
      <c r="P1361" s="633"/>
      <c r="Q1361" s="633"/>
      <c r="S1361" s="633"/>
      <c r="T1361" s="657"/>
      <c r="U1361" s="633"/>
      <c r="W1361" s="633"/>
      <c r="Y1361" s="633"/>
      <c r="Z1361" s="649"/>
      <c r="AA1361" s="653"/>
      <c r="AB1361" s="649"/>
    </row>
    <row r="1362" spans="3:28" x14ac:dyDescent="0.25">
      <c r="C1362" s="633"/>
      <c r="D1362" s="633"/>
      <c r="E1362" s="633"/>
      <c r="G1362" s="633"/>
      <c r="I1362" s="633"/>
      <c r="K1362" s="633"/>
      <c r="M1362" s="633"/>
      <c r="O1362" s="633"/>
      <c r="P1362" s="633"/>
      <c r="Q1362" s="633"/>
      <c r="S1362" s="633"/>
      <c r="T1362" s="657"/>
      <c r="U1362" s="633"/>
      <c r="W1362" s="633"/>
      <c r="Y1362" s="633"/>
      <c r="Z1362" s="649"/>
      <c r="AA1362" s="653"/>
      <c r="AB1362" s="649"/>
    </row>
    <row r="1363" spans="3:28" x14ac:dyDescent="0.25">
      <c r="C1363" s="633"/>
      <c r="D1363" s="633"/>
      <c r="E1363" s="633"/>
      <c r="G1363" s="633"/>
      <c r="I1363" s="633"/>
      <c r="K1363" s="633"/>
      <c r="M1363" s="633"/>
      <c r="O1363" s="633"/>
      <c r="P1363" s="633"/>
      <c r="Q1363" s="633"/>
      <c r="S1363" s="633"/>
      <c r="T1363" s="657"/>
      <c r="U1363" s="633"/>
      <c r="W1363" s="633"/>
      <c r="Y1363" s="633"/>
      <c r="Z1363" s="649"/>
      <c r="AA1363" s="653"/>
      <c r="AB1363" s="649"/>
    </row>
    <row r="1364" spans="3:28" x14ac:dyDescent="0.25">
      <c r="C1364" s="633"/>
      <c r="D1364" s="633"/>
      <c r="E1364" s="633"/>
      <c r="G1364" s="633"/>
      <c r="I1364" s="633"/>
      <c r="K1364" s="633"/>
      <c r="M1364" s="633"/>
      <c r="O1364" s="633"/>
      <c r="P1364" s="633"/>
      <c r="Q1364" s="633"/>
      <c r="S1364" s="633"/>
      <c r="T1364" s="657"/>
      <c r="U1364" s="633"/>
      <c r="W1364" s="633"/>
      <c r="Y1364" s="633"/>
      <c r="Z1364" s="649"/>
      <c r="AA1364" s="653"/>
      <c r="AB1364" s="649"/>
    </row>
    <row r="1365" spans="3:28" x14ac:dyDescent="0.25">
      <c r="C1365" s="633"/>
      <c r="D1365" s="633"/>
      <c r="E1365" s="633"/>
      <c r="G1365" s="633"/>
      <c r="I1365" s="633"/>
      <c r="K1365" s="633"/>
      <c r="M1365" s="633"/>
      <c r="O1365" s="633"/>
      <c r="P1365" s="633"/>
      <c r="Q1365" s="633"/>
      <c r="S1365" s="633"/>
      <c r="T1365" s="657"/>
      <c r="U1365" s="633"/>
      <c r="W1365" s="633"/>
      <c r="Y1365" s="633"/>
      <c r="Z1365" s="649"/>
      <c r="AA1365" s="653"/>
      <c r="AB1365" s="649"/>
    </row>
    <row r="1366" spans="3:28" x14ac:dyDescent="0.25">
      <c r="C1366" s="633"/>
      <c r="D1366" s="633"/>
      <c r="E1366" s="633"/>
      <c r="G1366" s="633"/>
      <c r="I1366" s="633"/>
      <c r="K1366" s="633"/>
      <c r="M1366" s="633"/>
      <c r="O1366" s="633"/>
      <c r="P1366" s="633"/>
      <c r="Q1366" s="633"/>
      <c r="S1366" s="633"/>
      <c r="T1366" s="657"/>
      <c r="U1366" s="633"/>
      <c r="W1366" s="633"/>
      <c r="Y1366" s="633"/>
      <c r="Z1366" s="649"/>
      <c r="AA1366" s="653"/>
      <c r="AB1366" s="649"/>
    </row>
    <row r="1367" spans="3:28" x14ac:dyDescent="0.25">
      <c r="C1367" s="633"/>
      <c r="D1367" s="633"/>
      <c r="E1367" s="633"/>
      <c r="G1367" s="633"/>
      <c r="I1367" s="633"/>
      <c r="K1367" s="633"/>
      <c r="M1367" s="633"/>
      <c r="O1367" s="633"/>
      <c r="P1367" s="633"/>
      <c r="Q1367" s="633"/>
      <c r="S1367" s="633"/>
      <c r="T1367" s="657"/>
      <c r="U1367" s="633"/>
      <c r="W1367" s="633"/>
      <c r="Y1367" s="633"/>
      <c r="Z1367" s="649"/>
      <c r="AA1367" s="653"/>
      <c r="AB1367" s="649"/>
    </row>
    <row r="1368" spans="3:28" x14ac:dyDescent="0.25">
      <c r="C1368" s="633"/>
      <c r="D1368" s="633"/>
      <c r="E1368" s="633"/>
      <c r="G1368" s="633"/>
      <c r="I1368" s="633"/>
      <c r="K1368" s="633"/>
      <c r="M1368" s="633"/>
      <c r="O1368" s="633"/>
      <c r="P1368" s="633"/>
      <c r="Q1368" s="633"/>
      <c r="S1368" s="633"/>
      <c r="T1368" s="657"/>
      <c r="U1368" s="633"/>
      <c r="W1368" s="633"/>
      <c r="Y1368" s="633"/>
      <c r="Z1368" s="649"/>
      <c r="AA1368" s="653"/>
      <c r="AB1368" s="649"/>
    </row>
    <row r="1369" spans="3:28" x14ac:dyDescent="0.25">
      <c r="C1369" s="633"/>
      <c r="D1369" s="633"/>
      <c r="E1369" s="633"/>
      <c r="G1369" s="633"/>
      <c r="I1369" s="633"/>
      <c r="K1369" s="633"/>
      <c r="M1369" s="633"/>
      <c r="O1369" s="633"/>
      <c r="P1369" s="633"/>
      <c r="Q1369" s="633"/>
      <c r="S1369" s="633"/>
      <c r="T1369" s="657"/>
      <c r="U1369" s="633"/>
      <c r="W1369" s="633"/>
      <c r="Y1369" s="633"/>
      <c r="Z1369" s="649"/>
      <c r="AA1369" s="653"/>
      <c r="AB1369" s="649"/>
    </row>
    <row r="1370" spans="3:28" x14ac:dyDescent="0.25">
      <c r="C1370" s="633"/>
      <c r="D1370" s="633"/>
      <c r="E1370" s="633"/>
      <c r="G1370" s="633"/>
      <c r="I1370" s="633"/>
      <c r="K1370" s="633"/>
      <c r="M1370" s="633"/>
      <c r="O1370" s="633"/>
      <c r="P1370" s="633"/>
      <c r="Q1370" s="633"/>
      <c r="S1370" s="633"/>
      <c r="T1370" s="657"/>
      <c r="U1370" s="633"/>
      <c r="W1370" s="633"/>
      <c r="Y1370" s="633"/>
      <c r="Z1370" s="649"/>
      <c r="AA1370" s="653"/>
      <c r="AB1370" s="649"/>
    </row>
    <row r="1371" spans="3:28" x14ac:dyDescent="0.25">
      <c r="C1371" s="633"/>
      <c r="D1371" s="633"/>
      <c r="E1371" s="633"/>
      <c r="G1371" s="633"/>
      <c r="I1371" s="633"/>
      <c r="K1371" s="633"/>
      <c r="M1371" s="633"/>
      <c r="O1371" s="633"/>
      <c r="P1371" s="633"/>
      <c r="Q1371" s="633"/>
      <c r="S1371" s="633"/>
      <c r="T1371" s="657"/>
      <c r="U1371" s="633"/>
      <c r="W1371" s="633"/>
      <c r="Y1371" s="633"/>
      <c r="Z1371" s="649"/>
      <c r="AA1371" s="653"/>
      <c r="AB1371" s="649"/>
    </row>
    <row r="1372" spans="3:28" x14ac:dyDescent="0.25">
      <c r="C1372" s="633"/>
      <c r="D1372" s="633"/>
      <c r="E1372" s="633"/>
      <c r="G1372" s="633"/>
      <c r="I1372" s="633"/>
      <c r="K1372" s="633"/>
      <c r="M1372" s="633"/>
      <c r="O1372" s="633"/>
      <c r="P1372" s="633"/>
      <c r="Q1372" s="633"/>
      <c r="S1372" s="633"/>
      <c r="T1372" s="657"/>
      <c r="U1372" s="633"/>
      <c r="W1372" s="633"/>
      <c r="Y1372" s="633"/>
      <c r="Z1372" s="649"/>
      <c r="AA1372" s="653"/>
      <c r="AB1372" s="649"/>
    </row>
    <row r="1373" spans="3:28" x14ac:dyDescent="0.25">
      <c r="C1373" s="633"/>
      <c r="D1373" s="633"/>
      <c r="E1373" s="633"/>
      <c r="G1373" s="633"/>
      <c r="I1373" s="633"/>
      <c r="K1373" s="633"/>
      <c r="M1373" s="633"/>
      <c r="O1373" s="633"/>
      <c r="P1373" s="633"/>
      <c r="Q1373" s="633"/>
      <c r="S1373" s="633"/>
      <c r="T1373" s="657"/>
      <c r="U1373" s="633"/>
      <c r="W1373" s="633"/>
      <c r="Y1373" s="633"/>
      <c r="Z1373" s="649"/>
      <c r="AA1373" s="653"/>
      <c r="AB1373" s="649"/>
    </row>
    <row r="1374" spans="3:28" x14ac:dyDescent="0.25">
      <c r="C1374" s="633"/>
      <c r="D1374" s="633"/>
      <c r="E1374" s="633"/>
      <c r="G1374" s="633"/>
      <c r="I1374" s="633"/>
      <c r="K1374" s="633"/>
      <c r="M1374" s="633"/>
      <c r="O1374" s="633"/>
      <c r="P1374" s="633"/>
      <c r="Q1374" s="633"/>
      <c r="S1374" s="633"/>
      <c r="T1374" s="657"/>
      <c r="U1374" s="633"/>
      <c r="W1374" s="633"/>
      <c r="Y1374" s="633"/>
      <c r="Z1374" s="649"/>
      <c r="AA1374" s="653"/>
      <c r="AB1374" s="649"/>
    </row>
    <row r="1375" spans="3:28" x14ac:dyDescent="0.25">
      <c r="C1375" s="633"/>
      <c r="D1375" s="633"/>
      <c r="E1375" s="633"/>
      <c r="G1375" s="633"/>
      <c r="I1375" s="633"/>
      <c r="K1375" s="633"/>
      <c r="M1375" s="633"/>
      <c r="O1375" s="633"/>
      <c r="P1375" s="633"/>
      <c r="Q1375" s="633"/>
      <c r="S1375" s="633"/>
      <c r="T1375" s="657"/>
      <c r="U1375" s="633"/>
      <c r="W1375" s="633"/>
      <c r="Y1375" s="633"/>
      <c r="Z1375" s="649"/>
      <c r="AA1375" s="653"/>
      <c r="AB1375" s="649"/>
    </row>
    <row r="1376" spans="3:28" x14ac:dyDescent="0.25">
      <c r="C1376" s="633"/>
      <c r="D1376" s="633"/>
      <c r="E1376" s="633"/>
      <c r="G1376" s="633"/>
      <c r="I1376" s="633"/>
      <c r="K1376" s="633"/>
      <c r="M1376" s="633"/>
      <c r="O1376" s="633"/>
      <c r="P1376" s="633"/>
      <c r="Q1376" s="633"/>
      <c r="S1376" s="633"/>
      <c r="T1376" s="657"/>
      <c r="U1376" s="633"/>
      <c r="W1376" s="633"/>
      <c r="Y1376" s="633"/>
      <c r="Z1376" s="649"/>
      <c r="AA1376" s="653"/>
      <c r="AB1376" s="649"/>
    </row>
    <row r="1377" spans="3:28" x14ac:dyDescent="0.25">
      <c r="C1377" s="633"/>
      <c r="D1377" s="633"/>
      <c r="E1377" s="633"/>
      <c r="G1377" s="633"/>
      <c r="I1377" s="633"/>
      <c r="K1377" s="633"/>
      <c r="M1377" s="633"/>
      <c r="O1377" s="633"/>
      <c r="P1377" s="633"/>
      <c r="Q1377" s="633"/>
      <c r="S1377" s="633"/>
      <c r="T1377" s="657"/>
      <c r="U1377" s="633"/>
      <c r="W1377" s="633"/>
      <c r="Y1377" s="633"/>
      <c r="Z1377" s="649"/>
      <c r="AA1377" s="653"/>
      <c r="AB1377" s="649"/>
    </row>
    <row r="1378" spans="3:28" x14ac:dyDescent="0.25">
      <c r="C1378" s="633"/>
      <c r="D1378" s="633"/>
      <c r="E1378" s="633"/>
      <c r="G1378" s="633"/>
      <c r="I1378" s="633"/>
      <c r="K1378" s="633"/>
      <c r="M1378" s="633"/>
      <c r="O1378" s="633"/>
      <c r="P1378" s="633"/>
      <c r="Q1378" s="633"/>
      <c r="S1378" s="633"/>
      <c r="T1378" s="657"/>
      <c r="U1378" s="633"/>
      <c r="W1378" s="633"/>
      <c r="Y1378" s="633"/>
      <c r="Z1378" s="649"/>
      <c r="AA1378" s="653"/>
      <c r="AB1378" s="649"/>
    </row>
    <row r="1379" spans="3:28" x14ac:dyDescent="0.25">
      <c r="C1379" s="633"/>
      <c r="D1379" s="633"/>
      <c r="E1379" s="633"/>
      <c r="G1379" s="633"/>
      <c r="I1379" s="633"/>
      <c r="K1379" s="633"/>
      <c r="M1379" s="633"/>
      <c r="O1379" s="633"/>
      <c r="P1379" s="633"/>
      <c r="Q1379" s="633"/>
      <c r="S1379" s="633"/>
      <c r="T1379" s="657"/>
      <c r="U1379" s="633"/>
      <c r="W1379" s="633"/>
      <c r="Y1379" s="633"/>
      <c r="Z1379" s="649"/>
      <c r="AA1379" s="653"/>
      <c r="AB1379" s="649"/>
    </row>
    <row r="1380" spans="3:28" x14ac:dyDescent="0.25">
      <c r="C1380" s="633"/>
      <c r="D1380" s="633"/>
      <c r="E1380" s="633"/>
      <c r="G1380" s="633"/>
      <c r="I1380" s="633"/>
      <c r="K1380" s="633"/>
      <c r="M1380" s="633"/>
      <c r="O1380" s="633"/>
      <c r="P1380" s="633"/>
      <c r="Q1380" s="633"/>
      <c r="S1380" s="633"/>
      <c r="T1380" s="657"/>
      <c r="U1380" s="633"/>
      <c r="W1380" s="633"/>
      <c r="Y1380" s="633"/>
      <c r="Z1380" s="649"/>
      <c r="AA1380" s="653"/>
      <c r="AB1380" s="649"/>
    </row>
    <row r="1381" spans="3:28" x14ac:dyDescent="0.25">
      <c r="C1381" s="633"/>
      <c r="D1381" s="633"/>
      <c r="E1381" s="633"/>
      <c r="G1381" s="633"/>
      <c r="I1381" s="633"/>
      <c r="K1381" s="633"/>
      <c r="M1381" s="633"/>
      <c r="O1381" s="633"/>
      <c r="P1381" s="633"/>
      <c r="Q1381" s="633"/>
      <c r="S1381" s="633"/>
      <c r="T1381" s="657"/>
      <c r="U1381" s="633"/>
      <c r="W1381" s="633"/>
      <c r="Y1381" s="633"/>
      <c r="Z1381" s="649"/>
      <c r="AA1381" s="653"/>
      <c r="AB1381" s="649"/>
    </row>
    <row r="1382" spans="3:28" x14ac:dyDescent="0.25">
      <c r="C1382" s="633"/>
      <c r="D1382" s="633"/>
      <c r="E1382" s="633"/>
      <c r="G1382" s="633"/>
      <c r="I1382" s="633"/>
      <c r="K1382" s="633"/>
      <c r="M1382" s="633"/>
      <c r="O1382" s="633"/>
      <c r="P1382" s="633"/>
      <c r="Q1382" s="633"/>
      <c r="S1382" s="633"/>
      <c r="T1382" s="657"/>
      <c r="U1382" s="633"/>
      <c r="W1382" s="633"/>
      <c r="Y1382" s="633"/>
      <c r="Z1382" s="649"/>
      <c r="AA1382" s="653"/>
      <c r="AB1382" s="649"/>
    </row>
    <row r="1383" spans="3:28" x14ac:dyDescent="0.25">
      <c r="C1383" s="633"/>
      <c r="D1383" s="633"/>
      <c r="E1383" s="633"/>
      <c r="G1383" s="633"/>
      <c r="I1383" s="633"/>
      <c r="K1383" s="633"/>
      <c r="M1383" s="633"/>
      <c r="O1383" s="633"/>
      <c r="P1383" s="633"/>
      <c r="Q1383" s="633"/>
      <c r="S1383" s="633"/>
      <c r="T1383" s="657"/>
      <c r="U1383" s="633"/>
      <c r="W1383" s="633"/>
      <c r="Y1383" s="633"/>
      <c r="Z1383" s="649"/>
      <c r="AA1383" s="653"/>
      <c r="AB1383" s="649"/>
    </row>
    <row r="1384" spans="3:28" x14ac:dyDescent="0.25">
      <c r="C1384" s="633"/>
      <c r="D1384" s="633"/>
      <c r="E1384" s="633"/>
      <c r="G1384" s="633"/>
      <c r="I1384" s="633"/>
      <c r="K1384" s="633"/>
      <c r="M1384" s="633"/>
      <c r="O1384" s="633"/>
      <c r="P1384" s="633"/>
      <c r="Q1384" s="633"/>
      <c r="S1384" s="633"/>
      <c r="T1384" s="657"/>
      <c r="U1384" s="633"/>
      <c r="W1384" s="633"/>
      <c r="Y1384" s="633"/>
      <c r="Z1384" s="649"/>
      <c r="AA1384" s="653"/>
      <c r="AB1384" s="649"/>
    </row>
    <row r="1385" spans="3:28" x14ac:dyDescent="0.25">
      <c r="C1385" s="633"/>
      <c r="D1385" s="633"/>
      <c r="E1385" s="633"/>
      <c r="G1385" s="633"/>
      <c r="I1385" s="633"/>
      <c r="K1385" s="633"/>
      <c r="M1385" s="633"/>
      <c r="O1385" s="633"/>
      <c r="P1385" s="633"/>
      <c r="Q1385" s="633"/>
      <c r="S1385" s="633"/>
      <c r="T1385" s="657"/>
      <c r="U1385" s="633"/>
      <c r="W1385" s="633"/>
      <c r="Y1385" s="633"/>
      <c r="Z1385" s="649"/>
      <c r="AA1385" s="653"/>
      <c r="AB1385" s="649"/>
    </row>
    <row r="1386" spans="3:28" x14ac:dyDescent="0.25">
      <c r="C1386" s="633"/>
      <c r="D1386" s="633"/>
      <c r="E1386" s="633"/>
      <c r="G1386" s="633"/>
      <c r="I1386" s="633"/>
      <c r="K1386" s="633"/>
      <c r="M1386" s="633"/>
      <c r="O1386" s="633"/>
      <c r="P1386" s="633"/>
      <c r="Q1386" s="633"/>
      <c r="S1386" s="633"/>
      <c r="T1386" s="657"/>
      <c r="U1386" s="633"/>
      <c r="W1386" s="633"/>
      <c r="Y1386" s="633"/>
      <c r="Z1386" s="649"/>
      <c r="AA1386" s="653"/>
      <c r="AB1386" s="649"/>
    </row>
    <row r="1387" spans="3:28" x14ac:dyDescent="0.25">
      <c r="C1387" s="633"/>
      <c r="D1387" s="633"/>
      <c r="E1387" s="633"/>
      <c r="G1387" s="633"/>
      <c r="I1387" s="633"/>
      <c r="K1387" s="633"/>
      <c r="M1387" s="633"/>
      <c r="O1387" s="633"/>
      <c r="P1387" s="633"/>
      <c r="Q1387" s="633"/>
      <c r="S1387" s="633"/>
      <c r="T1387" s="657"/>
      <c r="U1387" s="633"/>
      <c r="W1387" s="633"/>
      <c r="Y1387" s="633"/>
      <c r="Z1387" s="649"/>
      <c r="AA1387" s="653"/>
      <c r="AB1387" s="649"/>
    </row>
    <row r="1388" spans="3:28" x14ac:dyDescent="0.25">
      <c r="C1388" s="633"/>
      <c r="D1388" s="633"/>
      <c r="E1388" s="633"/>
      <c r="G1388" s="633"/>
      <c r="I1388" s="633"/>
      <c r="K1388" s="633"/>
      <c r="M1388" s="633"/>
      <c r="O1388" s="633"/>
      <c r="P1388" s="633"/>
      <c r="Q1388" s="633"/>
      <c r="S1388" s="633"/>
      <c r="T1388" s="657"/>
      <c r="U1388" s="633"/>
      <c r="W1388" s="633"/>
      <c r="Y1388" s="633"/>
      <c r="Z1388" s="649"/>
      <c r="AA1388" s="653"/>
      <c r="AB1388" s="649"/>
    </row>
    <row r="1389" spans="3:28" x14ac:dyDescent="0.25">
      <c r="C1389" s="633"/>
      <c r="D1389" s="633"/>
      <c r="E1389" s="633"/>
      <c r="G1389" s="633"/>
      <c r="I1389" s="633"/>
      <c r="K1389" s="633"/>
      <c r="M1389" s="633"/>
      <c r="O1389" s="633"/>
      <c r="P1389" s="633"/>
      <c r="Q1389" s="633"/>
      <c r="S1389" s="633"/>
      <c r="T1389" s="657"/>
      <c r="U1389" s="633"/>
      <c r="W1389" s="633"/>
      <c r="Y1389" s="633"/>
      <c r="Z1389" s="649"/>
      <c r="AA1389" s="653"/>
      <c r="AB1389" s="649"/>
    </row>
    <row r="1390" spans="3:28" x14ac:dyDescent="0.25">
      <c r="C1390" s="633"/>
      <c r="D1390" s="633"/>
      <c r="E1390" s="633"/>
      <c r="G1390" s="633"/>
      <c r="I1390" s="633"/>
      <c r="K1390" s="633"/>
      <c r="M1390" s="633"/>
      <c r="O1390" s="633"/>
      <c r="P1390" s="633"/>
      <c r="Q1390" s="633"/>
      <c r="S1390" s="633"/>
      <c r="T1390" s="657"/>
      <c r="U1390" s="633"/>
      <c r="W1390" s="633"/>
      <c r="Y1390" s="633"/>
      <c r="Z1390" s="649"/>
      <c r="AA1390" s="653"/>
      <c r="AB1390" s="649"/>
    </row>
    <row r="1391" spans="3:28" x14ac:dyDescent="0.25">
      <c r="C1391" s="633"/>
      <c r="D1391" s="633"/>
      <c r="E1391" s="633"/>
      <c r="G1391" s="633"/>
      <c r="I1391" s="633"/>
      <c r="K1391" s="633"/>
      <c r="M1391" s="633"/>
      <c r="O1391" s="633"/>
      <c r="P1391" s="633"/>
      <c r="Q1391" s="633"/>
      <c r="S1391" s="633"/>
      <c r="T1391" s="657"/>
      <c r="U1391" s="633"/>
      <c r="W1391" s="633"/>
      <c r="Y1391" s="633"/>
      <c r="Z1391" s="649"/>
      <c r="AA1391" s="653"/>
      <c r="AB1391" s="649"/>
    </row>
    <row r="1392" spans="3:28" x14ac:dyDescent="0.25">
      <c r="C1392" s="633"/>
      <c r="D1392" s="633"/>
      <c r="E1392" s="633"/>
      <c r="G1392" s="633"/>
      <c r="I1392" s="633"/>
      <c r="K1392" s="633"/>
      <c r="M1392" s="633"/>
      <c r="O1392" s="633"/>
      <c r="P1392" s="633"/>
      <c r="Q1392" s="633"/>
      <c r="S1392" s="633"/>
      <c r="T1392" s="657"/>
      <c r="U1392" s="633"/>
      <c r="W1392" s="633"/>
      <c r="Y1392" s="633"/>
      <c r="Z1392" s="649"/>
      <c r="AA1392" s="653"/>
      <c r="AB1392" s="649"/>
    </row>
    <row r="1393" spans="3:28" x14ac:dyDescent="0.25">
      <c r="C1393" s="633"/>
      <c r="D1393" s="633"/>
      <c r="E1393" s="633"/>
      <c r="G1393" s="633"/>
      <c r="I1393" s="633"/>
      <c r="K1393" s="633"/>
      <c r="M1393" s="633"/>
      <c r="O1393" s="633"/>
      <c r="P1393" s="633"/>
      <c r="Q1393" s="633"/>
      <c r="S1393" s="633"/>
      <c r="T1393" s="657"/>
      <c r="U1393" s="633"/>
      <c r="W1393" s="633"/>
      <c r="Y1393" s="633"/>
      <c r="Z1393" s="649"/>
      <c r="AA1393" s="653"/>
      <c r="AB1393" s="649"/>
    </row>
    <row r="1394" spans="3:28" x14ac:dyDescent="0.25">
      <c r="C1394" s="633"/>
      <c r="D1394" s="633"/>
      <c r="E1394" s="633"/>
      <c r="G1394" s="633"/>
      <c r="I1394" s="633"/>
      <c r="K1394" s="633"/>
      <c r="M1394" s="633"/>
      <c r="O1394" s="633"/>
      <c r="P1394" s="633"/>
      <c r="Q1394" s="633"/>
      <c r="S1394" s="633"/>
      <c r="T1394" s="657"/>
      <c r="U1394" s="633"/>
      <c r="W1394" s="633"/>
      <c r="Y1394" s="633"/>
      <c r="Z1394" s="649"/>
      <c r="AA1394" s="653"/>
      <c r="AB1394" s="649"/>
    </row>
    <row r="1395" spans="3:28" x14ac:dyDescent="0.25">
      <c r="C1395" s="633"/>
      <c r="D1395" s="633"/>
      <c r="E1395" s="633"/>
      <c r="G1395" s="633"/>
      <c r="I1395" s="633"/>
      <c r="K1395" s="633"/>
      <c r="M1395" s="633"/>
      <c r="O1395" s="633"/>
      <c r="P1395" s="633"/>
      <c r="Q1395" s="633"/>
      <c r="S1395" s="633"/>
      <c r="T1395" s="657"/>
      <c r="U1395" s="633"/>
      <c r="W1395" s="633"/>
      <c r="Y1395" s="633"/>
      <c r="Z1395" s="649"/>
      <c r="AA1395" s="653"/>
      <c r="AB1395" s="649"/>
    </row>
    <row r="1396" spans="3:28" x14ac:dyDescent="0.25">
      <c r="C1396" s="633"/>
      <c r="D1396" s="633"/>
      <c r="E1396" s="633"/>
      <c r="G1396" s="633"/>
      <c r="I1396" s="633"/>
      <c r="K1396" s="633"/>
      <c r="M1396" s="633"/>
      <c r="O1396" s="633"/>
      <c r="P1396" s="633"/>
      <c r="Q1396" s="633"/>
      <c r="S1396" s="633"/>
      <c r="T1396" s="657"/>
      <c r="U1396" s="633"/>
      <c r="W1396" s="633"/>
      <c r="Y1396" s="633"/>
      <c r="Z1396" s="649"/>
      <c r="AA1396" s="653"/>
      <c r="AB1396" s="649"/>
    </row>
    <row r="1397" spans="3:28" x14ac:dyDescent="0.25">
      <c r="C1397" s="633"/>
      <c r="D1397" s="633"/>
      <c r="E1397" s="633"/>
      <c r="G1397" s="633"/>
      <c r="I1397" s="633"/>
      <c r="K1397" s="633"/>
      <c r="M1397" s="633"/>
      <c r="O1397" s="633"/>
      <c r="P1397" s="633"/>
      <c r="Q1397" s="633"/>
      <c r="S1397" s="633"/>
      <c r="T1397" s="657"/>
      <c r="U1397" s="633"/>
      <c r="W1397" s="633"/>
      <c r="Y1397" s="633"/>
      <c r="Z1397" s="649"/>
      <c r="AA1397" s="653"/>
      <c r="AB1397" s="649"/>
    </row>
    <row r="1398" spans="3:28" x14ac:dyDescent="0.25">
      <c r="C1398" s="633"/>
      <c r="D1398" s="633"/>
      <c r="E1398" s="633"/>
      <c r="G1398" s="633"/>
      <c r="I1398" s="633"/>
      <c r="K1398" s="633"/>
      <c r="M1398" s="633"/>
      <c r="O1398" s="633"/>
      <c r="P1398" s="633"/>
      <c r="Q1398" s="633"/>
      <c r="S1398" s="633"/>
      <c r="T1398" s="657"/>
      <c r="U1398" s="633"/>
      <c r="W1398" s="633"/>
      <c r="Y1398" s="633"/>
      <c r="Z1398" s="649"/>
      <c r="AA1398" s="653"/>
      <c r="AB1398" s="649"/>
    </row>
    <row r="1399" spans="3:28" x14ac:dyDescent="0.25">
      <c r="C1399" s="633"/>
      <c r="D1399" s="633"/>
      <c r="E1399" s="633"/>
      <c r="G1399" s="633"/>
      <c r="I1399" s="633"/>
      <c r="K1399" s="633"/>
      <c r="M1399" s="633"/>
      <c r="O1399" s="633"/>
      <c r="P1399" s="633"/>
      <c r="Q1399" s="633"/>
      <c r="S1399" s="633"/>
      <c r="T1399" s="657"/>
      <c r="U1399" s="633"/>
      <c r="W1399" s="633"/>
      <c r="Y1399" s="633"/>
      <c r="Z1399" s="649"/>
      <c r="AA1399" s="653"/>
      <c r="AB1399" s="649"/>
    </row>
    <row r="1400" spans="3:28" x14ac:dyDescent="0.25">
      <c r="C1400" s="633"/>
      <c r="D1400" s="633"/>
      <c r="E1400" s="633"/>
      <c r="G1400" s="633"/>
      <c r="I1400" s="633"/>
      <c r="K1400" s="633"/>
      <c r="M1400" s="633"/>
      <c r="O1400" s="633"/>
      <c r="P1400" s="633"/>
      <c r="Q1400" s="633"/>
      <c r="S1400" s="633"/>
      <c r="T1400" s="657"/>
      <c r="U1400" s="633"/>
      <c r="W1400" s="633"/>
      <c r="Y1400" s="633"/>
      <c r="Z1400" s="649"/>
      <c r="AA1400" s="653"/>
      <c r="AB1400" s="649"/>
    </row>
    <row r="1401" spans="3:28" x14ac:dyDescent="0.25">
      <c r="C1401" s="633"/>
      <c r="D1401" s="633"/>
      <c r="E1401" s="633"/>
      <c r="G1401" s="633"/>
      <c r="I1401" s="633"/>
      <c r="K1401" s="633"/>
      <c r="M1401" s="633"/>
      <c r="O1401" s="633"/>
      <c r="P1401" s="633"/>
      <c r="Q1401" s="633"/>
      <c r="S1401" s="633"/>
      <c r="T1401" s="657"/>
      <c r="U1401" s="633"/>
      <c r="W1401" s="633"/>
      <c r="Y1401" s="633"/>
      <c r="Z1401" s="649"/>
      <c r="AA1401" s="653"/>
      <c r="AB1401" s="649"/>
    </row>
    <row r="1402" spans="3:28" x14ac:dyDescent="0.25">
      <c r="C1402" s="633"/>
      <c r="D1402" s="633"/>
      <c r="E1402" s="633"/>
      <c r="G1402" s="633"/>
      <c r="I1402" s="633"/>
      <c r="K1402" s="633"/>
      <c r="M1402" s="633"/>
      <c r="O1402" s="633"/>
      <c r="P1402" s="633"/>
      <c r="Q1402" s="633"/>
      <c r="S1402" s="633"/>
      <c r="T1402" s="657"/>
      <c r="U1402" s="633"/>
      <c r="W1402" s="633"/>
      <c r="Y1402" s="633"/>
      <c r="Z1402" s="649"/>
      <c r="AA1402" s="653"/>
      <c r="AB1402" s="649"/>
    </row>
    <row r="1403" spans="3:28" x14ac:dyDescent="0.25">
      <c r="C1403" s="633"/>
      <c r="D1403" s="633"/>
      <c r="E1403" s="633"/>
      <c r="G1403" s="633"/>
      <c r="I1403" s="633"/>
      <c r="K1403" s="633"/>
      <c r="M1403" s="633"/>
      <c r="O1403" s="633"/>
      <c r="P1403" s="633"/>
      <c r="Q1403" s="633"/>
      <c r="S1403" s="633"/>
      <c r="T1403" s="657"/>
      <c r="U1403" s="633"/>
      <c r="W1403" s="633"/>
      <c r="Y1403" s="633"/>
      <c r="Z1403" s="649"/>
      <c r="AA1403" s="653"/>
      <c r="AB1403" s="649"/>
    </row>
    <row r="1404" spans="3:28" x14ac:dyDescent="0.25">
      <c r="C1404" s="633"/>
      <c r="D1404" s="633"/>
      <c r="E1404" s="633"/>
      <c r="G1404" s="633"/>
      <c r="I1404" s="633"/>
      <c r="K1404" s="633"/>
      <c r="M1404" s="633"/>
      <c r="O1404" s="633"/>
      <c r="P1404" s="633"/>
      <c r="Q1404" s="633"/>
      <c r="S1404" s="633"/>
      <c r="T1404" s="657"/>
      <c r="U1404" s="633"/>
      <c r="W1404" s="633"/>
      <c r="Y1404" s="633"/>
      <c r="Z1404" s="649"/>
      <c r="AA1404" s="653"/>
      <c r="AB1404" s="649"/>
    </row>
    <row r="1405" spans="3:28" x14ac:dyDescent="0.25">
      <c r="C1405" s="633"/>
      <c r="D1405" s="633"/>
      <c r="E1405" s="633"/>
      <c r="G1405" s="633"/>
      <c r="I1405" s="633"/>
      <c r="K1405" s="633"/>
      <c r="M1405" s="633"/>
      <c r="O1405" s="633"/>
      <c r="P1405" s="633"/>
      <c r="Q1405" s="633"/>
      <c r="S1405" s="633"/>
      <c r="T1405" s="657"/>
      <c r="U1405" s="633"/>
      <c r="W1405" s="633"/>
      <c r="Y1405" s="633"/>
      <c r="Z1405" s="649"/>
      <c r="AA1405" s="653"/>
      <c r="AB1405" s="649"/>
    </row>
    <row r="1406" spans="3:28" x14ac:dyDescent="0.25">
      <c r="C1406" s="633"/>
      <c r="D1406" s="633"/>
      <c r="E1406" s="633"/>
      <c r="G1406" s="633"/>
      <c r="I1406" s="633"/>
      <c r="K1406" s="633"/>
      <c r="M1406" s="633"/>
      <c r="O1406" s="633"/>
      <c r="P1406" s="633"/>
      <c r="Q1406" s="633"/>
      <c r="S1406" s="633"/>
      <c r="T1406" s="657"/>
      <c r="U1406" s="633"/>
      <c r="W1406" s="633"/>
      <c r="Y1406" s="633"/>
      <c r="Z1406" s="649"/>
      <c r="AA1406" s="653"/>
      <c r="AB1406" s="649"/>
    </row>
    <row r="1407" spans="3:28" x14ac:dyDescent="0.25">
      <c r="C1407" s="633"/>
      <c r="D1407" s="633"/>
      <c r="E1407" s="633"/>
      <c r="G1407" s="633"/>
      <c r="I1407" s="633"/>
      <c r="K1407" s="633"/>
      <c r="M1407" s="633"/>
      <c r="O1407" s="633"/>
      <c r="P1407" s="633"/>
      <c r="Q1407" s="633"/>
      <c r="S1407" s="633"/>
      <c r="T1407" s="657"/>
      <c r="U1407" s="633"/>
      <c r="W1407" s="633"/>
      <c r="Y1407" s="633"/>
      <c r="Z1407" s="649"/>
      <c r="AA1407" s="653"/>
      <c r="AB1407" s="649"/>
    </row>
    <row r="1408" spans="3:28" x14ac:dyDescent="0.25">
      <c r="C1408" s="633"/>
      <c r="D1408" s="633"/>
      <c r="E1408" s="633"/>
      <c r="G1408" s="633"/>
      <c r="I1408" s="633"/>
      <c r="K1408" s="633"/>
      <c r="M1408" s="633"/>
      <c r="O1408" s="633"/>
      <c r="P1408" s="633"/>
      <c r="Q1408" s="633"/>
      <c r="S1408" s="633"/>
      <c r="T1408" s="657"/>
      <c r="U1408" s="633"/>
      <c r="W1408" s="633"/>
      <c r="Y1408" s="633"/>
      <c r="Z1408" s="649"/>
      <c r="AA1408" s="653"/>
      <c r="AB1408" s="649"/>
    </row>
    <row r="1409" spans="3:28" x14ac:dyDescent="0.25">
      <c r="C1409" s="633"/>
      <c r="D1409" s="633"/>
      <c r="E1409" s="633"/>
      <c r="G1409" s="633"/>
      <c r="I1409" s="633"/>
      <c r="K1409" s="633"/>
      <c r="M1409" s="633"/>
      <c r="O1409" s="633"/>
      <c r="P1409" s="633"/>
      <c r="Q1409" s="633"/>
      <c r="S1409" s="633"/>
      <c r="T1409" s="657"/>
      <c r="U1409" s="633"/>
      <c r="W1409" s="633"/>
      <c r="Y1409" s="633"/>
      <c r="Z1409" s="649"/>
      <c r="AA1409" s="653"/>
      <c r="AB1409" s="649"/>
    </row>
    <row r="1410" spans="3:28" x14ac:dyDescent="0.25">
      <c r="C1410" s="633"/>
      <c r="D1410" s="633"/>
      <c r="E1410" s="633"/>
      <c r="G1410" s="633"/>
      <c r="I1410" s="633"/>
      <c r="K1410" s="633"/>
      <c r="M1410" s="633"/>
      <c r="O1410" s="633"/>
      <c r="P1410" s="633"/>
      <c r="Q1410" s="633"/>
      <c r="S1410" s="633"/>
      <c r="T1410" s="657"/>
      <c r="U1410" s="633"/>
      <c r="W1410" s="633"/>
      <c r="Y1410" s="633"/>
      <c r="Z1410" s="649"/>
      <c r="AA1410" s="653"/>
      <c r="AB1410" s="649"/>
    </row>
    <row r="1411" spans="3:28" x14ac:dyDescent="0.25">
      <c r="C1411" s="633"/>
      <c r="D1411" s="633"/>
      <c r="E1411" s="633"/>
      <c r="G1411" s="633"/>
      <c r="I1411" s="633"/>
      <c r="K1411" s="633"/>
      <c r="M1411" s="633"/>
      <c r="O1411" s="633"/>
      <c r="P1411" s="633"/>
      <c r="Q1411" s="633"/>
      <c r="S1411" s="633"/>
      <c r="T1411" s="657"/>
      <c r="U1411" s="633"/>
      <c r="W1411" s="633"/>
      <c r="Y1411" s="633"/>
      <c r="Z1411" s="649"/>
      <c r="AA1411" s="653"/>
      <c r="AB1411" s="649"/>
    </row>
    <row r="1412" spans="3:28" x14ac:dyDescent="0.25">
      <c r="C1412" s="633"/>
      <c r="D1412" s="633"/>
      <c r="E1412" s="633"/>
      <c r="G1412" s="633"/>
      <c r="I1412" s="633"/>
      <c r="K1412" s="633"/>
      <c r="M1412" s="633"/>
      <c r="O1412" s="633"/>
      <c r="P1412" s="633"/>
      <c r="Q1412" s="633"/>
      <c r="S1412" s="633"/>
      <c r="T1412" s="657"/>
      <c r="U1412" s="633"/>
      <c r="W1412" s="633"/>
      <c r="Y1412" s="633"/>
      <c r="Z1412" s="649"/>
      <c r="AA1412" s="653"/>
      <c r="AB1412" s="649"/>
    </row>
    <row r="1413" spans="3:28" x14ac:dyDescent="0.25">
      <c r="C1413" s="633"/>
      <c r="D1413" s="633"/>
      <c r="E1413" s="633"/>
      <c r="G1413" s="633"/>
      <c r="I1413" s="633"/>
      <c r="K1413" s="633"/>
      <c r="M1413" s="633"/>
      <c r="O1413" s="633"/>
      <c r="P1413" s="633"/>
      <c r="Q1413" s="633"/>
      <c r="S1413" s="633"/>
      <c r="T1413" s="657"/>
      <c r="U1413" s="633"/>
      <c r="W1413" s="633"/>
      <c r="Y1413" s="633"/>
      <c r="Z1413" s="649"/>
      <c r="AA1413" s="653"/>
      <c r="AB1413" s="649"/>
    </row>
    <row r="1414" spans="3:28" x14ac:dyDescent="0.25">
      <c r="C1414" s="633"/>
      <c r="D1414" s="633"/>
      <c r="E1414" s="633"/>
      <c r="G1414" s="633"/>
      <c r="I1414" s="633"/>
      <c r="K1414" s="633"/>
      <c r="M1414" s="633"/>
      <c r="O1414" s="633"/>
      <c r="P1414" s="633"/>
      <c r="Q1414" s="633"/>
      <c r="S1414" s="633"/>
      <c r="T1414" s="657"/>
      <c r="U1414" s="633"/>
      <c r="W1414" s="633"/>
      <c r="Y1414" s="633"/>
      <c r="Z1414" s="649"/>
      <c r="AA1414" s="653"/>
      <c r="AB1414" s="649"/>
    </row>
    <row r="1415" spans="3:28" x14ac:dyDescent="0.25">
      <c r="C1415" s="633"/>
      <c r="D1415" s="633"/>
      <c r="E1415" s="633"/>
      <c r="G1415" s="633"/>
      <c r="I1415" s="633"/>
      <c r="K1415" s="633"/>
      <c r="M1415" s="633"/>
      <c r="O1415" s="633"/>
      <c r="P1415" s="633"/>
      <c r="Q1415" s="633"/>
      <c r="S1415" s="633"/>
      <c r="T1415" s="657"/>
      <c r="U1415" s="633"/>
      <c r="W1415" s="633"/>
      <c r="Y1415" s="633"/>
      <c r="Z1415" s="649"/>
      <c r="AA1415" s="653"/>
      <c r="AB1415" s="649"/>
    </row>
    <row r="1416" spans="3:28" x14ac:dyDescent="0.25">
      <c r="C1416" s="633"/>
      <c r="D1416" s="633"/>
      <c r="E1416" s="633"/>
      <c r="G1416" s="633"/>
      <c r="I1416" s="633"/>
      <c r="K1416" s="633"/>
      <c r="M1416" s="633"/>
      <c r="O1416" s="633"/>
      <c r="P1416" s="633"/>
      <c r="Q1416" s="633"/>
      <c r="S1416" s="633"/>
      <c r="T1416" s="657"/>
      <c r="U1416" s="633"/>
      <c r="W1416" s="633"/>
      <c r="Y1416" s="633"/>
      <c r="Z1416" s="649"/>
      <c r="AA1416" s="653"/>
      <c r="AB1416" s="649"/>
    </row>
    <row r="1417" spans="3:28" x14ac:dyDescent="0.25">
      <c r="C1417" s="633"/>
      <c r="D1417" s="633"/>
      <c r="E1417" s="633"/>
      <c r="G1417" s="633"/>
      <c r="I1417" s="633"/>
      <c r="K1417" s="633"/>
      <c r="M1417" s="633"/>
      <c r="O1417" s="633"/>
      <c r="P1417" s="633"/>
      <c r="Q1417" s="633"/>
      <c r="S1417" s="633"/>
      <c r="T1417" s="657"/>
      <c r="U1417" s="633"/>
      <c r="W1417" s="633"/>
      <c r="Y1417" s="633"/>
      <c r="Z1417" s="649"/>
      <c r="AA1417" s="653"/>
      <c r="AB1417" s="649"/>
    </row>
    <row r="1418" spans="3:28" x14ac:dyDescent="0.25">
      <c r="C1418" s="633"/>
      <c r="D1418" s="633"/>
      <c r="E1418" s="633"/>
      <c r="G1418" s="633"/>
      <c r="I1418" s="633"/>
      <c r="K1418" s="633"/>
      <c r="M1418" s="633"/>
      <c r="O1418" s="633"/>
      <c r="P1418" s="633"/>
      <c r="Q1418" s="633"/>
      <c r="S1418" s="633"/>
      <c r="T1418" s="657"/>
      <c r="U1418" s="633"/>
      <c r="W1418" s="633"/>
      <c r="Y1418" s="633"/>
      <c r="Z1418" s="649"/>
      <c r="AA1418" s="653"/>
      <c r="AB1418" s="649"/>
    </row>
    <row r="1419" spans="3:28" x14ac:dyDescent="0.25">
      <c r="C1419" s="633"/>
      <c r="D1419" s="633"/>
      <c r="E1419" s="633"/>
      <c r="G1419" s="633"/>
      <c r="I1419" s="633"/>
      <c r="K1419" s="633"/>
      <c r="M1419" s="633"/>
      <c r="O1419" s="633"/>
      <c r="P1419" s="633"/>
      <c r="Q1419" s="633"/>
      <c r="S1419" s="633"/>
      <c r="T1419" s="657"/>
      <c r="U1419" s="633"/>
      <c r="W1419" s="633"/>
      <c r="Y1419" s="633"/>
      <c r="Z1419" s="649"/>
      <c r="AA1419" s="653"/>
      <c r="AB1419" s="649"/>
    </row>
    <row r="1420" spans="3:28" x14ac:dyDescent="0.25">
      <c r="C1420" s="633"/>
      <c r="D1420" s="633"/>
      <c r="E1420" s="633"/>
      <c r="G1420" s="633"/>
      <c r="I1420" s="633"/>
      <c r="K1420" s="633"/>
      <c r="M1420" s="633"/>
      <c r="O1420" s="633"/>
      <c r="P1420" s="633"/>
      <c r="Q1420" s="633"/>
      <c r="S1420" s="633"/>
      <c r="T1420" s="657"/>
      <c r="U1420" s="633"/>
      <c r="W1420" s="633"/>
      <c r="Y1420" s="633"/>
      <c r="Z1420" s="649"/>
      <c r="AA1420" s="653"/>
      <c r="AB1420" s="649"/>
    </row>
    <row r="1421" spans="3:28" x14ac:dyDescent="0.25">
      <c r="C1421" s="633"/>
      <c r="D1421" s="633"/>
      <c r="E1421" s="633"/>
      <c r="G1421" s="633"/>
      <c r="I1421" s="633"/>
      <c r="K1421" s="633"/>
      <c r="M1421" s="633"/>
      <c r="O1421" s="633"/>
      <c r="P1421" s="633"/>
      <c r="Q1421" s="633"/>
      <c r="S1421" s="633"/>
      <c r="T1421" s="657"/>
      <c r="U1421" s="633"/>
      <c r="W1421" s="633"/>
      <c r="Y1421" s="633"/>
      <c r="Z1421" s="649"/>
      <c r="AA1421" s="653"/>
      <c r="AB1421" s="649"/>
    </row>
    <row r="1422" spans="3:28" x14ac:dyDescent="0.25">
      <c r="C1422" s="633"/>
      <c r="D1422" s="633"/>
      <c r="E1422" s="633"/>
      <c r="G1422" s="633"/>
      <c r="I1422" s="633"/>
      <c r="K1422" s="633"/>
      <c r="M1422" s="633"/>
      <c r="O1422" s="633"/>
      <c r="P1422" s="633"/>
      <c r="Q1422" s="633"/>
      <c r="S1422" s="633"/>
      <c r="T1422" s="657"/>
      <c r="U1422" s="633"/>
      <c r="W1422" s="633"/>
      <c r="Y1422" s="633"/>
      <c r="Z1422" s="649"/>
      <c r="AA1422" s="653"/>
      <c r="AB1422" s="649"/>
    </row>
    <row r="1423" spans="3:28" x14ac:dyDescent="0.25">
      <c r="C1423" s="633"/>
      <c r="D1423" s="633"/>
      <c r="E1423" s="633"/>
      <c r="G1423" s="633"/>
      <c r="I1423" s="633"/>
      <c r="K1423" s="633"/>
      <c r="M1423" s="633"/>
      <c r="O1423" s="633"/>
      <c r="P1423" s="633"/>
      <c r="Q1423" s="633"/>
      <c r="S1423" s="633"/>
      <c r="T1423" s="657"/>
      <c r="U1423" s="633"/>
      <c r="W1423" s="633"/>
      <c r="Y1423" s="633"/>
      <c r="Z1423" s="649"/>
      <c r="AA1423" s="653"/>
      <c r="AB1423" s="649"/>
    </row>
    <row r="1424" spans="3:28" x14ac:dyDescent="0.25">
      <c r="C1424" s="633"/>
      <c r="D1424" s="633"/>
      <c r="E1424" s="633"/>
      <c r="G1424" s="633"/>
      <c r="I1424" s="633"/>
      <c r="K1424" s="633"/>
      <c r="M1424" s="633"/>
      <c r="O1424" s="633"/>
      <c r="P1424" s="633"/>
      <c r="Q1424" s="633"/>
      <c r="S1424" s="633"/>
      <c r="T1424" s="657"/>
      <c r="U1424" s="633"/>
      <c r="W1424" s="633"/>
      <c r="Y1424" s="633"/>
      <c r="Z1424" s="649"/>
      <c r="AA1424" s="653"/>
      <c r="AB1424" s="649"/>
    </row>
    <row r="1425" spans="3:28" x14ac:dyDescent="0.25">
      <c r="C1425" s="633"/>
      <c r="D1425" s="633"/>
      <c r="E1425" s="633"/>
      <c r="G1425" s="633"/>
      <c r="I1425" s="633"/>
      <c r="K1425" s="633"/>
      <c r="M1425" s="633"/>
      <c r="O1425" s="633"/>
      <c r="P1425" s="633"/>
      <c r="Q1425" s="633"/>
      <c r="S1425" s="633"/>
      <c r="T1425" s="657"/>
      <c r="U1425" s="633"/>
      <c r="W1425" s="633"/>
      <c r="Y1425" s="633"/>
      <c r="Z1425" s="649"/>
      <c r="AA1425" s="653"/>
      <c r="AB1425" s="649"/>
    </row>
    <row r="1426" spans="3:28" x14ac:dyDescent="0.25">
      <c r="C1426" s="633"/>
      <c r="D1426" s="633"/>
      <c r="E1426" s="633"/>
      <c r="G1426" s="633"/>
      <c r="I1426" s="633"/>
      <c r="K1426" s="633"/>
      <c r="M1426" s="633"/>
      <c r="O1426" s="633"/>
      <c r="P1426" s="633"/>
      <c r="Q1426" s="633"/>
      <c r="S1426" s="633"/>
      <c r="T1426" s="657"/>
      <c r="U1426" s="633"/>
      <c r="W1426" s="633"/>
      <c r="Y1426" s="633"/>
      <c r="Z1426" s="649"/>
      <c r="AA1426" s="653"/>
      <c r="AB1426" s="649"/>
    </row>
    <row r="1427" spans="3:28" x14ac:dyDescent="0.25">
      <c r="C1427" s="633"/>
      <c r="D1427" s="633"/>
      <c r="E1427" s="633"/>
      <c r="G1427" s="633"/>
      <c r="I1427" s="633"/>
      <c r="K1427" s="633"/>
      <c r="M1427" s="633"/>
      <c r="O1427" s="633"/>
      <c r="P1427" s="633"/>
      <c r="Q1427" s="633"/>
      <c r="S1427" s="633"/>
      <c r="T1427" s="657"/>
      <c r="U1427" s="633"/>
      <c r="W1427" s="633"/>
      <c r="Y1427" s="633"/>
      <c r="Z1427" s="649"/>
      <c r="AA1427" s="653"/>
      <c r="AB1427" s="649"/>
    </row>
    <row r="1428" spans="3:28" x14ac:dyDescent="0.25">
      <c r="C1428" s="633"/>
      <c r="D1428" s="633"/>
      <c r="E1428" s="633"/>
      <c r="G1428" s="633"/>
      <c r="I1428" s="633"/>
      <c r="K1428" s="633"/>
      <c r="M1428" s="633"/>
      <c r="O1428" s="633"/>
      <c r="P1428" s="633"/>
      <c r="Q1428" s="633"/>
      <c r="S1428" s="633"/>
      <c r="T1428" s="657"/>
      <c r="U1428" s="633"/>
      <c r="W1428" s="633"/>
      <c r="Y1428" s="633"/>
      <c r="Z1428" s="649"/>
      <c r="AA1428" s="653"/>
      <c r="AB1428" s="649"/>
    </row>
    <row r="1429" spans="3:28" x14ac:dyDescent="0.25">
      <c r="C1429" s="633"/>
      <c r="D1429" s="633"/>
      <c r="E1429" s="633"/>
      <c r="G1429" s="633"/>
      <c r="I1429" s="633"/>
      <c r="K1429" s="633"/>
      <c r="M1429" s="633"/>
      <c r="O1429" s="633"/>
      <c r="P1429" s="633"/>
      <c r="Q1429" s="633"/>
      <c r="S1429" s="633"/>
      <c r="T1429" s="657"/>
      <c r="U1429" s="633"/>
      <c r="W1429" s="633"/>
      <c r="Y1429" s="633"/>
      <c r="Z1429" s="649"/>
      <c r="AA1429" s="653"/>
      <c r="AB1429" s="649"/>
    </row>
    <row r="1430" spans="3:28" x14ac:dyDescent="0.25">
      <c r="C1430" s="633"/>
      <c r="D1430" s="633"/>
      <c r="E1430" s="633"/>
      <c r="G1430" s="633"/>
      <c r="I1430" s="633"/>
      <c r="K1430" s="633"/>
      <c r="M1430" s="633"/>
      <c r="O1430" s="633"/>
      <c r="P1430" s="633"/>
      <c r="Q1430" s="633"/>
      <c r="S1430" s="633"/>
      <c r="T1430" s="657"/>
      <c r="U1430" s="633"/>
      <c r="W1430" s="633"/>
      <c r="Y1430" s="633"/>
      <c r="Z1430" s="649"/>
      <c r="AA1430" s="653"/>
      <c r="AB1430" s="649"/>
    </row>
    <row r="1431" spans="3:28" x14ac:dyDescent="0.25">
      <c r="C1431" s="633"/>
      <c r="D1431" s="633"/>
      <c r="E1431" s="633"/>
      <c r="G1431" s="633"/>
      <c r="I1431" s="633"/>
      <c r="K1431" s="633"/>
      <c r="M1431" s="633"/>
      <c r="O1431" s="633"/>
      <c r="P1431" s="633"/>
      <c r="Q1431" s="633"/>
      <c r="S1431" s="633"/>
      <c r="T1431" s="657"/>
      <c r="U1431" s="633"/>
      <c r="W1431" s="633"/>
      <c r="Y1431" s="633"/>
      <c r="Z1431" s="649"/>
      <c r="AA1431" s="653"/>
      <c r="AB1431" s="649"/>
    </row>
    <row r="1432" spans="3:28" x14ac:dyDescent="0.25">
      <c r="C1432" s="633"/>
      <c r="D1432" s="633"/>
      <c r="E1432" s="633"/>
      <c r="G1432" s="633"/>
      <c r="I1432" s="633"/>
      <c r="K1432" s="633"/>
      <c r="M1432" s="633"/>
      <c r="O1432" s="633"/>
      <c r="P1432" s="633"/>
      <c r="Q1432" s="633"/>
      <c r="S1432" s="633"/>
      <c r="T1432" s="657"/>
      <c r="U1432" s="633"/>
      <c r="W1432" s="633"/>
      <c r="Y1432" s="633"/>
      <c r="Z1432" s="649"/>
      <c r="AA1432" s="653"/>
      <c r="AB1432" s="649"/>
    </row>
    <row r="1433" spans="3:28" x14ac:dyDescent="0.25">
      <c r="C1433" s="633"/>
      <c r="D1433" s="633"/>
      <c r="E1433" s="633"/>
      <c r="G1433" s="633"/>
      <c r="I1433" s="633"/>
      <c r="K1433" s="633"/>
      <c r="M1433" s="633"/>
      <c r="O1433" s="633"/>
      <c r="P1433" s="633"/>
      <c r="Q1433" s="633"/>
      <c r="S1433" s="633"/>
      <c r="T1433" s="657"/>
      <c r="U1433" s="633"/>
      <c r="W1433" s="633"/>
      <c r="Y1433" s="633"/>
      <c r="Z1433" s="649"/>
      <c r="AA1433" s="653"/>
      <c r="AB1433" s="649"/>
    </row>
    <row r="1434" spans="3:28" x14ac:dyDescent="0.25">
      <c r="C1434" s="633"/>
      <c r="D1434" s="633"/>
      <c r="E1434" s="633"/>
      <c r="G1434" s="633"/>
      <c r="I1434" s="633"/>
      <c r="K1434" s="633"/>
      <c r="M1434" s="633"/>
      <c r="O1434" s="633"/>
      <c r="P1434" s="633"/>
      <c r="Q1434" s="633"/>
      <c r="S1434" s="633"/>
      <c r="T1434" s="657"/>
      <c r="U1434" s="633"/>
      <c r="W1434" s="633"/>
      <c r="Y1434" s="633"/>
      <c r="Z1434" s="649"/>
      <c r="AA1434" s="653"/>
      <c r="AB1434" s="649"/>
    </row>
    <row r="1435" spans="3:28" x14ac:dyDescent="0.25">
      <c r="C1435" s="633"/>
      <c r="D1435" s="633"/>
      <c r="E1435" s="633"/>
      <c r="G1435" s="633"/>
      <c r="I1435" s="633"/>
      <c r="K1435" s="633"/>
      <c r="M1435" s="633"/>
      <c r="O1435" s="633"/>
      <c r="P1435" s="633"/>
      <c r="Q1435" s="633"/>
      <c r="S1435" s="633"/>
      <c r="T1435" s="657"/>
      <c r="U1435" s="633"/>
      <c r="W1435" s="633"/>
      <c r="Y1435" s="633"/>
      <c r="Z1435" s="649"/>
      <c r="AA1435" s="653"/>
      <c r="AB1435" s="649"/>
    </row>
    <row r="1436" spans="3:28" x14ac:dyDescent="0.25">
      <c r="C1436" s="633"/>
      <c r="D1436" s="633"/>
      <c r="E1436" s="633"/>
      <c r="G1436" s="633"/>
      <c r="I1436" s="633"/>
      <c r="K1436" s="633"/>
      <c r="M1436" s="633"/>
      <c r="O1436" s="633"/>
      <c r="P1436" s="633"/>
      <c r="Q1436" s="633"/>
      <c r="S1436" s="633"/>
      <c r="T1436" s="657"/>
      <c r="U1436" s="633"/>
      <c r="W1436" s="633"/>
      <c r="Y1436" s="633"/>
      <c r="Z1436" s="649"/>
      <c r="AA1436" s="653"/>
      <c r="AB1436" s="649"/>
    </row>
    <row r="1437" spans="3:28" x14ac:dyDescent="0.25">
      <c r="C1437" s="633"/>
      <c r="D1437" s="633"/>
      <c r="E1437" s="633"/>
      <c r="G1437" s="633"/>
      <c r="I1437" s="633"/>
      <c r="K1437" s="633"/>
      <c r="M1437" s="633"/>
      <c r="O1437" s="633"/>
      <c r="P1437" s="633"/>
      <c r="Q1437" s="633"/>
      <c r="S1437" s="633"/>
      <c r="T1437" s="657"/>
      <c r="U1437" s="633"/>
      <c r="W1437" s="633"/>
      <c r="Y1437" s="633"/>
      <c r="Z1437" s="649"/>
      <c r="AA1437" s="653"/>
      <c r="AB1437" s="649"/>
    </row>
    <row r="1438" spans="3:28" x14ac:dyDescent="0.25">
      <c r="C1438" s="633"/>
      <c r="D1438" s="633"/>
      <c r="E1438" s="633"/>
      <c r="G1438" s="633"/>
      <c r="I1438" s="633"/>
      <c r="K1438" s="633"/>
      <c r="M1438" s="633"/>
      <c r="O1438" s="633"/>
      <c r="P1438" s="633"/>
      <c r="Q1438" s="633"/>
      <c r="S1438" s="633"/>
      <c r="T1438" s="657"/>
      <c r="U1438" s="633"/>
      <c r="W1438" s="633"/>
      <c r="Y1438" s="633"/>
      <c r="Z1438" s="649"/>
      <c r="AA1438" s="653"/>
      <c r="AB1438" s="649"/>
    </row>
    <row r="1439" spans="3:28" x14ac:dyDescent="0.25">
      <c r="C1439" s="633"/>
      <c r="D1439" s="633"/>
      <c r="E1439" s="633"/>
      <c r="G1439" s="633"/>
      <c r="I1439" s="633"/>
      <c r="K1439" s="633"/>
      <c r="M1439" s="633"/>
      <c r="O1439" s="633"/>
      <c r="P1439" s="633"/>
      <c r="Q1439" s="633"/>
      <c r="S1439" s="633"/>
      <c r="T1439" s="657"/>
      <c r="U1439" s="633"/>
      <c r="W1439" s="633"/>
      <c r="Y1439" s="633"/>
      <c r="Z1439" s="649"/>
      <c r="AA1439" s="653"/>
      <c r="AB1439" s="649"/>
    </row>
    <row r="1440" spans="3:28" x14ac:dyDescent="0.25">
      <c r="C1440" s="633"/>
      <c r="D1440" s="633"/>
      <c r="E1440" s="633"/>
      <c r="G1440" s="633"/>
      <c r="I1440" s="633"/>
      <c r="K1440" s="633"/>
      <c r="M1440" s="633"/>
      <c r="O1440" s="633"/>
      <c r="P1440" s="633"/>
      <c r="Q1440" s="633"/>
      <c r="S1440" s="633"/>
      <c r="T1440" s="657"/>
      <c r="U1440" s="633"/>
      <c r="W1440" s="633"/>
      <c r="Y1440" s="633"/>
      <c r="Z1440" s="649"/>
      <c r="AA1440" s="653"/>
      <c r="AB1440" s="649"/>
    </row>
    <row r="1441" spans="3:28" x14ac:dyDescent="0.25">
      <c r="C1441" s="633"/>
      <c r="D1441" s="633"/>
      <c r="E1441" s="633"/>
      <c r="G1441" s="633"/>
      <c r="I1441" s="633"/>
      <c r="K1441" s="633"/>
      <c r="M1441" s="633"/>
      <c r="O1441" s="633"/>
      <c r="P1441" s="633"/>
      <c r="Q1441" s="633"/>
      <c r="S1441" s="633"/>
      <c r="T1441" s="657"/>
      <c r="U1441" s="633"/>
      <c r="W1441" s="633"/>
      <c r="Y1441" s="633"/>
      <c r="Z1441" s="649"/>
      <c r="AA1441" s="653"/>
      <c r="AB1441" s="649"/>
    </row>
    <row r="1442" spans="3:28" x14ac:dyDescent="0.25">
      <c r="C1442" s="633"/>
      <c r="D1442" s="633"/>
      <c r="E1442" s="633"/>
      <c r="G1442" s="633"/>
      <c r="I1442" s="633"/>
      <c r="K1442" s="633"/>
      <c r="M1442" s="633"/>
      <c r="O1442" s="633"/>
      <c r="P1442" s="633"/>
      <c r="Q1442" s="633"/>
      <c r="S1442" s="633"/>
      <c r="T1442" s="657"/>
      <c r="U1442" s="633"/>
      <c r="W1442" s="633"/>
      <c r="Y1442" s="633"/>
      <c r="Z1442" s="649"/>
      <c r="AA1442" s="653"/>
      <c r="AB1442" s="649"/>
    </row>
    <row r="1443" spans="3:28" x14ac:dyDescent="0.25">
      <c r="C1443" s="633"/>
      <c r="D1443" s="633"/>
      <c r="E1443" s="633"/>
      <c r="G1443" s="633"/>
      <c r="I1443" s="633"/>
      <c r="K1443" s="633"/>
      <c r="M1443" s="633"/>
      <c r="O1443" s="633"/>
      <c r="P1443" s="633"/>
      <c r="Q1443" s="633"/>
      <c r="S1443" s="633"/>
      <c r="T1443" s="657"/>
      <c r="U1443" s="633"/>
      <c r="W1443" s="633"/>
      <c r="Y1443" s="633"/>
      <c r="Z1443" s="649"/>
      <c r="AA1443" s="653"/>
      <c r="AB1443" s="649"/>
    </row>
    <row r="1444" spans="3:28" x14ac:dyDescent="0.25">
      <c r="C1444" s="633"/>
      <c r="D1444" s="633"/>
      <c r="E1444" s="633"/>
      <c r="G1444" s="633"/>
      <c r="I1444" s="633"/>
      <c r="K1444" s="633"/>
      <c r="M1444" s="633"/>
      <c r="O1444" s="633"/>
      <c r="P1444" s="633"/>
      <c r="Q1444" s="633"/>
      <c r="S1444" s="633"/>
      <c r="T1444" s="657"/>
      <c r="U1444" s="633"/>
      <c r="W1444" s="633"/>
      <c r="Y1444" s="633"/>
      <c r="Z1444" s="649"/>
      <c r="AA1444" s="653"/>
      <c r="AB1444" s="649"/>
    </row>
    <row r="1445" spans="3:28" x14ac:dyDescent="0.25">
      <c r="C1445" s="633"/>
      <c r="D1445" s="633"/>
      <c r="E1445" s="633"/>
      <c r="G1445" s="633"/>
      <c r="I1445" s="633"/>
      <c r="K1445" s="633"/>
      <c r="M1445" s="633"/>
      <c r="O1445" s="633"/>
      <c r="P1445" s="633"/>
      <c r="Q1445" s="633"/>
      <c r="S1445" s="633"/>
      <c r="T1445" s="657"/>
      <c r="U1445" s="633"/>
      <c r="W1445" s="633"/>
      <c r="Y1445" s="633"/>
      <c r="Z1445" s="649"/>
      <c r="AA1445" s="653"/>
      <c r="AB1445" s="649"/>
    </row>
    <row r="1446" spans="3:28" x14ac:dyDescent="0.25">
      <c r="C1446" s="633"/>
      <c r="D1446" s="633"/>
      <c r="E1446" s="633"/>
      <c r="G1446" s="633"/>
      <c r="I1446" s="633"/>
      <c r="K1446" s="633"/>
      <c r="M1446" s="633"/>
      <c r="O1446" s="633"/>
      <c r="P1446" s="633"/>
      <c r="Q1446" s="633"/>
      <c r="S1446" s="633"/>
      <c r="T1446" s="657"/>
      <c r="U1446" s="633"/>
      <c r="W1446" s="633"/>
      <c r="Y1446" s="633"/>
      <c r="Z1446" s="649"/>
      <c r="AA1446" s="653"/>
      <c r="AB1446" s="649"/>
    </row>
    <row r="1447" spans="3:28" x14ac:dyDescent="0.25">
      <c r="C1447" s="633"/>
      <c r="D1447" s="633"/>
      <c r="E1447" s="633"/>
      <c r="G1447" s="633"/>
      <c r="I1447" s="633"/>
      <c r="K1447" s="633"/>
      <c r="M1447" s="633"/>
      <c r="O1447" s="633"/>
      <c r="P1447" s="633"/>
      <c r="Q1447" s="633"/>
      <c r="S1447" s="633"/>
      <c r="T1447" s="657"/>
      <c r="U1447" s="633"/>
      <c r="W1447" s="633"/>
      <c r="Y1447" s="633"/>
      <c r="Z1447" s="649"/>
      <c r="AA1447" s="653"/>
      <c r="AB1447" s="649"/>
    </row>
    <row r="1448" spans="3:28" x14ac:dyDescent="0.25">
      <c r="C1448" s="633"/>
      <c r="D1448" s="633"/>
      <c r="E1448" s="633"/>
      <c r="G1448" s="633"/>
      <c r="I1448" s="633"/>
      <c r="K1448" s="633"/>
      <c r="M1448" s="633"/>
      <c r="O1448" s="633"/>
      <c r="P1448" s="633"/>
      <c r="Q1448" s="633"/>
      <c r="S1448" s="633"/>
      <c r="T1448" s="657"/>
      <c r="U1448" s="633"/>
      <c r="W1448" s="633"/>
      <c r="Y1448" s="633"/>
      <c r="Z1448" s="649"/>
      <c r="AA1448" s="653"/>
      <c r="AB1448" s="649"/>
    </row>
    <row r="1449" spans="3:28" x14ac:dyDescent="0.25">
      <c r="C1449" s="633"/>
      <c r="D1449" s="633"/>
      <c r="E1449" s="633"/>
      <c r="G1449" s="633"/>
      <c r="I1449" s="633"/>
      <c r="K1449" s="633"/>
      <c r="M1449" s="633"/>
      <c r="O1449" s="633"/>
      <c r="P1449" s="633"/>
      <c r="Q1449" s="633"/>
      <c r="S1449" s="633"/>
      <c r="T1449" s="657"/>
      <c r="U1449" s="633"/>
      <c r="W1449" s="633"/>
      <c r="Y1449" s="633"/>
      <c r="Z1449" s="649"/>
      <c r="AA1449" s="653"/>
      <c r="AB1449" s="649"/>
    </row>
    <row r="1450" spans="3:28" x14ac:dyDescent="0.25">
      <c r="C1450" s="633"/>
      <c r="D1450" s="633"/>
      <c r="E1450" s="633"/>
      <c r="G1450" s="633"/>
      <c r="I1450" s="633"/>
      <c r="K1450" s="633"/>
      <c r="M1450" s="633"/>
      <c r="O1450" s="633"/>
      <c r="P1450" s="633"/>
      <c r="Q1450" s="633"/>
      <c r="S1450" s="633"/>
      <c r="T1450" s="657"/>
      <c r="U1450" s="633"/>
      <c r="W1450" s="633"/>
      <c r="Y1450" s="633"/>
      <c r="Z1450" s="649"/>
      <c r="AA1450" s="653"/>
      <c r="AB1450" s="649"/>
    </row>
    <row r="1451" spans="3:28" x14ac:dyDescent="0.25">
      <c r="C1451" s="633"/>
      <c r="D1451" s="633"/>
      <c r="E1451" s="633"/>
      <c r="G1451" s="633"/>
      <c r="I1451" s="633"/>
      <c r="K1451" s="633"/>
      <c r="M1451" s="633"/>
      <c r="O1451" s="633"/>
      <c r="P1451" s="633"/>
      <c r="Q1451" s="633"/>
      <c r="S1451" s="633"/>
      <c r="T1451" s="657"/>
      <c r="U1451" s="633"/>
      <c r="W1451" s="633"/>
      <c r="Y1451" s="633"/>
      <c r="Z1451" s="649"/>
      <c r="AA1451" s="653"/>
      <c r="AB1451" s="649"/>
    </row>
    <row r="1452" spans="3:28" x14ac:dyDescent="0.25">
      <c r="C1452" s="633"/>
      <c r="D1452" s="633"/>
      <c r="E1452" s="633"/>
      <c r="G1452" s="633"/>
      <c r="I1452" s="633"/>
      <c r="K1452" s="633"/>
      <c r="M1452" s="633"/>
      <c r="O1452" s="633"/>
      <c r="P1452" s="633"/>
      <c r="Q1452" s="633"/>
      <c r="S1452" s="633"/>
      <c r="T1452" s="657"/>
      <c r="U1452" s="633"/>
      <c r="W1452" s="633"/>
      <c r="Y1452" s="633"/>
      <c r="Z1452" s="649"/>
      <c r="AA1452" s="653"/>
      <c r="AB1452" s="649"/>
    </row>
    <row r="1453" spans="3:28" x14ac:dyDescent="0.25">
      <c r="C1453" s="633"/>
      <c r="D1453" s="633"/>
      <c r="E1453" s="633"/>
      <c r="G1453" s="633"/>
      <c r="I1453" s="633"/>
      <c r="K1453" s="633"/>
      <c r="M1453" s="633"/>
      <c r="O1453" s="633"/>
      <c r="P1453" s="633"/>
      <c r="Q1453" s="633"/>
      <c r="S1453" s="633"/>
      <c r="T1453" s="657"/>
      <c r="U1453" s="633"/>
      <c r="W1453" s="633"/>
      <c r="Y1453" s="633"/>
      <c r="Z1453" s="649"/>
      <c r="AA1453" s="653"/>
      <c r="AB1453" s="649"/>
    </row>
    <row r="1454" spans="3:28" x14ac:dyDescent="0.25">
      <c r="C1454" s="633"/>
      <c r="D1454" s="633"/>
      <c r="E1454" s="633"/>
      <c r="G1454" s="633"/>
      <c r="I1454" s="633"/>
      <c r="K1454" s="633"/>
      <c r="M1454" s="633"/>
      <c r="O1454" s="633"/>
      <c r="P1454" s="633"/>
      <c r="Q1454" s="633"/>
      <c r="S1454" s="633"/>
      <c r="T1454" s="657"/>
      <c r="U1454" s="633"/>
      <c r="W1454" s="633"/>
      <c r="Y1454" s="633"/>
      <c r="Z1454" s="649"/>
      <c r="AA1454" s="653"/>
      <c r="AB1454" s="649"/>
    </row>
    <row r="1455" spans="3:28" x14ac:dyDescent="0.25">
      <c r="C1455" s="633"/>
      <c r="D1455" s="633"/>
      <c r="E1455" s="633"/>
      <c r="G1455" s="633"/>
      <c r="I1455" s="633"/>
      <c r="K1455" s="633"/>
      <c r="M1455" s="633"/>
      <c r="O1455" s="633"/>
      <c r="P1455" s="633"/>
      <c r="Q1455" s="633"/>
      <c r="S1455" s="633"/>
      <c r="T1455" s="657"/>
      <c r="U1455" s="633"/>
      <c r="W1455" s="633"/>
      <c r="Y1455" s="633"/>
      <c r="Z1455" s="649"/>
      <c r="AA1455" s="653"/>
      <c r="AB1455" s="649"/>
    </row>
    <row r="1456" spans="3:28" x14ac:dyDescent="0.25">
      <c r="C1456" s="633"/>
      <c r="D1456" s="633"/>
      <c r="E1456" s="633"/>
      <c r="G1456" s="633"/>
      <c r="I1456" s="633"/>
      <c r="K1456" s="633"/>
      <c r="M1456" s="633"/>
      <c r="O1456" s="633"/>
      <c r="P1456" s="633"/>
      <c r="Q1456" s="633"/>
      <c r="S1456" s="633"/>
      <c r="T1456" s="657"/>
      <c r="U1456" s="633"/>
      <c r="W1456" s="633"/>
      <c r="Y1456" s="633"/>
      <c r="Z1456" s="649"/>
      <c r="AA1456" s="653"/>
      <c r="AB1456" s="649"/>
    </row>
    <row r="1457" spans="3:28" x14ac:dyDescent="0.25">
      <c r="C1457" s="633"/>
      <c r="D1457" s="633"/>
      <c r="E1457" s="633"/>
      <c r="G1457" s="633"/>
      <c r="I1457" s="633"/>
      <c r="K1457" s="633"/>
      <c r="M1457" s="633"/>
      <c r="O1457" s="633"/>
      <c r="P1457" s="633"/>
      <c r="Q1457" s="633"/>
      <c r="S1457" s="633"/>
      <c r="T1457" s="657"/>
      <c r="U1457" s="633"/>
      <c r="W1457" s="633"/>
      <c r="Y1457" s="633"/>
      <c r="Z1457" s="649"/>
      <c r="AA1457" s="653"/>
      <c r="AB1457" s="649"/>
    </row>
    <row r="1458" spans="3:28" x14ac:dyDescent="0.25">
      <c r="C1458" s="633"/>
      <c r="D1458" s="633"/>
      <c r="E1458" s="633"/>
      <c r="G1458" s="633"/>
      <c r="I1458" s="633"/>
      <c r="K1458" s="633"/>
      <c r="M1458" s="633"/>
      <c r="O1458" s="633"/>
      <c r="P1458" s="633"/>
      <c r="Q1458" s="633"/>
      <c r="S1458" s="633"/>
      <c r="T1458" s="657"/>
      <c r="U1458" s="633"/>
      <c r="W1458" s="633"/>
      <c r="Y1458" s="633"/>
      <c r="Z1458" s="649"/>
      <c r="AA1458" s="653"/>
      <c r="AB1458" s="649"/>
    </row>
    <row r="1459" spans="3:28" x14ac:dyDescent="0.25">
      <c r="C1459" s="633"/>
      <c r="D1459" s="633"/>
      <c r="E1459" s="633"/>
      <c r="G1459" s="633"/>
      <c r="I1459" s="633"/>
      <c r="K1459" s="633"/>
      <c r="M1459" s="633"/>
      <c r="O1459" s="633"/>
      <c r="P1459" s="633"/>
      <c r="Q1459" s="633"/>
      <c r="S1459" s="633"/>
      <c r="T1459" s="657"/>
      <c r="U1459" s="633"/>
      <c r="W1459" s="633"/>
      <c r="Y1459" s="633"/>
      <c r="Z1459" s="649"/>
      <c r="AA1459" s="653"/>
      <c r="AB1459" s="649"/>
    </row>
    <row r="1460" spans="3:28" x14ac:dyDescent="0.25">
      <c r="C1460" s="633"/>
      <c r="D1460" s="633"/>
      <c r="E1460" s="633"/>
      <c r="G1460" s="633"/>
      <c r="I1460" s="633"/>
      <c r="K1460" s="633"/>
      <c r="M1460" s="633"/>
      <c r="O1460" s="633"/>
      <c r="P1460" s="633"/>
      <c r="Q1460" s="633"/>
      <c r="S1460" s="633"/>
      <c r="T1460" s="657"/>
      <c r="U1460" s="633"/>
      <c r="W1460" s="633"/>
      <c r="Y1460" s="633"/>
      <c r="Z1460" s="649"/>
      <c r="AA1460" s="653"/>
      <c r="AB1460" s="649"/>
    </row>
    <row r="1461" spans="3:28" x14ac:dyDescent="0.25">
      <c r="C1461" s="633"/>
      <c r="D1461" s="633"/>
      <c r="E1461" s="633"/>
      <c r="G1461" s="633"/>
      <c r="I1461" s="633"/>
      <c r="K1461" s="633"/>
      <c r="M1461" s="633"/>
      <c r="O1461" s="633"/>
      <c r="P1461" s="633"/>
      <c r="Q1461" s="633"/>
      <c r="S1461" s="633"/>
      <c r="T1461" s="657"/>
      <c r="U1461" s="633"/>
      <c r="W1461" s="633"/>
      <c r="Y1461" s="633"/>
      <c r="Z1461" s="649"/>
      <c r="AA1461" s="653"/>
      <c r="AB1461" s="649"/>
    </row>
    <row r="1462" spans="3:28" x14ac:dyDescent="0.25">
      <c r="C1462" s="633"/>
      <c r="D1462" s="633"/>
      <c r="E1462" s="633"/>
      <c r="G1462" s="633"/>
      <c r="I1462" s="633"/>
      <c r="K1462" s="633"/>
      <c r="M1462" s="633"/>
      <c r="O1462" s="633"/>
      <c r="P1462" s="633"/>
      <c r="Q1462" s="633"/>
      <c r="S1462" s="633"/>
      <c r="T1462" s="657"/>
      <c r="U1462" s="633"/>
      <c r="W1462" s="633"/>
      <c r="Y1462" s="633"/>
      <c r="Z1462" s="649"/>
      <c r="AA1462" s="653"/>
      <c r="AB1462" s="649"/>
    </row>
    <row r="1463" spans="3:28" x14ac:dyDescent="0.25">
      <c r="C1463" s="633"/>
      <c r="D1463" s="633"/>
      <c r="E1463" s="633"/>
      <c r="G1463" s="633"/>
      <c r="I1463" s="633"/>
      <c r="K1463" s="633"/>
      <c r="M1463" s="633"/>
      <c r="O1463" s="633"/>
      <c r="P1463" s="633"/>
      <c r="Q1463" s="633"/>
      <c r="S1463" s="633"/>
      <c r="T1463" s="657"/>
      <c r="U1463" s="633"/>
      <c r="W1463" s="633"/>
      <c r="Y1463" s="633"/>
      <c r="Z1463" s="649"/>
      <c r="AA1463" s="653"/>
      <c r="AB1463" s="649"/>
    </row>
    <row r="1464" spans="3:28" x14ac:dyDescent="0.25">
      <c r="C1464" s="633"/>
      <c r="D1464" s="633"/>
      <c r="E1464" s="633"/>
      <c r="G1464" s="633"/>
      <c r="I1464" s="633"/>
      <c r="K1464" s="633"/>
      <c r="M1464" s="633"/>
      <c r="O1464" s="633"/>
      <c r="P1464" s="633"/>
      <c r="Q1464" s="633"/>
      <c r="S1464" s="633"/>
      <c r="T1464" s="657"/>
      <c r="U1464" s="633"/>
      <c r="W1464" s="633"/>
      <c r="Y1464" s="633"/>
      <c r="Z1464" s="649"/>
      <c r="AA1464" s="653"/>
      <c r="AB1464" s="649"/>
    </row>
    <row r="1465" spans="3:28" x14ac:dyDescent="0.25">
      <c r="C1465" s="633"/>
      <c r="D1465" s="633"/>
      <c r="E1465" s="633"/>
      <c r="G1465" s="633"/>
      <c r="I1465" s="633"/>
      <c r="K1465" s="633"/>
      <c r="M1465" s="633"/>
      <c r="O1465" s="633"/>
      <c r="P1465" s="633"/>
      <c r="Q1465" s="633"/>
      <c r="S1465" s="633"/>
      <c r="T1465" s="657"/>
      <c r="U1465" s="633"/>
      <c r="W1465" s="633"/>
      <c r="Y1465" s="633"/>
      <c r="Z1465" s="649"/>
      <c r="AA1465" s="653"/>
      <c r="AB1465" s="649"/>
    </row>
    <row r="1466" spans="3:28" x14ac:dyDescent="0.25">
      <c r="C1466" s="633"/>
      <c r="D1466" s="633"/>
      <c r="E1466" s="633"/>
      <c r="G1466" s="633"/>
      <c r="I1466" s="633"/>
      <c r="K1466" s="633"/>
      <c r="M1466" s="633"/>
      <c r="O1466" s="633"/>
      <c r="P1466" s="633"/>
      <c r="Q1466" s="633"/>
      <c r="S1466" s="633"/>
      <c r="T1466" s="657"/>
      <c r="U1466" s="633"/>
      <c r="W1466" s="633"/>
      <c r="Y1466" s="633"/>
      <c r="Z1466" s="649"/>
      <c r="AA1466" s="653"/>
      <c r="AB1466" s="649"/>
    </row>
    <row r="1467" spans="3:28" x14ac:dyDescent="0.25">
      <c r="C1467" s="633"/>
      <c r="D1467" s="633"/>
      <c r="E1467" s="633"/>
      <c r="G1467" s="633"/>
      <c r="I1467" s="633"/>
      <c r="K1467" s="633"/>
      <c r="M1467" s="633"/>
      <c r="O1467" s="633"/>
      <c r="P1467" s="633"/>
      <c r="Q1467" s="633"/>
      <c r="S1467" s="633"/>
      <c r="T1467" s="657"/>
      <c r="U1467" s="633"/>
      <c r="W1467" s="633"/>
      <c r="Y1467" s="633"/>
      <c r="Z1467" s="649"/>
      <c r="AA1467" s="653"/>
      <c r="AB1467" s="649"/>
    </row>
    <row r="1468" spans="3:28" x14ac:dyDescent="0.25">
      <c r="C1468" s="633"/>
      <c r="D1468" s="633"/>
      <c r="E1468" s="633"/>
      <c r="G1468" s="633"/>
      <c r="I1468" s="633"/>
      <c r="K1468" s="633"/>
      <c r="M1468" s="633"/>
      <c r="O1468" s="633"/>
      <c r="P1468" s="633"/>
      <c r="Q1468" s="633"/>
      <c r="S1468" s="633"/>
      <c r="T1468" s="657"/>
      <c r="U1468" s="633"/>
      <c r="W1468" s="633"/>
      <c r="Y1468" s="633"/>
      <c r="Z1468" s="649"/>
      <c r="AA1468" s="653"/>
      <c r="AB1468" s="649"/>
    </row>
    <row r="1469" spans="3:28" x14ac:dyDescent="0.25">
      <c r="C1469" s="633"/>
      <c r="D1469" s="633"/>
      <c r="E1469" s="633"/>
      <c r="G1469" s="633"/>
      <c r="I1469" s="633"/>
      <c r="K1469" s="633"/>
      <c r="M1469" s="633"/>
      <c r="O1469" s="633"/>
      <c r="P1469" s="633"/>
      <c r="Q1469" s="633"/>
      <c r="S1469" s="633"/>
      <c r="T1469" s="657"/>
      <c r="U1469" s="633"/>
      <c r="W1469" s="633"/>
      <c r="Y1469" s="633"/>
      <c r="Z1469" s="649"/>
      <c r="AA1469" s="653"/>
      <c r="AB1469" s="649"/>
    </row>
    <row r="1470" spans="3:28" x14ac:dyDescent="0.25">
      <c r="C1470" s="633"/>
      <c r="D1470" s="633"/>
      <c r="E1470" s="633"/>
      <c r="G1470" s="633"/>
      <c r="I1470" s="633"/>
      <c r="K1470" s="633"/>
      <c r="M1470" s="633"/>
      <c r="O1470" s="633"/>
      <c r="P1470" s="633"/>
      <c r="Q1470" s="633"/>
      <c r="S1470" s="633"/>
      <c r="T1470" s="657"/>
      <c r="U1470" s="633"/>
      <c r="W1470" s="633"/>
      <c r="Y1470" s="633"/>
      <c r="Z1470" s="649"/>
      <c r="AA1470" s="653"/>
      <c r="AB1470" s="649"/>
    </row>
    <row r="1471" spans="3:28" x14ac:dyDescent="0.25">
      <c r="C1471" s="633"/>
      <c r="D1471" s="633"/>
      <c r="E1471" s="633"/>
      <c r="G1471" s="633"/>
      <c r="I1471" s="633"/>
      <c r="K1471" s="633"/>
      <c r="M1471" s="633"/>
      <c r="O1471" s="633"/>
      <c r="P1471" s="633"/>
      <c r="Q1471" s="633"/>
      <c r="S1471" s="633"/>
      <c r="T1471" s="657"/>
      <c r="U1471" s="633"/>
      <c r="W1471" s="633"/>
      <c r="Y1471" s="633"/>
      <c r="Z1471" s="649"/>
      <c r="AA1471" s="653"/>
      <c r="AB1471" s="649"/>
    </row>
    <row r="1472" spans="3:28" x14ac:dyDescent="0.25">
      <c r="C1472" s="633"/>
      <c r="D1472" s="633"/>
      <c r="E1472" s="633"/>
      <c r="G1472" s="633"/>
      <c r="I1472" s="633"/>
      <c r="K1472" s="633"/>
      <c r="M1472" s="633"/>
      <c r="O1472" s="633"/>
      <c r="P1472" s="633"/>
      <c r="Q1472" s="633"/>
      <c r="S1472" s="633"/>
      <c r="T1472" s="657"/>
      <c r="U1472" s="633"/>
      <c r="W1472" s="633"/>
      <c r="Y1472" s="633"/>
      <c r="Z1472" s="649"/>
      <c r="AA1472" s="653"/>
      <c r="AB1472" s="649"/>
    </row>
    <row r="1473" spans="3:28" x14ac:dyDescent="0.25">
      <c r="C1473" s="633"/>
      <c r="D1473" s="633"/>
      <c r="E1473" s="633"/>
      <c r="G1473" s="633"/>
      <c r="I1473" s="633"/>
      <c r="K1473" s="633"/>
      <c r="M1473" s="633"/>
      <c r="O1473" s="633"/>
      <c r="P1473" s="633"/>
      <c r="Q1473" s="633"/>
      <c r="S1473" s="633"/>
      <c r="T1473" s="657"/>
      <c r="U1473" s="633"/>
      <c r="W1473" s="633"/>
      <c r="Y1473" s="633"/>
      <c r="Z1473" s="649"/>
      <c r="AA1473" s="653"/>
      <c r="AB1473" s="649"/>
    </row>
    <row r="1474" spans="3:28" x14ac:dyDescent="0.25">
      <c r="C1474" s="633"/>
      <c r="D1474" s="633"/>
      <c r="E1474" s="633"/>
      <c r="G1474" s="633"/>
      <c r="I1474" s="633"/>
      <c r="K1474" s="633"/>
      <c r="M1474" s="633"/>
      <c r="O1474" s="633"/>
      <c r="P1474" s="633"/>
      <c r="Q1474" s="633"/>
      <c r="S1474" s="633"/>
      <c r="T1474" s="657"/>
      <c r="U1474" s="633"/>
      <c r="W1474" s="633"/>
      <c r="Y1474" s="633"/>
      <c r="Z1474" s="649"/>
      <c r="AA1474" s="653"/>
      <c r="AB1474" s="649"/>
    </row>
    <row r="1475" spans="3:28" x14ac:dyDescent="0.25">
      <c r="C1475" s="633"/>
      <c r="D1475" s="633"/>
      <c r="E1475" s="633"/>
      <c r="G1475" s="633"/>
      <c r="I1475" s="633"/>
      <c r="K1475" s="633"/>
      <c r="M1475" s="633"/>
      <c r="O1475" s="633"/>
      <c r="P1475" s="633"/>
      <c r="Q1475" s="633"/>
      <c r="S1475" s="633"/>
      <c r="T1475" s="657"/>
      <c r="U1475" s="633"/>
      <c r="W1475" s="633"/>
      <c r="Y1475" s="633"/>
      <c r="Z1475" s="649"/>
      <c r="AA1475" s="653"/>
      <c r="AB1475" s="649"/>
    </row>
    <row r="1476" spans="3:28" x14ac:dyDescent="0.25">
      <c r="C1476" s="633"/>
      <c r="D1476" s="633"/>
      <c r="E1476" s="633"/>
      <c r="G1476" s="633"/>
      <c r="I1476" s="633"/>
      <c r="K1476" s="633"/>
      <c r="M1476" s="633"/>
      <c r="O1476" s="633"/>
      <c r="P1476" s="633"/>
      <c r="Q1476" s="633"/>
      <c r="S1476" s="633"/>
      <c r="T1476" s="657"/>
      <c r="U1476" s="633"/>
      <c r="W1476" s="633"/>
      <c r="Y1476" s="633"/>
      <c r="Z1476" s="649"/>
      <c r="AA1476" s="653"/>
      <c r="AB1476" s="649"/>
    </row>
    <row r="1477" spans="3:28" x14ac:dyDescent="0.25">
      <c r="C1477" s="633"/>
      <c r="D1477" s="633"/>
      <c r="E1477" s="633"/>
      <c r="G1477" s="633"/>
      <c r="I1477" s="633"/>
      <c r="K1477" s="633"/>
      <c r="M1477" s="633"/>
      <c r="O1477" s="633"/>
      <c r="P1477" s="633"/>
      <c r="Q1477" s="633"/>
      <c r="S1477" s="633"/>
      <c r="T1477" s="657"/>
      <c r="U1477" s="633"/>
      <c r="W1477" s="633"/>
      <c r="Y1477" s="633"/>
      <c r="Z1477" s="649"/>
      <c r="AA1477" s="653"/>
      <c r="AB1477" s="649"/>
    </row>
    <row r="1478" spans="3:28" x14ac:dyDescent="0.25">
      <c r="C1478" s="633"/>
      <c r="D1478" s="633"/>
      <c r="E1478" s="633"/>
      <c r="G1478" s="633"/>
      <c r="I1478" s="633"/>
      <c r="K1478" s="633"/>
      <c r="M1478" s="633"/>
      <c r="O1478" s="633"/>
      <c r="P1478" s="633"/>
      <c r="Q1478" s="633"/>
      <c r="S1478" s="633"/>
      <c r="T1478" s="657"/>
      <c r="U1478" s="633"/>
      <c r="W1478" s="633"/>
      <c r="Y1478" s="633"/>
      <c r="Z1478" s="649"/>
      <c r="AA1478" s="653"/>
      <c r="AB1478" s="649"/>
    </row>
    <row r="1479" spans="3:28" x14ac:dyDescent="0.25">
      <c r="C1479" s="633"/>
      <c r="D1479" s="633"/>
      <c r="E1479" s="633"/>
      <c r="G1479" s="633"/>
      <c r="I1479" s="633"/>
      <c r="K1479" s="633"/>
      <c r="M1479" s="633"/>
      <c r="O1479" s="633"/>
      <c r="P1479" s="633"/>
      <c r="Q1479" s="633"/>
      <c r="S1479" s="633"/>
      <c r="T1479" s="657"/>
      <c r="U1479" s="633"/>
      <c r="W1479" s="633"/>
      <c r="Y1479" s="633"/>
      <c r="Z1479" s="649"/>
      <c r="AA1479" s="653"/>
      <c r="AB1479" s="649"/>
    </row>
    <row r="1480" spans="3:28" x14ac:dyDescent="0.25">
      <c r="C1480" s="633"/>
      <c r="D1480" s="633"/>
      <c r="E1480" s="633"/>
      <c r="G1480" s="633"/>
      <c r="I1480" s="633"/>
      <c r="K1480" s="633"/>
      <c r="M1480" s="633"/>
      <c r="O1480" s="633"/>
      <c r="P1480" s="633"/>
      <c r="Q1480" s="633"/>
      <c r="S1480" s="633"/>
      <c r="T1480" s="657"/>
      <c r="U1480" s="633"/>
      <c r="W1480" s="633"/>
      <c r="Y1480" s="633"/>
      <c r="Z1480" s="649"/>
      <c r="AA1480" s="653"/>
      <c r="AB1480" s="649"/>
    </row>
    <row r="1481" spans="3:28" x14ac:dyDescent="0.25">
      <c r="C1481" s="633"/>
      <c r="D1481" s="633"/>
      <c r="E1481" s="633"/>
      <c r="G1481" s="633"/>
      <c r="I1481" s="633"/>
      <c r="K1481" s="633"/>
      <c r="M1481" s="633"/>
      <c r="O1481" s="633"/>
      <c r="P1481" s="633"/>
      <c r="Q1481" s="633"/>
      <c r="S1481" s="633"/>
      <c r="T1481" s="657"/>
      <c r="U1481" s="633"/>
      <c r="W1481" s="633"/>
      <c r="Y1481" s="633"/>
      <c r="Z1481" s="649"/>
      <c r="AA1481" s="653"/>
      <c r="AB1481" s="649"/>
    </row>
    <row r="1482" spans="3:28" x14ac:dyDescent="0.25">
      <c r="C1482" s="633"/>
      <c r="D1482" s="633"/>
      <c r="E1482" s="633"/>
      <c r="G1482" s="633"/>
      <c r="I1482" s="633"/>
      <c r="K1482" s="633"/>
      <c r="M1482" s="633"/>
      <c r="O1482" s="633"/>
      <c r="P1482" s="633"/>
      <c r="Q1482" s="633"/>
      <c r="S1482" s="633"/>
      <c r="T1482" s="657"/>
      <c r="U1482" s="633"/>
      <c r="W1482" s="633"/>
      <c r="Y1482" s="633"/>
      <c r="Z1482" s="649"/>
      <c r="AA1482" s="653"/>
      <c r="AB1482" s="649"/>
    </row>
    <row r="1483" spans="3:28" x14ac:dyDescent="0.25">
      <c r="C1483" s="633"/>
      <c r="D1483" s="633"/>
      <c r="E1483" s="633"/>
      <c r="G1483" s="633"/>
      <c r="I1483" s="633"/>
      <c r="K1483" s="633"/>
      <c r="M1483" s="633"/>
      <c r="O1483" s="633"/>
      <c r="P1483" s="633"/>
      <c r="Q1483" s="633"/>
      <c r="S1483" s="633"/>
      <c r="T1483" s="657"/>
      <c r="U1483" s="633"/>
      <c r="W1483" s="633"/>
      <c r="Y1483" s="633"/>
      <c r="Z1483" s="649"/>
      <c r="AA1483" s="653"/>
      <c r="AB1483" s="649"/>
    </row>
    <row r="1484" spans="3:28" x14ac:dyDescent="0.25">
      <c r="C1484" s="633"/>
      <c r="D1484" s="633"/>
      <c r="E1484" s="633"/>
      <c r="G1484" s="633"/>
      <c r="I1484" s="633"/>
      <c r="K1484" s="633"/>
      <c r="M1484" s="633"/>
      <c r="O1484" s="633"/>
      <c r="P1484" s="633"/>
      <c r="Q1484" s="633"/>
      <c r="S1484" s="633"/>
      <c r="T1484" s="657"/>
      <c r="U1484" s="633"/>
      <c r="W1484" s="633"/>
      <c r="Y1484" s="633"/>
      <c r="Z1484" s="649"/>
      <c r="AA1484" s="653"/>
      <c r="AB1484" s="649"/>
    </row>
    <row r="1485" spans="3:28" x14ac:dyDescent="0.25">
      <c r="C1485" s="633"/>
      <c r="D1485" s="633"/>
      <c r="E1485" s="633"/>
      <c r="G1485" s="633"/>
      <c r="I1485" s="633"/>
      <c r="K1485" s="633"/>
      <c r="M1485" s="633"/>
      <c r="O1485" s="633"/>
      <c r="P1485" s="633"/>
      <c r="Q1485" s="633"/>
      <c r="S1485" s="633"/>
      <c r="T1485" s="657"/>
      <c r="U1485" s="633"/>
      <c r="W1485" s="633"/>
      <c r="Y1485" s="633"/>
      <c r="Z1485" s="649"/>
      <c r="AA1485" s="653"/>
      <c r="AB1485" s="649"/>
    </row>
    <row r="1486" spans="3:28" x14ac:dyDescent="0.25">
      <c r="C1486" s="633"/>
      <c r="D1486" s="633"/>
      <c r="E1486" s="633"/>
      <c r="G1486" s="633"/>
      <c r="I1486" s="633"/>
      <c r="K1486" s="633"/>
      <c r="M1486" s="633"/>
      <c r="O1486" s="633"/>
      <c r="P1486" s="633"/>
      <c r="Q1486" s="633"/>
      <c r="S1486" s="633"/>
      <c r="T1486" s="657"/>
      <c r="U1486" s="633"/>
      <c r="W1486" s="633"/>
      <c r="Y1486" s="633"/>
      <c r="Z1486" s="649"/>
      <c r="AA1486" s="653"/>
      <c r="AB1486" s="649"/>
    </row>
    <row r="1487" spans="3:28" x14ac:dyDescent="0.25">
      <c r="C1487" s="633"/>
      <c r="D1487" s="633"/>
      <c r="E1487" s="633"/>
      <c r="G1487" s="633"/>
      <c r="I1487" s="633"/>
      <c r="K1487" s="633"/>
      <c r="M1487" s="633"/>
      <c r="O1487" s="633"/>
      <c r="P1487" s="633"/>
      <c r="Q1487" s="633"/>
      <c r="S1487" s="633"/>
      <c r="T1487" s="657"/>
      <c r="U1487" s="633"/>
      <c r="W1487" s="633"/>
      <c r="Y1487" s="633"/>
      <c r="Z1487" s="649"/>
      <c r="AA1487" s="653"/>
      <c r="AB1487" s="649"/>
    </row>
    <row r="1488" spans="3:28" x14ac:dyDescent="0.25">
      <c r="C1488" s="633"/>
      <c r="D1488" s="633"/>
      <c r="E1488" s="633"/>
      <c r="G1488" s="633"/>
      <c r="I1488" s="633"/>
      <c r="K1488" s="633"/>
      <c r="M1488" s="633"/>
      <c r="O1488" s="633"/>
      <c r="P1488" s="633"/>
      <c r="Q1488" s="633"/>
      <c r="S1488" s="633"/>
      <c r="T1488" s="657"/>
      <c r="U1488" s="633"/>
      <c r="W1488" s="633"/>
      <c r="Y1488" s="633"/>
      <c r="Z1488" s="649"/>
      <c r="AA1488" s="653"/>
      <c r="AB1488" s="649"/>
    </row>
    <row r="1489" spans="3:28" x14ac:dyDescent="0.25">
      <c r="C1489" s="633"/>
      <c r="D1489" s="633"/>
      <c r="E1489" s="633"/>
      <c r="G1489" s="633"/>
      <c r="I1489" s="633"/>
      <c r="K1489" s="633"/>
      <c r="M1489" s="633"/>
      <c r="O1489" s="633"/>
      <c r="P1489" s="633"/>
      <c r="Q1489" s="633"/>
      <c r="S1489" s="633"/>
      <c r="T1489" s="657"/>
      <c r="U1489" s="633"/>
      <c r="W1489" s="633"/>
      <c r="Y1489" s="633"/>
      <c r="Z1489" s="649"/>
      <c r="AA1489" s="653"/>
      <c r="AB1489" s="649"/>
    </row>
    <row r="1490" spans="3:28" x14ac:dyDescent="0.25">
      <c r="C1490" s="633"/>
      <c r="D1490" s="633"/>
      <c r="E1490" s="633"/>
      <c r="G1490" s="633"/>
      <c r="I1490" s="633"/>
      <c r="K1490" s="633"/>
      <c r="M1490" s="633"/>
      <c r="O1490" s="633"/>
      <c r="P1490" s="633"/>
      <c r="Q1490" s="633"/>
      <c r="S1490" s="633"/>
      <c r="T1490" s="657"/>
      <c r="U1490" s="633"/>
      <c r="W1490" s="633"/>
      <c r="Y1490" s="633"/>
      <c r="Z1490" s="649"/>
      <c r="AA1490" s="653"/>
      <c r="AB1490" s="649"/>
    </row>
    <row r="1491" spans="3:28" x14ac:dyDescent="0.25">
      <c r="C1491" s="633"/>
      <c r="D1491" s="633"/>
      <c r="E1491" s="633"/>
      <c r="G1491" s="633"/>
      <c r="I1491" s="633"/>
      <c r="K1491" s="633"/>
      <c r="M1491" s="633"/>
      <c r="O1491" s="633"/>
      <c r="P1491" s="633"/>
      <c r="Q1491" s="633"/>
      <c r="S1491" s="633"/>
      <c r="T1491" s="657"/>
      <c r="U1491" s="633"/>
      <c r="W1491" s="633"/>
      <c r="Y1491" s="633"/>
      <c r="Z1491" s="649"/>
      <c r="AA1491" s="653"/>
      <c r="AB1491" s="649"/>
    </row>
    <row r="1492" spans="3:28" x14ac:dyDescent="0.25">
      <c r="C1492" s="633"/>
      <c r="D1492" s="633"/>
      <c r="E1492" s="633"/>
      <c r="G1492" s="633"/>
      <c r="I1492" s="633"/>
      <c r="K1492" s="633"/>
      <c r="M1492" s="633"/>
      <c r="O1492" s="633"/>
      <c r="P1492" s="633"/>
      <c r="Q1492" s="633"/>
      <c r="S1492" s="633"/>
      <c r="T1492" s="657"/>
      <c r="U1492" s="633"/>
      <c r="W1492" s="633"/>
      <c r="Y1492" s="633"/>
      <c r="Z1492" s="649"/>
      <c r="AA1492" s="653"/>
      <c r="AB1492" s="649"/>
    </row>
    <row r="1493" spans="3:28" x14ac:dyDescent="0.25">
      <c r="C1493" s="633"/>
      <c r="D1493" s="633"/>
      <c r="E1493" s="633"/>
      <c r="G1493" s="633"/>
      <c r="I1493" s="633"/>
      <c r="K1493" s="633"/>
      <c r="M1493" s="633"/>
      <c r="O1493" s="633"/>
      <c r="P1493" s="633"/>
      <c r="Q1493" s="633"/>
      <c r="S1493" s="633"/>
      <c r="T1493" s="657"/>
      <c r="U1493" s="633"/>
      <c r="W1493" s="633"/>
      <c r="Y1493" s="633"/>
      <c r="Z1493" s="649"/>
      <c r="AA1493" s="653"/>
      <c r="AB1493" s="649"/>
    </row>
    <row r="1494" spans="3:28" x14ac:dyDescent="0.25">
      <c r="C1494" s="633"/>
      <c r="D1494" s="633"/>
      <c r="E1494" s="633"/>
      <c r="G1494" s="633"/>
      <c r="I1494" s="633"/>
      <c r="K1494" s="633"/>
      <c r="M1494" s="633"/>
      <c r="O1494" s="633"/>
      <c r="P1494" s="633"/>
      <c r="Q1494" s="633"/>
      <c r="S1494" s="633"/>
      <c r="T1494" s="657"/>
      <c r="U1494" s="633"/>
      <c r="W1494" s="633"/>
      <c r="Y1494" s="633"/>
      <c r="Z1494" s="649"/>
      <c r="AA1494" s="653"/>
      <c r="AB1494" s="649"/>
    </row>
    <row r="1495" spans="3:28" x14ac:dyDescent="0.25">
      <c r="C1495" s="633"/>
      <c r="D1495" s="633"/>
      <c r="E1495" s="633"/>
      <c r="G1495" s="633"/>
      <c r="I1495" s="633"/>
      <c r="K1495" s="633"/>
      <c r="M1495" s="633"/>
      <c r="O1495" s="633"/>
      <c r="P1495" s="633"/>
      <c r="Q1495" s="633"/>
      <c r="S1495" s="633"/>
      <c r="T1495" s="657"/>
      <c r="U1495" s="633"/>
      <c r="W1495" s="633"/>
      <c r="Y1495" s="633"/>
      <c r="Z1495" s="649"/>
      <c r="AA1495" s="653"/>
      <c r="AB1495" s="649"/>
    </row>
    <row r="1496" spans="3:28" x14ac:dyDescent="0.25">
      <c r="C1496" s="633"/>
      <c r="D1496" s="633"/>
      <c r="E1496" s="633"/>
      <c r="G1496" s="633"/>
      <c r="I1496" s="633"/>
      <c r="K1496" s="633"/>
      <c r="M1496" s="633"/>
      <c r="O1496" s="633"/>
      <c r="P1496" s="633"/>
      <c r="Q1496" s="633"/>
      <c r="S1496" s="633"/>
      <c r="T1496" s="657"/>
      <c r="U1496" s="633"/>
      <c r="W1496" s="633"/>
      <c r="Y1496" s="633"/>
      <c r="Z1496" s="649"/>
      <c r="AA1496" s="653"/>
      <c r="AB1496" s="649"/>
    </row>
    <row r="1497" spans="3:28" x14ac:dyDescent="0.25">
      <c r="C1497" s="633"/>
      <c r="D1497" s="633"/>
      <c r="E1497" s="633"/>
      <c r="G1497" s="633"/>
      <c r="I1497" s="633"/>
      <c r="K1497" s="633"/>
      <c r="M1497" s="633"/>
      <c r="O1497" s="633"/>
      <c r="P1497" s="633"/>
      <c r="Q1497" s="633"/>
      <c r="S1497" s="633"/>
      <c r="T1497" s="657"/>
      <c r="U1497" s="633"/>
      <c r="W1497" s="633"/>
      <c r="Y1497" s="633"/>
      <c r="Z1497" s="649"/>
      <c r="AA1497" s="653"/>
      <c r="AB1497" s="649"/>
    </row>
    <row r="1498" spans="3:28" x14ac:dyDescent="0.25">
      <c r="C1498" s="633"/>
      <c r="D1498" s="633"/>
      <c r="E1498" s="633"/>
      <c r="G1498" s="633"/>
      <c r="I1498" s="633"/>
      <c r="K1498" s="633"/>
      <c r="M1498" s="633"/>
      <c r="O1498" s="633"/>
      <c r="P1498" s="633"/>
      <c r="Q1498" s="633"/>
      <c r="S1498" s="633"/>
      <c r="T1498" s="657"/>
      <c r="U1498" s="633"/>
      <c r="W1498" s="633"/>
      <c r="Y1498" s="633"/>
      <c r="Z1498" s="649"/>
      <c r="AA1498" s="653"/>
      <c r="AB1498" s="649"/>
    </row>
    <row r="1499" spans="3:28" x14ac:dyDescent="0.25">
      <c r="C1499" s="633"/>
      <c r="D1499" s="633"/>
      <c r="E1499" s="633"/>
      <c r="G1499" s="633"/>
      <c r="I1499" s="633"/>
      <c r="K1499" s="633"/>
      <c r="M1499" s="633"/>
      <c r="O1499" s="633"/>
      <c r="P1499" s="633"/>
      <c r="Q1499" s="633"/>
      <c r="S1499" s="633"/>
      <c r="T1499" s="657"/>
      <c r="U1499" s="633"/>
      <c r="W1499" s="633"/>
      <c r="Y1499" s="633"/>
      <c r="Z1499" s="649"/>
      <c r="AA1499" s="653"/>
      <c r="AB1499" s="649"/>
    </row>
    <row r="1500" spans="3:28" x14ac:dyDescent="0.25">
      <c r="C1500" s="633"/>
      <c r="D1500" s="633"/>
      <c r="E1500" s="633"/>
      <c r="G1500" s="633"/>
      <c r="I1500" s="633"/>
      <c r="K1500" s="633"/>
      <c r="M1500" s="633"/>
      <c r="O1500" s="633"/>
      <c r="P1500" s="633"/>
      <c r="Q1500" s="633"/>
      <c r="S1500" s="633"/>
      <c r="T1500" s="657"/>
      <c r="U1500" s="633"/>
      <c r="W1500" s="633"/>
      <c r="Y1500" s="633"/>
      <c r="Z1500" s="649"/>
      <c r="AA1500" s="653"/>
      <c r="AB1500" s="649"/>
    </row>
    <row r="1501" spans="3:28" x14ac:dyDescent="0.25">
      <c r="C1501" s="633"/>
      <c r="D1501" s="633"/>
      <c r="E1501" s="633"/>
      <c r="G1501" s="633"/>
      <c r="I1501" s="633"/>
      <c r="K1501" s="633"/>
      <c r="M1501" s="633"/>
      <c r="O1501" s="633"/>
      <c r="P1501" s="633"/>
      <c r="Q1501" s="633"/>
      <c r="S1501" s="633"/>
      <c r="T1501" s="657"/>
      <c r="U1501" s="633"/>
      <c r="W1501" s="633"/>
      <c r="Y1501" s="633"/>
      <c r="Z1501" s="649"/>
      <c r="AA1501" s="653"/>
      <c r="AB1501" s="649"/>
    </row>
    <row r="1502" spans="3:28" x14ac:dyDescent="0.25">
      <c r="C1502" s="633"/>
      <c r="D1502" s="633"/>
      <c r="E1502" s="633"/>
      <c r="G1502" s="633"/>
      <c r="I1502" s="633"/>
      <c r="K1502" s="633"/>
      <c r="M1502" s="633"/>
      <c r="O1502" s="633"/>
      <c r="P1502" s="633"/>
      <c r="Q1502" s="633"/>
      <c r="S1502" s="633"/>
      <c r="T1502" s="657"/>
      <c r="U1502" s="633"/>
      <c r="W1502" s="633"/>
      <c r="Y1502" s="633"/>
      <c r="Z1502" s="649"/>
      <c r="AA1502" s="653"/>
      <c r="AB1502" s="649"/>
    </row>
    <row r="1503" spans="3:28" x14ac:dyDescent="0.25">
      <c r="C1503" s="633"/>
      <c r="D1503" s="633"/>
      <c r="E1503" s="633"/>
      <c r="G1503" s="633"/>
      <c r="I1503" s="633"/>
      <c r="K1503" s="633"/>
      <c r="M1503" s="633"/>
      <c r="O1503" s="633"/>
      <c r="P1503" s="633"/>
      <c r="Q1503" s="633"/>
      <c r="S1503" s="633"/>
      <c r="T1503" s="657"/>
      <c r="U1503" s="633"/>
      <c r="W1503" s="633"/>
      <c r="Y1503" s="633"/>
      <c r="Z1503" s="649"/>
      <c r="AA1503" s="653"/>
      <c r="AB1503" s="649"/>
    </row>
    <row r="1504" spans="3:28" x14ac:dyDescent="0.25">
      <c r="C1504" s="633"/>
      <c r="D1504" s="633"/>
      <c r="E1504" s="633"/>
      <c r="G1504" s="633"/>
      <c r="I1504" s="633"/>
      <c r="K1504" s="633"/>
      <c r="M1504" s="633"/>
      <c r="O1504" s="633"/>
      <c r="P1504" s="633"/>
      <c r="Q1504" s="633"/>
      <c r="S1504" s="633"/>
      <c r="T1504" s="657"/>
      <c r="U1504" s="633"/>
      <c r="W1504" s="633"/>
      <c r="Y1504" s="633"/>
      <c r="Z1504" s="649"/>
      <c r="AA1504" s="653"/>
      <c r="AB1504" s="649"/>
    </row>
    <row r="1505" spans="3:28" x14ac:dyDescent="0.25">
      <c r="C1505" s="633"/>
      <c r="D1505" s="633"/>
      <c r="E1505" s="633"/>
      <c r="G1505" s="633"/>
      <c r="I1505" s="633"/>
      <c r="K1505" s="633"/>
      <c r="M1505" s="633"/>
      <c r="O1505" s="633"/>
      <c r="P1505" s="633"/>
      <c r="Q1505" s="633"/>
      <c r="S1505" s="633"/>
      <c r="T1505" s="657"/>
      <c r="U1505" s="633"/>
      <c r="W1505" s="633"/>
      <c r="Y1505" s="633"/>
      <c r="Z1505" s="649"/>
      <c r="AA1505" s="653"/>
      <c r="AB1505" s="649"/>
    </row>
    <row r="1506" spans="3:28" x14ac:dyDescent="0.25">
      <c r="C1506" s="633"/>
      <c r="D1506" s="633"/>
      <c r="E1506" s="633"/>
      <c r="G1506" s="633"/>
      <c r="I1506" s="633"/>
      <c r="K1506" s="633"/>
      <c r="M1506" s="633"/>
      <c r="O1506" s="633"/>
      <c r="P1506" s="633"/>
      <c r="Q1506" s="633"/>
      <c r="S1506" s="633"/>
      <c r="T1506" s="657"/>
      <c r="U1506" s="633"/>
      <c r="W1506" s="633"/>
      <c r="Y1506" s="633"/>
      <c r="Z1506" s="649"/>
      <c r="AA1506" s="653"/>
      <c r="AB1506" s="649"/>
    </row>
    <row r="1507" spans="3:28" x14ac:dyDescent="0.25">
      <c r="C1507" s="633"/>
      <c r="D1507" s="633"/>
      <c r="E1507" s="633"/>
      <c r="G1507" s="633"/>
      <c r="I1507" s="633"/>
      <c r="K1507" s="633"/>
      <c r="M1507" s="633"/>
      <c r="O1507" s="633"/>
      <c r="P1507" s="633"/>
      <c r="Q1507" s="633"/>
      <c r="S1507" s="633"/>
      <c r="T1507" s="657"/>
      <c r="U1507" s="633"/>
      <c r="W1507" s="633"/>
      <c r="Y1507" s="633"/>
      <c r="Z1507" s="649"/>
      <c r="AA1507" s="653"/>
      <c r="AB1507" s="649"/>
    </row>
    <row r="1508" spans="3:28" x14ac:dyDescent="0.25">
      <c r="C1508" s="633"/>
      <c r="D1508" s="633"/>
      <c r="E1508" s="633"/>
      <c r="G1508" s="633"/>
      <c r="I1508" s="633"/>
      <c r="K1508" s="633"/>
      <c r="M1508" s="633"/>
      <c r="O1508" s="633"/>
      <c r="P1508" s="633"/>
      <c r="Q1508" s="633"/>
      <c r="S1508" s="633"/>
      <c r="T1508" s="657"/>
      <c r="U1508" s="633"/>
      <c r="W1508" s="633"/>
      <c r="Y1508" s="633"/>
      <c r="Z1508" s="649"/>
      <c r="AA1508" s="653"/>
      <c r="AB1508" s="649"/>
    </row>
    <row r="1509" spans="3:28" x14ac:dyDescent="0.25">
      <c r="C1509" s="633"/>
      <c r="D1509" s="633"/>
      <c r="E1509" s="633"/>
      <c r="G1509" s="633"/>
      <c r="I1509" s="633"/>
      <c r="K1509" s="633"/>
      <c r="M1509" s="633"/>
      <c r="O1509" s="633"/>
      <c r="P1509" s="633"/>
      <c r="Q1509" s="633"/>
      <c r="S1509" s="633"/>
      <c r="T1509" s="657"/>
      <c r="U1509" s="633"/>
      <c r="W1509" s="633"/>
      <c r="Y1509" s="633"/>
      <c r="Z1509" s="649"/>
      <c r="AA1509" s="653"/>
      <c r="AB1509" s="649"/>
    </row>
    <row r="1510" spans="3:28" x14ac:dyDescent="0.25">
      <c r="C1510" s="633"/>
      <c r="D1510" s="633"/>
      <c r="E1510" s="633"/>
      <c r="G1510" s="633"/>
      <c r="I1510" s="633"/>
      <c r="K1510" s="633"/>
      <c r="M1510" s="633"/>
      <c r="O1510" s="633"/>
      <c r="P1510" s="633"/>
      <c r="Q1510" s="633"/>
      <c r="S1510" s="633"/>
      <c r="T1510" s="657"/>
      <c r="U1510" s="633"/>
      <c r="W1510" s="633"/>
      <c r="Y1510" s="633"/>
      <c r="Z1510" s="649"/>
      <c r="AA1510" s="653"/>
      <c r="AB1510" s="649"/>
    </row>
    <row r="1511" spans="3:28" x14ac:dyDescent="0.25">
      <c r="C1511" s="633"/>
      <c r="D1511" s="633"/>
      <c r="E1511" s="633"/>
      <c r="G1511" s="633"/>
      <c r="I1511" s="633"/>
      <c r="K1511" s="633"/>
      <c r="M1511" s="633"/>
      <c r="O1511" s="633"/>
      <c r="P1511" s="633"/>
      <c r="Q1511" s="633"/>
      <c r="S1511" s="633"/>
      <c r="T1511" s="657"/>
      <c r="U1511" s="633"/>
      <c r="W1511" s="633"/>
      <c r="Y1511" s="633"/>
      <c r="Z1511" s="649"/>
      <c r="AA1511" s="653"/>
      <c r="AB1511" s="649"/>
    </row>
    <row r="1512" spans="3:28" x14ac:dyDescent="0.25">
      <c r="C1512" s="633"/>
      <c r="D1512" s="633"/>
      <c r="E1512" s="633"/>
      <c r="G1512" s="633"/>
      <c r="I1512" s="633"/>
      <c r="K1512" s="633"/>
      <c r="M1512" s="633"/>
      <c r="O1512" s="633"/>
      <c r="P1512" s="633"/>
      <c r="Q1512" s="633"/>
      <c r="S1512" s="633"/>
      <c r="T1512" s="657"/>
      <c r="U1512" s="633"/>
      <c r="W1512" s="633"/>
      <c r="Y1512" s="633"/>
      <c r="Z1512" s="649"/>
      <c r="AA1512" s="653"/>
      <c r="AB1512" s="649"/>
    </row>
    <row r="1513" spans="3:28" x14ac:dyDescent="0.25">
      <c r="C1513" s="633"/>
      <c r="D1513" s="633"/>
      <c r="E1513" s="633"/>
      <c r="G1513" s="633"/>
      <c r="I1513" s="633"/>
      <c r="K1513" s="633"/>
      <c r="M1513" s="633"/>
      <c r="O1513" s="633"/>
      <c r="P1513" s="633"/>
      <c r="Q1513" s="633"/>
      <c r="S1513" s="633"/>
      <c r="T1513" s="657"/>
      <c r="U1513" s="633"/>
      <c r="W1513" s="633"/>
      <c r="Y1513" s="633"/>
      <c r="Z1513" s="649"/>
      <c r="AA1513" s="653"/>
      <c r="AB1513" s="649"/>
    </row>
    <row r="1514" spans="3:28" x14ac:dyDescent="0.25">
      <c r="C1514" s="633"/>
      <c r="D1514" s="633"/>
      <c r="E1514" s="633"/>
      <c r="G1514" s="633"/>
      <c r="I1514" s="633"/>
      <c r="K1514" s="633"/>
      <c r="M1514" s="633"/>
      <c r="O1514" s="633"/>
      <c r="P1514" s="633"/>
      <c r="Q1514" s="633"/>
      <c r="S1514" s="633"/>
      <c r="T1514" s="657"/>
      <c r="U1514" s="633"/>
      <c r="W1514" s="633"/>
      <c r="Y1514" s="633"/>
      <c r="Z1514" s="649"/>
      <c r="AA1514" s="653"/>
      <c r="AB1514" s="649"/>
    </row>
    <row r="1515" spans="3:28" x14ac:dyDescent="0.25">
      <c r="C1515" s="633"/>
      <c r="D1515" s="633"/>
      <c r="E1515" s="633"/>
      <c r="G1515" s="633"/>
      <c r="I1515" s="633"/>
      <c r="K1515" s="633"/>
      <c r="M1515" s="633"/>
      <c r="O1515" s="633"/>
      <c r="P1515" s="633"/>
      <c r="Q1515" s="633"/>
      <c r="S1515" s="633"/>
      <c r="T1515" s="657"/>
      <c r="U1515" s="633"/>
      <c r="W1515" s="633"/>
      <c r="Y1515" s="633"/>
      <c r="Z1515" s="649"/>
      <c r="AA1515" s="653"/>
      <c r="AB1515" s="649"/>
    </row>
    <row r="1516" spans="3:28" x14ac:dyDescent="0.25">
      <c r="C1516" s="633"/>
      <c r="D1516" s="633"/>
      <c r="E1516" s="633"/>
      <c r="G1516" s="633"/>
      <c r="I1516" s="633"/>
      <c r="K1516" s="633"/>
      <c r="M1516" s="633"/>
      <c r="O1516" s="633"/>
      <c r="P1516" s="633"/>
      <c r="Q1516" s="633"/>
      <c r="S1516" s="633"/>
      <c r="T1516" s="657"/>
      <c r="U1516" s="633"/>
      <c r="W1516" s="633"/>
      <c r="Y1516" s="633"/>
      <c r="Z1516" s="649"/>
      <c r="AA1516" s="653"/>
      <c r="AB1516" s="649"/>
    </row>
    <row r="1517" spans="3:28" x14ac:dyDescent="0.25">
      <c r="C1517" s="633"/>
      <c r="D1517" s="633"/>
      <c r="E1517" s="633"/>
      <c r="G1517" s="633"/>
      <c r="I1517" s="633"/>
      <c r="K1517" s="633"/>
      <c r="M1517" s="633"/>
      <c r="O1517" s="633"/>
      <c r="P1517" s="633"/>
      <c r="Q1517" s="633"/>
      <c r="S1517" s="633"/>
      <c r="T1517" s="657"/>
      <c r="U1517" s="633"/>
      <c r="W1517" s="633"/>
      <c r="Y1517" s="633"/>
      <c r="Z1517" s="649"/>
      <c r="AA1517" s="653"/>
      <c r="AB1517" s="649"/>
    </row>
    <row r="1518" spans="3:28" x14ac:dyDescent="0.25">
      <c r="C1518" s="633"/>
      <c r="D1518" s="633"/>
      <c r="E1518" s="633"/>
      <c r="G1518" s="633"/>
      <c r="I1518" s="633"/>
      <c r="K1518" s="633"/>
      <c r="M1518" s="633"/>
      <c r="O1518" s="633"/>
      <c r="P1518" s="633"/>
      <c r="Q1518" s="633"/>
      <c r="S1518" s="633"/>
      <c r="T1518" s="657"/>
      <c r="U1518" s="633"/>
      <c r="W1518" s="633"/>
      <c r="Y1518" s="633"/>
      <c r="Z1518" s="649"/>
      <c r="AA1518" s="653"/>
      <c r="AB1518" s="649"/>
    </row>
    <row r="1519" spans="3:28" x14ac:dyDescent="0.25">
      <c r="C1519" s="633"/>
      <c r="D1519" s="633"/>
      <c r="E1519" s="633"/>
      <c r="G1519" s="633"/>
      <c r="I1519" s="633"/>
      <c r="K1519" s="633"/>
      <c r="M1519" s="633"/>
      <c r="O1519" s="633"/>
      <c r="P1519" s="633"/>
      <c r="Q1519" s="633"/>
      <c r="S1519" s="633"/>
      <c r="T1519" s="657"/>
      <c r="U1519" s="633"/>
      <c r="W1519" s="633"/>
      <c r="Y1519" s="633"/>
      <c r="Z1519" s="649"/>
      <c r="AA1519" s="653"/>
      <c r="AB1519" s="649"/>
    </row>
    <row r="1520" spans="3:28" x14ac:dyDescent="0.25">
      <c r="C1520" s="633"/>
      <c r="D1520" s="633"/>
      <c r="E1520" s="633"/>
      <c r="G1520" s="633"/>
      <c r="I1520" s="633"/>
      <c r="K1520" s="633"/>
      <c r="M1520" s="633"/>
      <c r="O1520" s="633"/>
      <c r="P1520" s="633"/>
      <c r="Q1520" s="633"/>
      <c r="S1520" s="633"/>
      <c r="T1520" s="657"/>
      <c r="U1520" s="633"/>
      <c r="W1520" s="633"/>
      <c r="Y1520" s="633"/>
      <c r="Z1520" s="649"/>
      <c r="AA1520" s="653"/>
      <c r="AB1520" s="649"/>
    </row>
    <row r="1521" spans="3:28" x14ac:dyDescent="0.25">
      <c r="C1521" s="633"/>
      <c r="D1521" s="633"/>
      <c r="E1521" s="633"/>
      <c r="G1521" s="633"/>
      <c r="I1521" s="633"/>
      <c r="K1521" s="633"/>
      <c r="M1521" s="633"/>
      <c r="O1521" s="633"/>
      <c r="P1521" s="633"/>
      <c r="Q1521" s="633"/>
      <c r="S1521" s="633"/>
      <c r="T1521" s="657"/>
      <c r="U1521" s="633"/>
      <c r="W1521" s="633"/>
      <c r="Y1521" s="633"/>
      <c r="Z1521" s="649"/>
      <c r="AA1521" s="653"/>
      <c r="AB1521" s="649"/>
    </row>
    <row r="1522" spans="3:28" x14ac:dyDescent="0.25">
      <c r="C1522" s="633"/>
      <c r="D1522" s="633"/>
      <c r="E1522" s="633"/>
      <c r="G1522" s="633"/>
      <c r="I1522" s="633"/>
      <c r="K1522" s="633"/>
      <c r="M1522" s="633"/>
      <c r="O1522" s="633"/>
      <c r="P1522" s="633"/>
      <c r="Q1522" s="633"/>
      <c r="S1522" s="633"/>
      <c r="T1522" s="657"/>
      <c r="U1522" s="633"/>
      <c r="W1522" s="633"/>
      <c r="Y1522" s="633"/>
      <c r="Z1522" s="649"/>
      <c r="AA1522" s="653"/>
      <c r="AB1522" s="649"/>
    </row>
    <row r="1523" spans="3:28" x14ac:dyDescent="0.25">
      <c r="C1523" s="633"/>
      <c r="D1523" s="633"/>
      <c r="E1523" s="633"/>
      <c r="G1523" s="633"/>
      <c r="I1523" s="633"/>
      <c r="K1523" s="633"/>
      <c r="M1523" s="633"/>
      <c r="O1523" s="633"/>
      <c r="P1523" s="633"/>
      <c r="Q1523" s="633"/>
      <c r="S1523" s="633"/>
      <c r="T1523" s="657"/>
      <c r="U1523" s="633"/>
      <c r="W1523" s="633"/>
      <c r="Y1523" s="633"/>
      <c r="Z1523" s="649"/>
      <c r="AA1523" s="653"/>
      <c r="AB1523" s="649"/>
    </row>
    <row r="1524" spans="3:28" x14ac:dyDescent="0.25">
      <c r="C1524" s="633"/>
      <c r="D1524" s="633"/>
      <c r="E1524" s="633"/>
      <c r="G1524" s="633"/>
      <c r="I1524" s="633"/>
      <c r="K1524" s="633"/>
      <c r="M1524" s="633"/>
      <c r="O1524" s="633"/>
      <c r="P1524" s="633"/>
      <c r="Q1524" s="633"/>
      <c r="S1524" s="633"/>
      <c r="T1524" s="657"/>
      <c r="U1524" s="633"/>
      <c r="W1524" s="633"/>
      <c r="Y1524" s="633"/>
      <c r="Z1524" s="649"/>
      <c r="AA1524" s="653"/>
      <c r="AB1524" s="649"/>
    </row>
    <row r="1525" spans="3:28" x14ac:dyDescent="0.25">
      <c r="C1525" s="633"/>
      <c r="D1525" s="633"/>
      <c r="E1525" s="633"/>
      <c r="G1525" s="633"/>
      <c r="I1525" s="633"/>
      <c r="K1525" s="633"/>
      <c r="M1525" s="633"/>
      <c r="O1525" s="633"/>
      <c r="P1525" s="633"/>
      <c r="Q1525" s="633"/>
      <c r="S1525" s="633"/>
      <c r="T1525" s="657"/>
      <c r="U1525" s="633"/>
      <c r="W1525" s="633"/>
      <c r="Y1525" s="633"/>
      <c r="Z1525" s="649"/>
      <c r="AA1525" s="653"/>
      <c r="AB1525" s="649"/>
    </row>
    <row r="1526" spans="3:28" x14ac:dyDescent="0.25">
      <c r="C1526" s="633"/>
      <c r="D1526" s="633"/>
      <c r="E1526" s="633"/>
      <c r="G1526" s="633"/>
      <c r="I1526" s="633"/>
      <c r="K1526" s="633"/>
      <c r="M1526" s="633"/>
      <c r="O1526" s="633"/>
      <c r="P1526" s="633"/>
      <c r="Q1526" s="633"/>
      <c r="S1526" s="633"/>
      <c r="T1526" s="657"/>
      <c r="U1526" s="633"/>
      <c r="W1526" s="633"/>
      <c r="Y1526" s="633"/>
      <c r="Z1526" s="649"/>
      <c r="AA1526" s="653"/>
      <c r="AB1526" s="649"/>
    </row>
    <row r="1527" spans="3:28" x14ac:dyDescent="0.25">
      <c r="C1527" s="633"/>
      <c r="D1527" s="633"/>
      <c r="E1527" s="633"/>
      <c r="G1527" s="633"/>
      <c r="I1527" s="633"/>
      <c r="K1527" s="633"/>
      <c r="M1527" s="633"/>
      <c r="O1527" s="633"/>
      <c r="P1527" s="633"/>
      <c r="Q1527" s="633"/>
      <c r="S1527" s="633"/>
      <c r="T1527" s="657"/>
      <c r="U1527" s="633"/>
      <c r="W1527" s="633"/>
      <c r="Y1527" s="633"/>
      <c r="Z1527" s="649"/>
      <c r="AA1527" s="653"/>
      <c r="AB1527" s="649"/>
    </row>
    <row r="1528" spans="3:28" x14ac:dyDescent="0.25">
      <c r="C1528" s="633"/>
      <c r="D1528" s="633"/>
      <c r="E1528" s="633"/>
      <c r="G1528" s="633"/>
      <c r="I1528" s="633"/>
      <c r="K1528" s="633"/>
      <c r="M1528" s="633"/>
      <c r="O1528" s="633"/>
      <c r="P1528" s="633"/>
      <c r="Q1528" s="633"/>
      <c r="S1528" s="633"/>
      <c r="T1528" s="657"/>
      <c r="U1528" s="633"/>
      <c r="W1528" s="633"/>
      <c r="Y1528" s="633"/>
      <c r="Z1528" s="649"/>
      <c r="AA1528" s="653"/>
      <c r="AB1528" s="649"/>
    </row>
    <row r="1529" spans="3:28" x14ac:dyDescent="0.25">
      <c r="C1529" s="633"/>
      <c r="D1529" s="633"/>
      <c r="E1529" s="633"/>
      <c r="G1529" s="633"/>
      <c r="I1529" s="633"/>
      <c r="K1529" s="633"/>
      <c r="M1529" s="633"/>
      <c r="O1529" s="633"/>
      <c r="P1529" s="633"/>
      <c r="Q1529" s="633"/>
      <c r="S1529" s="633"/>
      <c r="T1529" s="657"/>
      <c r="U1529" s="633"/>
      <c r="W1529" s="633"/>
      <c r="Y1529" s="633"/>
      <c r="Z1529" s="649"/>
      <c r="AA1529" s="653"/>
      <c r="AB1529" s="649"/>
    </row>
    <row r="1530" spans="3:28" x14ac:dyDescent="0.25">
      <c r="C1530" s="633"/>
      <c r="D1530" s="633"/>
      <c r="E1530" s="633"/>
      <c r="G1530" s="633"/>
      <c r="I1530" s="633"/>
      <c r="K1530" s="633"/>
      <c r="M1530" s="633"/>
      <c r="O1530" s="633"/>
      <c r="P1530" s="633"/>
      <c r="Q1530" s="633"/>
      <c r="S1530" s="633"/>
      <c r="T1530" s="657"/>
      <c r="U1530" s="633"/>
      <c r="W1530" s="633"/>
      <c r="Y1530" s="633"/>
      <c r="Z1530" s="649"/>
      <c r="AA1530" s="653"/>
      <c r="AB1530" s="649"/>
    </row>
    <row r="1531" spans="3:28" x14ac:dyDescent="0.25">
      <c r="C1531" s="633"/>
      <c r="D1531" s="633"/>
      <c r="E1531" s="633"/>
      <c r="G1531" s="633"/>
      <c r="I1531" s="633"/>
      <c r="K1531" s="633"/>
      <c r="M1531" s="633"/>
      <c r="O1531" s="633"/>
      <c r="P1531" s="633"/>
      <c r="Q1531" s="633"/>
      <c r="S1531" s="633"/>
      <c r="T1531" s="657"/>
      <c r="U1531" s="633"/>
      <c r="W1531" s="633"/>
      <c r="Y1531" s="633"/>
      <c r="Z1531" s="649"/>
      <c r="AA1531" s="653"/>
      <c r="AB1531" s="649"/>
    </row>
    <row r="1532" spans="3:28" x14ac:dyDescent="0.25">
      <c r="C1532" s="633"/>
      <c r="D1532" s="633"/>
      <c r="E1532" s="633"/>
      <c r="G1532" s="633"/>
      <c r="I1532" s="633"/>
      <c r="K1532" s="633"/>
      <c r="M1532" s="633"/>
      <c r="O1532" s="633"/>
      <c r="P1532" s="633"/>
      <c r="Q1532" s="633"/>
      <c r="S1532" s="633"/>
      <c r="T1532" s="657"/>
      <c r="U1532" s="633"/>
      <c r="W1532" s="633"/>
      <c r="Y1532" s="633"/>
      <c r="Z1532" s="649"/>
      <c r="AA1532" s="653"/>
      <c r="AB1532" s="649"/>
    </row>
    <row r="1533" spans="3:28" x14ac:dyDescent="0.25">
      <c r="C1533" s="633"/>
      <c r="D1533" s="633"/>
      <c r="E1533" s="633"/>
      <c r="G1533" s="633"/>
      <c r="I1533" s="633"/>
      <c r="K1533" s="633"/>
      <c r="M1533" s="633"/>
      <c r="O1533" s="633"/>
      <c r="P1533" s="633"/>
      <c r="Q1533" s="633"/>
      <c r="S1533" s="633"/>
      <c r="T1533" s="657"/>
      <c r="U1533" s="633"/>
      <c r="W1533" s="633"/>
      <c r="Y1533" s="633"/>
      <c r="Z1533" s="649"/>
      <c r="AA1533" s="653"/>
      <c r="AB1533" s="649"/>
    </row>
    <row r="1534" spans="3:28" x14ac:dyDescent="0.25">
      <c r="C1534" s="633"/>
      <c r="D1534" s="633"/>
      <c r="E1534" s="633"/>
      <c r="G1534" s="633"/>
      <c r="I1534" s="633"/>
      <c r="K1534" s="633"/>
      <c r="M1534" s="633"/>
      <c r="O1534" s="633"/>
      <c r="P1534" s="633"/>
      <c r="Q1534" s="633"/>
      <c r="S1534" s="633"/>
      <c r="T1534" s="657"/>
      <c r="U1534" s="633"/>
      <c r="W1534" s="633"/>
      <c r="Y1534" s="633"/>
      <c r="Z1534" s="649"/>
      <c r="AA1534" s="653"/>
      <c r="AB1534" s="649"/>
    </row>
    <row r="1535" spans="3:28" x14ac:dyDescent="0.25">
      <c r="C1535" s="633"/>
      <c r="D1535" s="633"/>
      <c r="E1535" s="633"/>
      <c r="G1535" s="633"/>
      <c r="I1535" s="633"/>
      <c r="K1535" s="633"/>
      <c r="M1535" s="633"/>
      <c r="O1535" s="633"/>
      <c r="P1535" s="633"/>
      <c r="Q1535" s="633"/>
      <c r="S1535" s="633"/>
      <c r="T1535" s="657"/>
      <c r="U1535" s="633"/>
      <c r="W1535" s="633"/>
      <c r="Y1535" s="633"/>
      <c r="Z1535" s="649"/>
      <c r="AA1535" s="653"/>
      <c r="AB1535" s="649"/>
    </row>
    <row r="1536" spans="3:28" x14ac:dyDescent="0.25">
      <c r="C1536" s="633"/>
      <c r="D1536" s="633"/>
      <c r="E1536" s="633"/>
      <c r="G1536" s="633"/>
      <c r="I1536" s="633"/>
      <c r="K1536" s="633"/>
      <c r="M1536" s="633"/>
      <c r="O1536" s="633"/>
      <c r="P1536" s="633"/>
      <c r="Q1536" s="633"/>
      <c r="S1536" s="633"/>
      <c r="T1536" s="657"/>
      <c r="U1536" s="633"/>
      <c r="W1536" s="633"/>
      <c r="Y1536" s="633"/>
      <c r="Z1536" s="649"/>
      <c r="AA1536" s="653"/>
      <c r="AB1536" s="649"/>
    </row>
    <row r="1537" spans="3:28" x14ac:dyDescent="0.25">
      <c r="C1537" s="633"/>
      <c r="D1537" s="633"/>
      <c r="E1537" s="633"/>
      <c r="G1537" s="633"/>
      <c r="I1537" s="633"/>
      <c r="K1537" s="633"/>
      <c r="M1537" s="633"/>
      <c r="O1537" s="633"/>
      <c r="P1537" s="633"/>
      <c r="Q1537" s="633"/>
      <c r="S1537" s="633"/>
      <c r="T1537" s="657"/>
      <c r="U1537" s="633"/>
      <c r="W1537" s="633"/>
      <c r="Y1537" s="633"/>
      <c r="Z1537" s="649"/>
      <c r="AA1537" s="653"/>
      <c r="AB1537" s="649"/>
    </row>
    <row r="1538" spans="3:28" x14ac:dyDescent="0.25">
      <c r="C1538" s="633"/>
      <c r="D1538" s="633"/>
      <c r="E1538" s="633"/>
      <c r="G1538" s="633"/>
      <c r="I1538" s="633"/>
      <c r="K1538" s="633"/>
      <c r="M1538" s="633"/>
      <c r="O1538" s="633"/>
      <c r="P1538" s="633"/>
      <c r="Q1538" s="633"/>
      <c r="S1538" s="633"/>
      <c r="T1538" s="657"/>
      <c r="U1538" s="633"/>
      <c r="W1538" s="633"/>
      <c r="Y1538" s="633"/>
      <c r="Z1538" s="649"/>
      <c r="AA1538" s="653"/>
      <c r="AB1538" s="649"/>
    </row>
    <row r="1539" spans="3:28" x14ac:dyDescent="0.25">
      <c r="C1539" s="633"/>
      <c r="D1539" s="633"/>
      <c r="E1539" s="633"/>
      <c r="G1539" s="633"/>
      <c r="I1539" s="633"/>
      <c r="K1539" s="633"/>
      <c r="M1539" s="633"/>
      <c r="O1539" s="633"/>
      <c r="P1539" s="633"/>
      <c r="Q1539" s="633"/>
      <c r="S1539" s="633"/>
      <c r="T1539" s="657"/>
      <c r="U1539" s="633"/>
      <c r="W1539" s="633"/>
      <c r="Y1539" s="633"/>
      <c r="Z1539" s="649"/>
      <c r="AA1539" s="653"/>
      <c r="AB1539" s="649"/>
    </row>
    <row r="1540" spans="3:28" x14ac:dyDescent="0.25">
      <c r="C1540" s="633"/>
      <c r="D1540" s="633"/>
      <c r="E1540" s="633"/>
      <c r="G1540" s="633"/>
      <c r="I1540" s="633"/>
      <c r="K1540" s="633"/>
      <c r="M1540" s="633"/>
      <c r="O1540" s="633"/>
      <c r="P1540" s="633"/>
      <c r="Q1540" s="633"/>
      <c r="S1540" s="633"/>
      <c r="T1540" s="657"/>
      <c r="U1540" s="633"/>
      <c r="W1540" s="633"/>
      <c r="Y1540" s="633"/>
      <c r="Z1540" s="649"/>
      <c r="AA1540" s="653"/>
      <c r="AB1540" s="649"/>
    </row>
    <row r="1541" spans="3:28" x14ac:dyDescent="0.25">
      <c r="C1541" s="633"/>
      <c r="D1541" s="633"/>
      <c r="E1541" s="633"/>
      <c r="G1541" s="633"/>
      <c r="I1541" s="633"/>
      <c r="K1541" s="633"/>
      <c r="M1541" s="633"/>
      <c r="O1541" s="633"/>
      <c r="P1541" s="633"/>
      <c r="Q1541" s="633"/>
      <c r="S1541" s="633"/>
      <c r="T1541" s="657"/>
      <c r="U1541" s="633"/>
      <c r="W1541" s="633"/>
      <c r="Y1541" s="633"/>
      <c r="Z1541" s="649"/>
      <c r="AA1541" s="653"/>
      <c r="AB1541" s="649"/>
    </row>
    <row r="1542" spans="3:28" x14ac:dyDescent="0.25">
      <c r="C1542" s="633"/>
      <c r="D1542" s="633"/>
      <c r="E1542" s="633"/>
      <c r="G1542" s="633"/>
      <c r="I1542" s="633"/>
      <c r="K1542" s="633"/>
      <c r="M1542" s="633"/>
      <c r="O1542" s="633"/>
      <c r="P1542" s="633"/>
      <c r="Q1542" s="633"/>
      <c r="S1542" s="633"/>
      <c r="T1542" s="657"/>
      <c r="U1542" s="633"/>
      <c r="W1542" s="633"/>
      <c r="Y1542" s="633"/>
      <c r="Z1542" s="649"/>
      <c r="AA1542" s="653"/>
      <c r="AB1542" s="649"/>
    </row>
    <row r="1543" spans="3:28" x14ac:dyDescent="0.25">
      <c r="C1543" s="633"/>
      <c r="D1543" s="633"/>
      <c r="E1543" s="633"/>
      <c r="G1543" s="633"/>
      <c r="I1543" s="633"/>
      <c r="K1543" s="633"/>
      <c r="M1543" s="633"/>
      <c r="O1543" s="633"/>
      <c r="P1543" s="633"/>
      <c r="Q1543" s="633"/>
      <c r="S1543" s="633"/>
      <c r="T1543" s="657"/>
      <c r="U1543" s="633"/>
      <c r="W1543" s="633"/>
      <c r="Y1543" s="633"/>
      <c r="Z1543" s="649"/>
      <c r="AA1543" s="653"/>
      <c r="AB1543" s="649"/>
    </row>
    <row r="1544" spans="3:28" x14ac:dyDescent="0.25">
      <c r="C1544" s="633"/>
      <c r="D1544" s="633"/>
      <c r="E1544" s="633"/>
      <c r="G1544" s="633"/>
      <c r="I1544" s="633"/>
      <c r="K1544" s="633"/>
      <c r="M1544" s="633"/>
      <c r="O1544" s="633"/>
      <c r="P1544" s="633"/>
      <c r="Q1544" s="633"/>
      <c r="S1544" s="633"/>
      <c r="T1544" s="657"/>
      <c r="U1544" s="633"/>
      <c r="W1544" s="633"/>
      <c r="Y1544" s="633"/>
      <c r="Z1544" s="649"/>
      <c r="AA1544" s="653"/>
      <c r="AB1544" s="649"/>
    </row>
    <row r="1545" spans="3:28" x14ac:dyDescent="0.25">
      <c r="C1545" s="633"/>
      <c r="D1545" s="633"/>
      <c r="E1545" s="633"/>
      <c r="G1545" s="633"/>
      <c r="I1545" s="633"/>
      <c r="K1545" s="633"/>
      <c r="M1545" s="633"/>
      <c r="O1545" s="633"/>
      <c r="P1545" s="633"/>
      <c r="Q1545" s="633"/>
      <c r="S1545" s="633"/>
      <c r="T1545" s="657"/>
      <c r="U1545" s="633"/>
      <c r="W1545" s="633"/>
      <c r="Y1545" s="633"/>
      <c r="Z1545" s="649"/>
      <c r="AA1545" s="653"/>
      <c r="AB1545" s="649"/>
    </row>
    <row r="1546" spans="3:28" x14ac:dyDescent="0.25">
      <c r="C1546" s="633"/>
      <c r="D1546" s="633"/>
      <c r="E1546" s="633"/>
      <c r="G1546" s="633"/>
      <c r="I1546" s="633"/>
      <c r="K1546" s="633"/>
      <c r="M1546" s="633"/>
      <c r="O1546" s="633"/>
      <c r="P1546" s="633"/>
      <c r="Q1546" s="633"/>
      <c r="S1546" s="633"/>
      <c r="T1546" s="657"/>
      <c r="U1546" s="633"/>
      <c r="W1546" s="633"/>
      <c r="Y1546" s="633"/>
      <c r="Z1546" s="649"/>
      <c r="AA1546" s="653"/>
      <c r="AB1546" s="649"/>
    </row>
    <row r="1547" spans="3:28" x14ac:dyDescent="0.25">
      <c r="C1547" s="633"/>
      <c r="D1547" s="633"/>
      <c r="E1547" s="633"/>
      <c r="G1547" s="633"/>
      <c r="I1547" s="633"/>
      <c r="K1547" s="633"/>
      <c r="M1547" s="633"/>
      <c r="O1547" s="633"/>
      <c r="P1547" s="633"/>
      <c r="Q1547" s="633"/>
      <c r="S1547" s="633"/>
      <c r="T1547" s="657"/>
      <c r="U1547" s="633"/>
      <c r="W1547" s="633"/>
      <c r="Y1547" s="633"/>
      <c r="Z1547" s="649"/>
      <c r="AA1547" s="653"/>
      <c r="AB1547" s="649"/>
    </row>
    <row r="1548" spans="3:28" x14ac:dyDescent="0.25">
      <c r="C1548" s="633"/>
      <c r="D1548" s="633"/>
      <c r="E1548" s="633"/>
      <c r="G1548" s="633"/>
      <c r="I1548" s="633"/>
      <c r="K1548" s="633"/>
      <c r="M1548" s="633"/>
      <c r="O1548" s="633"/>
      <c r="P1548" s="633"/>
      <c r="Q1548" s="633"/>
      <c r="S1548" s="633"/>
      <c r="T1548" s="657"/>
      <c r="U1548" s="633"/>
      <c r="W1548" s="633"/>
      <c r="Y1548" s="633"/>
      <c r="Z1548" s="649"/>
      <c r="AA1548" s="653"/>
      <c r="AB1548" s="649"/>
    </row>
    <row r="1549" spans="3:28" x14ac:dyDescent="0.25">
      <c r="C1549" s="633"/>
      <c r="D1549" s="633"/>
      <c r="E1549" s="633"/>
      <c r="G1549" s="633"/>
      <c r="I1549" s="633"/>
      <c r="K1549" s="633"/>
      <c r="M1549" s="633"/>
      <c r="O1549" s="633"/>
      <c r="P1549" s="633"/>
      <c r="Q1549" s="633"/>
      <c r="S1549" s="633"/>
      <c r="T1549" s="657"/>
      <c r="U1549" s="633"/>
      <c r="W1549" s="633"/>
      <c r="Y1549" s="633"/>
      <c r="Z1549" s="649"/>
      <c r="AA1549" s="653"/>
      <c r="AB1549" s="649"/>
    </row>
    <row r="1550" spans="3:28" x14ac:dyDescent="0.25">
      <c r="C1550" s="633"/>
      <c r="D1550" s="633"/>
      <c r="E1550" s="633"/>
      <c r="G1550" s="633"/>
      <c r="I1550" s="633"/>
      <c r="K1550" s="633"/>
      <c r="M1550" s="633"/>
      <c r="O1550" s="633"/>
      <c r="P1550" s="633"/>
      <c r="Q1550" s="633"/>
      <c r="S1550" s="633"/>
      <c r="T1550" s="657"/>
      <c r="U1550" s="633"/>
      <c r="W1550" s="633"/>
      <c r="Y1550" s="633"/>
      <c r="Z1550" s="649"/>
      <c r="AA1550" s="653"/>
      <c r="AB1550" s="649"/>
    </row>
    <row r="1551" spans="3:28" x14ac:dyDescent="0.25">
      <c r="C1551" s="633"/>
      <c r="D1551" s="633"/>
      <c r="E1551" s="633"/>
      <c r="G1551" s="633"/>
      <c r="I1551" s="633"/>
      <c r="K1551" s="633"/>
      <c r="M1551" s="633"/>
      <c r="O1551" s="633"/>
      <c r="P1551" s="633"/>
      <c r="Q1551" s="633"/>
      <c r="S1551" s="633"/>
      <c r="T1551" s="657"/>
      <c r="U1551" s="633"/>
      <c r="W1551" s="633"/>
      <c r="Y1551" s="633"/>
      <c r="Z1551" s="649"/>
      <c r="AA1551" s="653"/>
      <c r="AB1551" s="649"/>
    </row>
    <row r="1552" spans="3:28" x14ac:dyDescent="0.25">
      <c r="C1552" s="633"/>
      <c r="D1552" s="633"/>
      <c r="E1552" s="633"/>
      <c r="G1552" s="633"/>
      <c r="I1552" s="633"/>
      <c r="K1552" s="633"/>
      <c r="M1552" s="633"/>
      <c r="O1552" s="633"/>
      <c r="P1552" s="633"/>
      <c r="Q1552" s="633"/>
      <c r="S1552" s="633"/>
      <c r="T1552" s="657"/>
      <c r="U1552" s="633"/>
      <c r="W1552" s="633"/>
      <c r="Y1552" s="633"/>
      <c r="Z1552" s="649"/>
      <c r="AA1552" s="653"/>
      <c r="AB1552" s="649"/>
    </row>
    <row r="1553" spans="3:28" x14ac:dyDescent="0.25">
      <c r="C1553" s="633"/>
      <c r="D1553" s="633"/>
      <c r="E1553" s="633"/>
      <c r="G1553" s="633"/>
      <c r="I1553" s="633"/>
      <c r="K1553" s="633"/>
      <c r="M1553" s="633"/>
      <c r="O1553" s="633"/>
      <c r="P1553" s="633"/>
      <c r="Q1553" s="633"/>
      <c r="S1553" s="633"/>
      <c r="T1553" s="657"/>
      <c r="U1553" s="633"/>
      <c r="W1553" s="633"/>
      <c r="Y1553" s="633"/>
      <c r="Z1553" s="649"/>
      <c r="AA1553" s="653"/>
      <c r="AB1553" s="649"/>
    </row>
    <row r="1554" spans="3:28" x14ac:dyDescent="0.25">
      <c r="C1554" s="633"/>
      <c r="D1554" s="633"/>
      <c r="E1554" s="633"/>
      <c r="G1554" s="633"/>
      <c r="I1554" s="633"/>
      <c r="K1554" s="633"/>
      <c r="M1554" s="633"/>
      <c r="O1554" s="633"/>
      <c r="P1554" s="633"/>
      <c r="Q1554" s="633"/>
      <c r="S1554" s="633"/>
      <c r="T1554" s="657"/>
      <c r="U1554" s="633"/>
      <c r="W1554" s="633"/>
      <c r="Y1554" s="633"/>
      <c r="Z1554" s="649"/>
      <c r="AA1554" s="653"/>
      <c r="AB1554" s="649"/>
    </row>
    <row r="1555" spans="3:28" x14ac:dyDescent="0.25">
      <c r="C1555" s="633"/>
      <c r="D1555" s="633"/>
      <c r="E1555" s="633"/>
      <c r="G1555" s="633"/>
      <c r="I1555" s="633"/>
      <c r="K1555" s="633"/>
      <c r="M1555" s="633"/>
      <c r="O1555" s="633"/>
      <c r="P1555" s="633"/>
      <c r="Q1555" s="633"/>
      <c r="S1555" s="633"/>
      <c r="T1555" s="657"/>
      <c r="U1555" s="633"/>
      <c r="W1555" s="633"/>
      <c r="Y1555" s="633"/>
      <c r="Z1555" s="649"/>
      <c r="AA1555" s="653"/>
      <c r="AB1555" s="649"/>
    </row>
    <row r="1556" spans="3:28" x14ac:dyDescent="0.25">
      <c r="C1556" s="633"/>
      <c r="D1556" s="633"/>
      <c r="E1556" s="633"/>
      <c r="G1556" s="633"/>
      <c r="I1556" s="633"/>
      <c r="K1556" s="633"/>
      <c r="M1556" s="633"/>
      <c r="O1556" s="633"/>
      <c r="P1556" s="633"/>
      <c r="Q1556" s="633"/>
      <c r="S1556" s="633"/>
      <c r="T1556" s="657"/>
      <c r="U1556" s="633"/>
      <c r="W1556" s="633"/>
      <c r="Y1556" s="633"/>
      <c r="Z1556" s="649"/>
      <c r="AA1556" s="653"/>
      <c r="AB1556" s="649"/>
    </row>
    <row r="1557" spans="3:28" x14ac:dyDescent="0.25">
      <c r="C1557" s="633"/>
      <c r="D1557" s="633"/>
      <c r="E1557" s="633"/>
      <c r="G1557" s="633"/>
      <c r="I1557" s="633"/>
      <c r="K1557" s="633"/>
      <c r="M1557" s="633"/>
      <c r="O1557" s="633"/>
      <c r="P1557" s="633"/>
      <c r="Q1557" s="633"/>
      <c r="S1557" s="633"/>
      <c r="T1557" s="657"/>
      <c r="U1557" s="633"/>
      <c r="W1557" s="633"/>
      <c r="Y1557" s="633"/>
      <c r="Z1557" s="649"/>
      <c r="AA1557" s="653"/>
      <c r="AB1557" s="649"/>
    </row>
    <row r="1558" spans="3:28" x14ac:dyDescent="0.25">
      <c r="C1558" s="633"/>
      <c r="D1558" s="633"/>
      <c r="E1558" s="633"/>
      <c r="G1558" s="633"/>
      <c r="I1558" s="633"/>
      <c r="K1558" s="633"/>
      <c r="M1558" s="633"/>
      <c r="O1558" s="633"/>
      <c r="P1558" s="633"/>
      <c r="Q1558" s="633"/>
      <c r="S1558" s="633"/>
      <c r="T1558" s="657"/>
      <c r="U1558" s="633"/>
      <c r="W1558" s="633"/>
      <c r="Y1558" s="633"/>
      <c r="Z1558" s="649"/>
      <c r="AA1558" s="653"/>
      <c r="AB1558" s="649"/>
    </row>
    <row r="1559" spans="3:28" x14ac:dyDescent="0.25">
      <c r="C1559" s="633"/>
      <c r="D1559" s="633"/>
      <c r="E1559" s="633"/>
      <c r="G1559" s="633"/>
      <c r="I1559" s="633"/>
      <c r="K1559" s="633"/>
      <c r="M1559" s="633"/>
      <c r="O1559" s="633"/>
      <c r="P1559" s="633"/>
      <c r="Q1559" s="633"/>
      <c r="S1559" s="633"/>
      <c r="T1559" s="657"/>
      <c r="U1559" s="633"/>
      <c r="W1559" s="633"/>
      <c r="Y1559" s="633"/>
      <c r="Z1559" s="649"/>
      <c r="AA1559" s="653"/>
      <c r="AB1559" s="649"/>
    </row>
    <row r="1560" spans="3:28" x14ac:dyDescent="0.25">
      <c r="C1560" s="633"/>
      <c r="D1560" s="633"/>
      <c r="E1560" s="633"/>
      <c r="G1560" s="633"/>
      <c r="I1560" s="633"/>
      <c r="K1560" s="633"/>
      <c r="M1560" s="633"/>
      <c r="O1560" s="633"/>
      <c r="P1560" s="633"/>
      <c r="Q1560" s="633"/>
      <c r="S1560" s="633"/>
      <c r="T1560" s="657"/>
      <c r="U1560" s="633"/>
      <c r="W1560" s="633"/>
      <c r="Y1560" s="633"/>
      <c r="Z1560" s="649"/>
      <c r="AA1560" s="653"/>
      <c r="AB1560" s="649"/>
    </row>
    <row r="1561" spans="3:28" x14ac:dyDescent="0.25">
      <c r="C1561" s="633"/>
      <c r="D1561" s="633"/>
      <c r="E1561" s="633"/>
      <c r="G1561" s="633"/>
      <c r="I1561" s="633"/>
      <c r="K1561" s="633"/>
      <c r="M1561" s="633"/>
      <c r="O1561" s="633"/>
      <c r="P1561" s="633"/>
      <c r="Q1561" s="633"/>
      <c r="S1561" s="633"/>
      <c r="T1561" s="657"/>
      <c r="U1561" s="633"/>
      <c r="W1561" s="633"/>
      <c r="Y1561" s="633"/>
      <c r="Z1561" s="649"/>
      <c r="AA1561" s="653"/>
      <c r="AB1561" s="649"/>
    </row>
    <row r="1562" spans="3:28" x14ac:dyDescent="0.25">
      <c r="C1562" s="633"/>
      <c r="D1562" s="633"/>
      <c r="E1562" s="633"/>
      <c r="G1562" s="633"/>
      <c r="I1562" s="633"/>
      <c r="K1562" s="633"/>
      <c r="M1562" s="633"/>
      <c r="O1562" s="633"/>
      <c r="P1562" s="633"/>
      <c r="Q1562" s="633"/>
      <c r="S1562" s="633"/>
      <c r="T1562" s="657"/>
      <c r="U1562" s="633"/>
      <c r="W1562" s="633"/>
      <c r="Y1562" s="633"/>
      <c r="Z1562" s="649"/>
      <c r="AA1562" s="653"/>
      <c r="AB1562" s="649"/>
    </row>
    <row r="1563" spans="3:28" x14ac:dyDescent="0.25">
      <c r="C1563" s="633"/>
      <c r="D1563" s="633"/>
      <c r="E1563" s="633"/>
      <c r="G1563" s="633"/>
      <c r="I1563" s="633"/>
      <c r="K1563" s="633"/>
      <c r="M1563" s="633"/>
      <c r="O1563" s="633"/>
      <c r="P1563" s="633"/>
      <c r="Q1563" s="633"/>
      <c r="S1563" s="633"/>
      <c r="T1563" s="657"/>
      <c r="U1563" s="633"/>
      <c r="W1563" s="633"/>
      <c r="Y1563" s="633"/>
      <c r="Z1563" s="649"/>
      <c r="AA1563" s="653"/>
      <c r="AB1563" s="649"/>
    </row>
    <row r="1564" spans="3:28" x14ac:dyDescent="0.25">
      <c r="C1564" s="633"/>
      <c r="D1564" s="633"/>
      <c r="E1564" s="633"/>
      <c r="G1564" s="633"/>
      <c r="I1564" s="633"/>
      <c r="K1564" s="633"/>
      <c r="M1564" s="633"/>
      <c r="O1564" s="633"/>
      <c r="P1564" s="633"/>
      <c r="Q1564" s="633"/>
      <c r="S1564" s="633"/>
      <c r="T1564" s="657"/>
      <c r="U1564" s="633"/>
      <c r="W1564" s="633"/>
      <c r="Y1564" s="633"/>
      <c r="Z1564" s="649"/>
      <c r="AA1564" s="653"/>
      <c r="AB1564" s="649"/>
    </row>
    <row r="1565" spans="3:28" x14ac:dyDescent="0.25">
      <c r="C1565" s="633"/>
      <c r="D1565" s="633"/>
      <c r="E1565" s="633"/>
      <c r="G1565" s="633"/>
      <c r="I1565" s="633"/>
      <c r="K1565" s="633"/>
      <c r="M1565" s="633"/>
      <c r="O1565" s="633"/>
      <c r="P1565" s="633"/>
      <c r="Q1565" s="633"/>
      <c r="S1565" s="633"/>
      <c r="T1565" s="657"/>
      <c r="U1565" s="633"/>
      <c r="W1565" s="633"/>
      <c r="Y1565" s="633"/>
      <c r="Z1565" s="649"/>
      <c r="AA1565" s="653"/>
      <c r="AB1565" s="649"/>
    </row>
    <row r="1566" spans="3:28" x14ac:dyDescent="0.25">
      <c r="C1566" s="633"/>
      <c r="D1566" s="633"/>
      <c r="E1566" s="633"/>
      <c r="G1566" s="633"/>
      <c r="I1566" s="633"/>
      <c r="K1566" s="633"/>
      <c r="M1566" s="633"/>
      <c r="O1566" s="633"/>
      <c r="P1566" s="633"/>
      <c r="Q1566" s="633"/>
      <c r="S1566" s="633"/>
      <c r="T1566" s="657"/>
      <c r="U1566" s="633"/>
      <c r="W1566" s="633"/>
      <c r="Y1566" s="633"/>
      <c r="Z1566" s="649"/>
      <c r="AA1566" s="653"/>
      <c r="AB1566" s="649"/>
    </row>
    <row r="1567" spans="3:28" x14ac:dyDescent="0.25">
      <c r="C1567" s="633"/>
      <c r="D1567" s="633"/>
      <c r="E1567" s="633"/>
      <c r="G1567" s="633"/>
      <c r="I1567" s="633"/>
      <c r="K1567" s="633"/>
      <c r="M1567" s="633"/>
      <c r="O1567" s="633"/>
      <c r="P1567" s="633"/>
      <c r="Q1567" s="633"/>
      <c r="S1567" s="633"/>
      <c r="T1567" s="657"/>
      <c r="U1567" s="633"/>
      <c r="W1567" s="633"/>
      <c r="Y1567" s="633"/>
      <c r="Z1567" s="649"/>
      <c r="AA1567" s="653"/>
      <c r="AB1567" s="649"/>
    </row>
    <row r="1568" spans="3:28" x14ac:dyDescent="0.25">
      <c r="C1568" s="633"/>
      <c r="D1568" s="633"/>
      <c r="E1568" s="633"/>
      <c r="G1568" s="633"/>
      <c r="I1568" s="633"/>
      <c r="K1568" s="633"/>
      <c r="M1568" s="633"/>
      <c r="O1568" s="633"/>
      <c r="P1568" s="633"/>
      <c r="Q1568" s="633"/>
      <c r="S1568" s="633"/>
      <c r="T1568" s="657"/>
      <c r="U1568" s="633"/>
      <c r="W1568" s="633"/>
      <c r="Y1568" s="633"/>
      <c r="Z1568" s="649"/>
      <c r="AA1568" s="653"/>
      <c r="AB1568" s="649"/>
    </row>
    <row r="1569" spans="3:28" x14ac:dyDescent="0.25">
      <c r="C1569" s="633"/>
      <c r="D1569" s="633"/>
      <c r="E1569" s="633"/>
      <c r="G1569" s="633"/>
      <c r="I1569" s="633"/>
      <c r="K1569" s="633"/>
      <c r="M1569" s="633"/>
      <c r="O1569" s="633"/>
      <c r="P1569" s="633"/>
      <c r="Q1569" s="633"/>
      <c r="S1569" s="633"/>
      <c r="T1569" s="657"/>
      <c r="U1569" s="633"/>
      <c r="W1569" s="633"/>
      <c r="Y1569" s="633"/>
      <c r="Z1569" s="649"/>
      <c r="AA1569" s="653"/>
      <c r="AB1569" s="649"/>
    </row>
    <row r="1570" spans="3:28" x14ac:dyDescent="0.25">
      <c r="C1570" s="633"/>
      <c r="D1570" s="633"/>
      <c r="E1570" s="633"/>
      <c r="G1570" s="633"/>
      <c r="I1570" s="633"/>
      <c r="K1570" s="633"/>
      <c r="M1570" s="633"/>
      <c r="O1570" s="633"/>
      <c r="P1570" s="633"/>
      <c r="Q1570" s="633"/>
      <c r="S1570" s="633"/>
      <c r="T1570" s="657"/>
      <c r="U1570" s="633"/>
      <c r="W1570" s="633"/>
      <c r="Y1570" s="633"/>
      <c r="Z1570" s="649"/>
      <c r="AA1570" s="653"/>
      <c r="AB1570" s="649"/>
    </row>
    <row r="1571" spans="3:28" x14ac:dyDescent="0.25">
      <c r="C1571" s="633"/>
      <c r="D1571" s="633"/>
      <c r="E1571" s="633"/>
      <c r="G1571" s="633"/>
      <c r="I1571" s="633"/>
      <c r="K1571" s="633"/>
      <c r="M1571" s="633"/>
      <c r="O1571" s="633"/>
      <c r="P1571" s="633"/>
      <c r="Q1571" s="633"/>
      <c r="S1571" s="633"/>
      <c r="T1571" s="657"/>
      <c r="U1571" s="633"/>
      <c r="W1571" s="633"/>
      <c r="Y1571" s="633"/>
      <c r="Z1571" s="649"/>
      <c r="AA1571" s="653"/>
      <c r="AB1571" s="649"/>
    </row>
    <row r="1572" spans="3:28" x14ac:dyDescent="0.25">
      <c r="C1572" s="633"/>
      <c r="D1572" s="633"/>
      <c r="E1572" s="633"/>
      <c r="G1572" s="633"/>
      <c r="I1572" s="633"/>
      <c r="K1572" s="633"/>
      <c r="M1572" s="633"/>
      <c r="O1572" s="633"/>
      <c r="P1572" s="633"/>
      <c r="Q1572" s="633"/>
      <c r="S1572" s="633"/>
      <c r="T1572" s="657"/>
      <c r="U1572" s="633"/>
      <c r="W1572" s="633"/>
      <c r="Y1572" s="633"/>
      <c r="Z1572" s="649"/>
      <c r="AA1572" s="653"/>
      <c r="AB1572" s="649"/>
    </row>
    <row r="1573" spans="3:28" x14ac:dyDescent="0.25">
      <c r="C1573" s="633"/>
      <c r="D1573" s="633"/>
      <c r="E1573" s="633"/>
      <c r="G1573" s="633"/>
      <c r="I1573" s="633"/>
      <c r="K1573" s="633"/>
      <c r="M1573" s="633"/>
      <c r="O1573" s="633"/>
      <c r="P1573" s="633"/>
      <c r="Q1573" s="633"/>
      <c r="S1573" s="633"/>
      <c r="T1573" s="657"/>
      <c r="U1573" s="633"/>
      <c r="W1573" s="633"/>
      <c r="Y1573" s="633"/>
      <c r="Z1573" s="649"/>
      <c r="AA1573" s="653"/>
      <c r="AB1573" s="649"/>
    </row>
    <row r="1574" spans="3:28" x14ac:dyDescent="0.25">
      <c r="C1574" s="633"/>
      <c r="D1574" s="633"/>
      <c r="E1574" s="633"/>
      <c r="G1574" s="633"/>
      <c r="I1574" s="633"/>
      <c r="K1574" s="633"/>
      <c r="M1574" s="633"/>
      <c r="O1574" s="633"/>
      <c r="P1574" s="633"/>
      <c r="Q1574" s="633"/>
      <c r="S1574" s="633"/>
      <c r="T1574" s="657"/>
      <c r="U1574" s="633"/>
      <c r="W1574" s="633"/>
      <c r="Y1574" s="633"/>
      <c r="Z1574" s="649"/>
      <c r="AA1574" s="653"/>
      <c r="AB1574" s="649"/>
    </row>
    <row r="1575" spans="3:28" x14ac:dyDescent="0.25">
      <c r="C1575" s="633"/>
      <c r="D1575" s="633"/>
      <c r="E1575" s="633"/>
      <c r="G1575" s="633"/>
      <c r="I1575" s="633"/>
      <c r="K1575" s="633"/>
      <c r="M1575" s="633"/>
      <c r="O1575" s="633"/>
      <c r="P1575" s="633"/>
      <c r="Q1575" s="633"/>
      <c r="S1575" s="633"/>
      <c r="T1575" s="657"/>
      <c r="U1575" s="633"/>
      <c r="W1575" s="633"/>
      <c r="Y1575" s="633"/>
      <c r="Z1575" s="649"/>
      <c r="AA1575" s="653"/>
      <c r="AB1575" s="649"/>
    </row>
    <row r="1576" spans="3:28" x14ac:dyDescent="0.25">
      <c r="C1576" s="633"/>
      <c r="D1576" s="633"/>
      <c r="E1576" s="633"/>
      <c r="G1576" s="633"/>
      <c r="I1576" s="633"/>
      <c r="K1576" s="633"/>
      <c r="M1576" s="633"/>
      <c r="O1576" s="633"/>
      <c r="P1576" s="633"/>
      <c r="Q1576" s="633"/>
      <c r="S1576" s="633"/>
      <c r="T1576" s="657"/>
      <c r="U1576" s="633"/>
      <c r="W1576" s="633"/>
      <c r="Y1576" s="633"/>
      <c r="Z1576" s="649"/>
      <c r="AA1576" s="653"/>
      <c r="AB1576" s="649"/>
    </row>
    <row r="1577" spans="3:28" x14ac:dyDescent="0.25">
      <c r="C1577" s="633"/>
      <c r="D1577" s="633"/>
      <c r="E1577" s="633"/>
      <c r="G1577" s="633"/>
      <c r="I1577" s="633"/>
      <c r="K1577" s="633"/>
      <c r="M1577" s="633"/>
      <c r="O1577" s="633"/>
      <c r="P1577" s="633"/>
      <c r="Q1577" s="633"/>
      <c r="S1577" s="633"/>
      <c r="T1577" s="657"/>
      <c r="U1577" s="633"/>
      <c r="W1577" s="633"/>
      <c r="Y1577" s="633"/>
      <c r="Z1577" s="649"/>
      <c r="AA1577" s="653"/>
      <c r="AB1577" s="649"/>
    </row>
    <row r="1578" spans="3:28" x14ac:dyDescent="0.25">
      <c r="C1578" s="633"/>
      <c r="D1578" s="633"/>
      <c r="E1578" s="633"/>
      <c r="G1578" s="633"/>
      <c r="I1578" s="633"/>
      <c r="K1578" s="633"/>
      <c r="M1578" s="633"/>
      <c r="O1578" s="633"/>
      <c r="P1578" s="633"/>
      <c r="Q1578" s="633"/>
      <c r="S1578" s="633"/>
      <c r="T1578" s="657"/>
      <c r="U1578" s="633"/>
      <c r="W1578" s="633"/>
      <c r="Y1578" s="633"/>
      <c r="Z1578" s="649"/>
      <c r="AA1578" s="653"/>
      <c r="AB1578" s="649"/>
    </row>
    <row r="1579" spans="3:28" x14ac:dyDescent="0.25">
      <c r="C1579" s="633"/>
      <c r="D1579" s="633"/>
      <c r="E1579" s="633"/>
      <c r="G1579" s="633"/>
      <c r="I1579" s="633"/>
      <c r="K1579" s="633"/>
      <c r="M1579" s="633"/>
      <c r="O1579" s="633"/>
      <c r="P1579" s="633"/>
      <c r="Q1579" s="633"/>
      <c r="S1579" s="633"/>
      <c r="T1579" s="657"/>
      <c r="U1579" s="633"/>
      <c r="W1579" s="633"/>
      <c r="Y1579" s="633"/>
      <c r="Z1579" s="649"/>
      <c r="AA1579" s="653"/>
      <c r="AB1579" s="649"/>
    </row>
    <row r="1580" spans="3:28" x14ac:dyDescent="0.25">
      <c r="C1580" s="633"/>
      <c r="D1580" s="633"/>
      <c r="E1580" s="633"/>
      <c r="G1580" s="633"/>
      <c r="I1580" s="633"/>
      <c r="K1580" s="633"/>
      <c r="M1580" s="633"/>
      <c r="O1580" s="633"/>
      <c r="P1580" s="633"/>
      <c r="Q1580" s="633"/>
      <c r="S1580" s="633"/>
      <c r="T1580" s="657"/>
      <c r="U1580" s="633"/>
      <c r="W1580" s="633"/>
      <c r="Y1580" s="633"/>
      <c r="Z1580" s="649"/>
      <c r="AA1580" s="653"/>
      <c r="AB1580" s="649"/>
    </row>
    <row r="1581" spans="3:28" x14ac:dyDescent="0.25">
      <c r="C1581" s="633"/>
      <c r="D1581" s="633"/>
      <c r="E1581" s="633"/>
      <c r="G1581" s="633"/>
      <c r="I1581" s="633"/>
      <c r="K1581" s="633"/>
      <c r="M1581" s="633"/>
      <c r="O1581" s="633"/>
      <c r="P1581" s="633"/>
      <c r="Q1581" s="633"/>
      <c r="S1581" s="633"/>
      <c r="T1581" s="657"/>
      <c r="U1581" s="633"/>
      <c r="W1581" s="633"/>
      <c r="Y1581" s="633"/>
      <c r="Z1581" s="649"/>
      <c r="AA1581" s="653"/>
      <c r="AB1581" s="649"/>
    </row>
    <row r="1582" spans="3:28" x14ac:dyDescent="0.25">
      <c r="C1582" s="633"/>
      <c r="D1582" s="633"/>
      <c r="E1582" s="633"/>
      <c r="G1582" s="633"/>
      <c r="I1582" s="633"/>
      <c r="K1582" s="633"/>
      <c r="M1582" s="633"/>
      <c r="O1582" s="633"/>
      <c r="P1582" s="633"/>
      <c r="Q1582" s="633"/>
      <c r="S1582" s="633"/>
      <c r="T1582" s="657"/>
      <c r="U1582" s="633"/>
      <c r="W1582" s="633"/>
      <c r="Y1582" s="633"/>
      <c r="Z1582" s="649"/>
      <c r="AA1582" s="653"/>
      <c r="AB1582" s="649"/>
    </row>
    <row r="1583" spans="3:28" x14ac:dyDescent="0.25">
      <c r="C1583" s="633"/>
      <c r="D1583" s="633"/>
      <c r="E1583" s="633"/>
      <c r="G1583" s="633"/>
      <c r="I1583" s="633"/>
      <c r="K1583" s="633"/>
      <c r="M1583" s="633"/>
      <c r="O1583" s="633"/>
      <c r="P1583" s="633"/>
      <c r="Q1583" s="633"/>
      <c r="S1583" s="633"/>
      <c r="T1583" s="657"/>
      <c r="U1583" s="633"/>
      <c r="W1583" s="633"/>
      <c r="Y1583" s="633"/>
      <c r="Z1583" s="649"/>
      <c r="AA1583" s="653"/>
      <c r="AB1583" s="649"/>
    </row>
    <row r="1584" spans="3:28" x14ac:dyDescent="0.25">
      <c r="C1584" s="633"/>
      <c r="D1584" s="633"/>
      <c r="E1584" s="633"/>
      <c r="G1584" s="633"/>
      <c r="I1584" s="633"/>
      <c r="K1584" s="633"/>
      <c r="M1584" s="633"/>
      <c r="O1584" s="633"/>
      <c r="P1584" s="633"/>
      <c r="Q1584" s="633"/>
      <c r="S1584" s="633"/>
      <c r="T1584" s="657"/>
      <c r="U1584" s="633"/>
      <c r="W1584" s="633"/>
      <c r="Y1584" s="633"/>
      <c r="Z1584" s="649"/>
      <c r="AA1584" s="653"/>
      <c r="AB1584" s="649"/>
    </row>
    <row r="1585" spans="3:28" x14ac:dyDescent="0.25">
      <c r="C1585" s="633"/>
      <c r="D1585" s="633"/>
      <c r="E1585" s="633"/>
      <c r="G1585" s="633"/>
      <c r="I1585" s="633"/>
      <c r="K1585" s="633"/>
      <c r="M1585" s="633"/>
      <c r="O1585" s="633"/>
      <c r="P1585" s="633"/>
      <c r="Q1585" s="633"/>
      <c r="S1585" s="633"/>
      <c r="T1585" s="657"/>
      <c r="U1585" s="633"/>
      <c r="W1585" s="633"/>
      <c r="Y1585" s="633"/>
      <c r="Z1585" s="649"/>
      <c r="AA1585" s="653"/>
      <c r="AB1585" s="649"/>
    </row>
    <row r="1586" spans="3:28" x14ac:dyDescent="0.25">
      <c r="C1586" s="633"/>
      <c r="D1586" s="633"/>
      <c r="E1586" s="633"/>
      <c r="G1586" s="633"/>
      <c r="I1586" s="633"/>
      <c r="K1586" s="633"/>
      <c r="M1586" s="633"/>
      <c r="O1586" s="633"/>
      <c r="P1586" s="633"/>
      <c r="Q1586" s="633"/>
      <c r="S1586" s="633"/>
      <c r="T1586" s="657"/>
      <c r="U1586" s="633"/>
      <c r="W1586" s="633"/>
      <c r="Y1586" s="633"/>
      <c r="Z1586" s="649"/>
      <c r="AA1586" s="653"/>
      <c r="AB1586" s="649"/>
    </row>
    <row r="1587" spans="3:28" x14ac:dyDescent="0.25">
      <c r="C1587" s="633"/>
      <c r="D1587" s="633"/>
      <c r="E1587" s="633"/>
      <c r="G1587" s="633"/>
      <c r="I1587" s="633"/>
      <c r="K1587" s="633"/>
      <c r="M1587" s="633"/>
      <c r="O1587" s="633"/>
      <c r="P1587" s="633"/>
      <c r="Q1587" s="633"/>
      <c r="S1587" s="633"/>
      <c r="T1587" s="657"/>
      <c r="U1587" s="633"/>
      <c r="W1587" s="633"/>
      <c r="Y1587" s="633"/>
      <c r="Z1587" s="649"/>
      <c r="AA1587" s="653"/>
      <c r="AB1587" s="649"/>
    </row>
    <row r="1588" spans="3:28" x14ac:dyDescent="0.25">
      <c r="C1588" s="633"/>
      <c r="D1588" s="633"/>
      <c r="E1588" s="633"/>
      <c r="G1588" s="633"/>
      <c r="I1588" s="633"/>
      <c r="K1588" s="633"/>
      <c r="M1588" s="633"/>
      <c r="O1588" s="633"/>
      <c r="P1588" s="633"/>
      <c r="Q1588" s="633"/>
      <c r="S1588" s="633"/>
      <c r="T1588" s="657"/>
      <c r="U1588" s="633"/>
      <c r="W1588" s="633"/>
      <c r="Y1588" s="633"/>
      <c r="Z1588" s="649"/>
      <c r="AA1588" s="653"/>
      <c r="AB1588" s="649"/>
    </row>
    <row r="1589" spans="3:28" x14ac:dyDescent="0.25">
      <c r="C1589" s="633"/>
      <c r="D1589" s="633"/>
      <c r="E1589" s="633"/>
      <c r="G1589" s="633"/>
      <c r="I1589" s="633"/>
      <c r="K1589" s="633"/>
      <c r="M1589" s="633"/>
      <c r="O1589" s="633"/>
      <c r="P1589" s="633"/>
      <c r="Q1589" s="633"/>
      <c r="S1589" s="633"/>
      <c r="T1589" s="657"/>
      <c r="U1589" s="633"/>
      <c r="W1589" s="633"/>
      <c r="Y1589" s="633"/>
      <c r="Z1589" s="649"/>
      <c r="AA1589" s="653"/>
      <c r="AB1589" s="649"/>
    </row>
    <row r="1590" spans="3:28" x14ac:dyDescent="0.25">
      <c r="C1590" s="633"/>
      <c r="D1590" s="633"/>
      <c r="E1590" s="633"/>
      <c r="G1590" s="633"/>
      <c r="I1590" s="633"/>
      <c r="K1590" s="633"/>
      <c r="M1590" s="633"/>
      <c r="O1590" s="633"/>
      <c r="P1590" s="633"/>
      <c r="Q1590" s="633"/>
      <c r="S1590" s="633"/>
      <c r="T1590" s="657"/>
      <c r="U1590" s="633"/>
      <c r="W1590" s="633"/>
      <c r="Y1590" s="633"/>
      <c r="Z1590" s="649"/>
      <c r="AA1590" s="653"/>
      <c r="AB1590" s="649"/>
    </row>
    <row r="1591" spans="3:28" x14ac:dyDescent="0.25">
      <c r="C1591" s="633"/>
      <c r="D1591" s="633"/>
      <c r="E1591" s="633"/>
      <c r="G1591" s="633"/>
      <c r="I1591" s="633"/>
      <c r="K1591" s="633"/>
      <c r="M1591" s="633"/>
      <c r="O1591" s="633"/>
      <c r="P1591" s="633"/>
      <c r="Q1591" s="633"/>
      <c r="S1591" s="633"/>
      <c r="T1591" s="657"/>
      <c r="U1591" s="633"/>
      <c r="W1591" s="633"/>
      <c r="Y1591" s="633"/>
      <c r="Z1591" s="649"/>
      <c r="AA1591" s="653"/>
      <c r="AB1591" s="649"/>
    </row>
    <row r="1592" spans="3:28" x14ac:dyDescent="0.25">
      <c r="C1592" s="633"/>
      <c r="D1592" s="633"/>
      <c r="E1592" s="633"/>
      <c r="G1592" s="633"/>
      <c r="I1592" s="633"/>
      <c r="K1592" s="633"/>
      <c r="M1592" s="633"/>
      <c r="O1592" s="633"/>
      <c r="P1592" s="633"/>
      <c r="Q1592" s="633"/>
      <c r="S1592" s="633"/>
      <c r="T1592" s="657"/>
      <c r="U1592" s="633"/>
      <c r="W1592" s="633"/>
      <c r="Y1592" s="633"/>
      <c r="Z1592" s="649"/>
      <c r="AA1592" s="653"/>
      <c r="AB1592" s="649"/>
    </row>
    <row r="1593" spans="3:28" x14ac:dyDescent="0.25">
      <c r="C1593" s="633"/>
      <c r="D1593" s="633"/>
      <c r="E1593" s="633"/>
      <c r="G1593" s="633"/>
      <c r="I1593" s="633"/>
      <c r="K1593" s="633"/>
      <c r="M1593" s="633"/>
      <c r="O1593" s="633"/>
      <c r="P1593" s="633"/>
      <c r="Q1593" s="633"/>
      <c r="S1593" s="633"/>
      <c r="T1593" s="657"/>
      <c r="U1593" s="633"/>
      <c r="W1593" s="633"/>
      <c r="Y1593" s="633"/>
      <c r="Z1593" s="649"/>
      <c r="AA1593" s="653"/>
      <c r="AB1593" s="649"/>
    </row>
    <row r="1594" spans="3:28" x14ac:dyDescent="0.25">
      <c r="C1594" s="633"/>
      <c r="D1594" s="633"/>
      <c r="E1594" s="633"/>
      <c r="G1594" s="633"/>
      <c r="I1594" s="633"/>
      <c r="K1594" s="633"/>
      <c r="M1594" s="633"/>
      <c r="O1594" s="633"/>
      <c r="P1594" s="633"/>
      <c r="Q1594" s="633"/>
      <c r="S1594" s="633"/>
      <c r="T1594" s="657"/>
      <c r="U1594" s="633"/>
      <c r="W1594" s="633"/>
      <c r="Y1594" s="633"/>
      <c r="Z1594" s="649"/>
      <c r="AA1594" s="653"/>
      <c r="AB1594" s="649"/>
    </row>
    <row r="1595" spans="3:28" x14ac:dyDescent="0.25">
      <c r="C1595" s="633"/>
      <c r="D1595" s="633"/>
      <c r="E1595" s="633"/>
      <c r="G1595" s="633"/>
      <c r="I1595" s="633"/>
      <c r="K1595" s="633"/>
      <c r="M1595" s="633"/>
      <c r="O1595" s="633"/>
      <c r="P1595" s="633"/>
      <c r="Q1595" s="633"/>
      <c r="S1595" s="633"/>
      <c r="T1595" s="657"/>
      <c r="U1595" s="633"/>
      <c r="W1595" s="633"/>
      <c r="Y1595" s="633"/>
      <c r="Z1595" s="649"/>
      <c r="AA1595" s="653"/>
      <c r="AB1595" s="649"/>
    </row>
    <row r="1596" spans="3:28" x14ac:dyDescent="0.25">
      <c r="C1596" s="633"/>
      <c r="D1596" s="633"/>
      <c r="E1596" s="633"/>
      <c r="G1596" s="633"/>
      <c r="I1596" s="633"/>
      <c r="K1596" s="633"/>
      <c r="M1596" s="633"/>
      <c r="O1596" s="633"/>
      <c r="P1596" s="633"/>
      <c r="Q1596" s="633"/>
      <c r="S1596" s="633"/>
      <c r="T1596" s="657"/>
      <c r="U1596" s="633"/>
      <c r="W1596" s="633"/>
      <c r="Y1596" s="633"/>
      <c r="Z1596" s="649"/>
      <c r="AA1596" s="653"/>
      <c r="AB1596" s="649"/>
    </row>
    <row r="1597" spans="3:28" x14ac:dyDescent="0.25">
      <c r="C1597" s="633"/>
      <c r="D1597" s="633"/>
      <c r="E1597" s="633"/>
      <c r="G1597" s="633"/>
      <c r="I1597" s="633"/>
      <c r="K1597" s="633"/>
      <c r="M1597" s="633"/>
      <c r="O1597" s="633"/>
      <c r="P1597" s="633"/>
      <c r="Q1597" s="633"/>
      <c r="S1597" s="633"/>
      <c r="T1597" s="657"/>
      <c r="U1597" s="633"/>
      <c r="W1597" s="633"/>
      <c r="Y1597" s="633"/>
      <c r="Z1597" s="649"/>
      <c r="AA1597" s="653"/>
      <c r="AB1597" s="649"/>
    </row>
    <row r="1598" spans="3:28" x14ac:dyDescent="0.25">
      <c r="C1598" s="633"/>
      <c r="D1598" s="633"/>
      <c r="E1598" s="633"/>
      <c r="G1598" s="633"/>
      <c r="I1598" s="633"/>
      <c r="K1598" s="633"/>
      <c r="M1598" s="633"/>
      <c r="O1598" s="633"/>
      <c r="P1598" s="633"/>
      <c r="Q1598" s="633"/>
      <c r="S1598" s="633"/>
      <c r="T1598" s="657"/>
      <c r="U1598" s="633"/>
      <c r="W1598" s="633"/>
      <c r="Y1598" s="633"/>
      <c r="Z1598" s="649"/>
      <c r="AA1598" s="653"/>
      <c r="AB1598" s="649"/>
    </row>
    <row r="1599" spans="3:28" x14ac:dyDescent="0.25">
      <c r="C1599" s="633"/>
      <c r="D1599" s="633"/>
      <c r="E1599" s="633"/>
      <c r="G1599" s="633"/>
      <c r="I1599" s="633"/>
      <c r="K1599" s="633"/>
      <c r="M1599" s="633"/>
      <c r="O1599" s="633"/>
      <c r="P1599" s="633"/>
      <c r="Q1599" s="633"/>
      <c r="S1599" s="633"/>
      <c r="T1599" s="657"/>
      <c r="U1599" s="633"/>
      <c r="W1599" s="633"/>
      <c r="Y1599" s="633"/>
      <c r="Z1599" s="649"/>
      <c r="AA1599" s="653"/>
      <c r="AB1599" s="649"/>
    </row>
    <row r="1600" spans="3:28" x14ac:dyDescent="0.25">
      <c r="C1600" s="633"/>
      <c r="D1600" s="633"/>
      <c r="E1600" s="633"/>
      <c r="G1600" s="633"/>
      <c r="I1600" s="633"/>
      <c r="K1600" s="633"/>
      <c r="M1600" s="633"/>
      <c r="O1600" s="633"/>
      <c r="P1600" s="633"/>
      <c r="Q1600" s="633"/>
      <c r="S1600" s="633"/>
      <c r="T1600" s="657"/>
      <c r="U1600" s="633"/>
      <c r="W1600" s="633"/>
      <c r="Y1600" s="633"/>
      <c r="Z1600" s="649"/>
      <c r="AA1600" s="653"/>
      <c r="AB1600" s="649"/>
    </row>
    <row r="1601" spans="3:28" x14ac:dyDescent="0.25">
      <c r="C1601" s="633"/>
      <c r="D1601" s="633"/>
      <c r="E1601" s="633"/>
      <c r="G1601" s="633"/>
      <c r="I1601" s="633"/>
      <c r="K1601" s="633"/>
      <c r="M1601" s="633"/>
      <c r="O1601" s="633"/>
      <c r="P1601" s="633"/>
      <c r="Q1601" s="633"/>
      <c r="S1601" s="633"/>
      <c r="T1601" s="657"/>
      <c r="U1601" s="633"/>
      <c r="W1601" s="633"/>
      <c r="Y1601" s="633"/>
      <c r="Z1601" s="649"/>
      <c r="AA1601" s="653"/>
      <c r="AB1601" s="649"/>
    </row>
    <row r="1602" spans="3:28" x14ac:dyDescent="0.25">
      <c r="C1602" s="633"/>
      <c r="D1602" s="633"/>
      <c r="E1602" s="633"/>
      <c r="G1602" s="633"/>
      <c r="I1602" s="633"/>
      <c r="K1602" s="633"/>
      <c r="M1602" s="633"/>
      <c r="O1602" s="633"/>
      <c r="P1602" s="633"/>
      <c r="Q1602" s="633"/>
      <c r="S1602" s="633"/>
      <c r="T1602" s="657"/>
      <c r="U1602" s="633"/>
      <c r="W1602" s="633"/>
      <c r="Y1602" s="633"/>
      <c r="Z1602" s="649"/>
      <c r="AA1602" s="653"/>
      <c r="AB1602" s="649"/>
    </row>
    <row r="1603" spans="3:28" x14ac:dyDescent="0.25">
      <c r="C1603" s="633"/>
      <c r="D1603" s="633"/>
      <c r="E1603" s="633"/>
      <c r="G1603" s="633"/>
      <c r="I1603" s="633"/>
      <c r="K1603" s="633"/>
      <c r="M1603" s="633"/>
      <c r="O1603" s="633"/>
      <c r="P1603" s="633"/>
      <c r="Q1603" s="633"/>
      <c r="S1603" s="633"/>
      <c r="T1603" s="657"/>
      <c r="U1603" s="633"/>
      <c r="W1603" s="633"/>
      <c r="Y1603" s="633"/>
      <c r="Z1603" s="649"/>
      <c r="AA1603" s="653"/>
      <c r="AB1603" s="649"/>
    </row>
    <row r="1604" spans="3:28" x14ac:dyDescent="0.25">
      <c r="C1604" s="633"/>
      <c r="D1604" s="633"/>
      <c r="E1604" s="633"/>
      <c r="G1604" s="633"/>
      <c r="I1604" s="633"/>
      <c r="K1604" s="633"/>
      <c r="M1604" s="633"/>
      <c r="O1604" s="633"/>
      <c r="P1604" s="633"/>
      <c r="Q1604" s="633"/>
      <c r="S1604" s="633"/>
      <c r="T1604" s="657"/>
      <c r="U1604" s="633"/>
      <c r="W1604" s="633"/>
      <c r="Y1604" s="633"/>
      <c r="Z1604" s="649"/>
      <c r="AA1604" s="653"/>
      <c r="AB1604" s="649"/>
    </row>
    <row r="1605" spans="3:28" x14ac:dyDescent="0.25">
      <c r="C1605" s="633"/>
      <c r="D1605" s="633"/>
      <c r="E1605" s="633"/>
      <c r="G1605" s="633"/>
      <c r="I1605" s="633"/>
      <c r="K1605" s="633"/>
      <c r="M1605" s="633"/>
      <c r="O1605" s="633"/>
      <c r="P1605" s="633"/>
      <c r="Q1605" s="633"/>
      <c r="S1605" s="633"/>
      <c r="T1605" s="657"/>
      <c r="U1605" s="633"/>
      <c r="W1605" s="633"/>
      <c r="Y1605" s="633"/>
      <c r="Z1605" s="649"/>
      <c r="AA1605" s="653"/>
      <c r="AB1605" s="649"/>
    </row>
    <row r="1606" spans="3:28" x14ac:dyDescent="0.25">
      <c r="C1606" s="633"/>
      <c r="D1606" s="633"/>
      <c r="E1606" s="633"/>
      <c r="G1606" s="633"/>
      <c r="I1606" s="633"/>
      <c r="K1606" s="633"/>
      <c r="M1606" s="633"/>
      <c r="O1606" s="633"/>
      <c r="P1606" s="633"/>
      <c r="Q1606" s="633"/>
      <c r="S1606" s="633"/>
      <c r="T1606" s="657"/>
      <c r="U1606" s="633"/>
      <c r="W1606" s="633"/>
      <c r="Y1606" s="633"/>
      <c r="Z1606" s="649"/>
      <c r="AA1606" s="653"/>
      <c r="AB1606" s="649"/>
    </row>
    <row r="1607" spans="3:28" x14ac:dyDescent="0.25">
      <c r="C1607" s="633"/>
      <c r="D1607" s="633"/>
      <c r="E1607" s="633"/>
      <c r="G1607" s="633"/>
      <c r="I1607" s="633"/>
      <c r="K1607" s="633"/>
      <c r="M1607" s="633"/>
      <c r="O1607" s="633"/>
      <c r="P1607" s="633"/>
      <c r="Q1607" s="633"/>
      <c r="S1607" s="633"/>
      <c r="T1607" s="657"/>
      <c r="U1607" s="633"/>
      <c r="W1607" s="633"/>
      <c r="Y1607" s="633"/>
      <c r="Z1607" s="649"/>
      <c r="AA1607" s="653"/>
      <c r="AB1607" s="649"/>
    </row>
    <row r="1608" spans="3:28" x14ac:dyDescent="0.25">
      <c r="C1608" s="633"/>
      <c r="D1608" s="633"/>
      <c r="E1608" s="633"/>
      <c r="G1608" s="633"/>
      <c r="I1608" s="633"/>
      <c r="K1608" s="633"/>
      <c r="M1608" s="633"/>
      <c r="O1608" s="633"/>
      <c r="P1608" s="633"/>
      <c r="Q1608" s="633"/>
      <c r="S1608" s="633"/>
      <c r="T1608" s="657"/>
      <c r="U1608" s="633"/>
      <c r="W1608" s="633"/>
      <c r="Y1608" s="633"/>
      <c r="Z1608" s="649"/>
      <c r="AA1608" s="653"/>
      <c r="AB1608" s="649"/>
    </row>
    <row r="1609" spans="3:28" x14ac:dyDescent="0.25">
      <c r="C1609" s="633"/>
      <c r="D1609" s="633"/>
      <c r="E1609" s="633"/>
      <c r="G1609" s="633"/>
      <c r="I1609" s="633"/>
      <c r="K1609" s="633"/>
      <c r="M1609" s="633"/>
      <c r="O1609" s="633"/>
      <c r="P1609" s="633"/>
      <c r="Q1609" s="633"/>
      <c r="S1609" s="633"/>
      <c r="T1609" s="657"/>
      <c r="U1609" s="633"/>
      <c r="W1609" s="633"/>
      <c r="Y1609" s="633"/>
      <c r="Z1609" s="649"/>
      <c r="AA1609" s="653"/>
      <c r="AB1609" s="649"/>
    </row>
    <row r="1610" spans="3:28" x14ac:dyDescent="0.25">
      <c r="C1610" s="633"/>
      <c r="D1610" s="633"/>
      <c r="E1610" s="633"/>
      <c r="G1610" s="633"/>
      <c r="I1610" s="633"/>
      <c r="K1610" s="633"/>
      <c r="M1610" s="633"/>
      <c r="O1610" s="633"/>
      <c r="P1610" s="633"/>
      <c r="Q1610" s="633"/>
      <c r="S1610" s="633"/>
      <c r="T1610" s="657"/>
      <c r="U1610" s="633"/>
      <c r="W1610" s="633"/>
      <c r="Y1610" s="633"/>
      <c r="Z1610" s="649"/>
      <c r="AA1610" s="653"/>
      <c r="AB1610" s="649"/>
    </row>
    <row r="1611" spans="3:28" x14ac:dyDescent="0.25">
      <c r="C1611" s="633"/>
      <c r="D1611" s="633"/>
      <c r="E1611" s="633"/>
      <c r="G1611" s="633"/>
      <c r="I1611" s="633"/>
      <c r="K1611" s="633"/>
      <c r="M1611" s="633"/>
      <c r="O1611" s="633"/>
      <c r="P1611" s="633"/>
      <c r="Q1611" s="633"/>
      <c r="S1611" s="633"/>
      <c r="T1611" s="657"/>
      <c r="U1611" s="633"/>
      <c r="W1611" s="633"/>
      <c r="Y1611" s="633"/>
      <c r="Z1611" s="649"/>
      <c r="AA1611" s="653"/>
      <c r="AB1611" s="649"/>
    </row>
    <row r="1612" spans="3:28" x14ac:dyDescent="0.25">
      <c r="C1612" s="633"/>
      <c r="D1612" s="633"/>
      <c r="E1612" s="633"/>
      <c r="G1612" s="633"/>
      <c r="I1612" s="633"/>
      <c r="K1612" s="633"/>
      <c r="M1612" s="633"/>
      <c r="O1612" s="633"/>
      <c r="P1612" s="633"/>
      <c r="Q1612" s="633"/>
      <c r="S1612" s="633"/>
      <c r="T1612" s="657"/>
      <c r="U1612" s="633"/>
      <c r="W1612" s="633"/>
      <c r="Y1612" s="633"/>
      <c r="Z1612" s="649"/>
      <c r="AA1612" s="653"/>
      <c r="AB1612" s="649"/>
    </row>
    <row r="1613" spans="3:28" x14ac:dyDescent="0.25">
      <c r="C1613" s="633"/>
      <c r="D1613" s="633"/>
      <c r="E1613" s="633"/>
      <c r="G1613" s="633"/>
      <c r="I1613" s="633"/>
      <c r="K1613" s="633"/>
      <c r="M1613" s="633"/>
      <c r="O1613" s="633"/>
      <c r="P1613" s="633"/>
      <c r="Q1613" s="633"/>
      <c r="S1613" s="633"/>
      <c r="T1613" s="657"/>
      <c r="U1613" s="633"/>
      <c r="W1613" s="633"/>
      <c r="Y1613" s="633"/>
      <c r="Z1613" s="649"/>
      <c r="AA1613" s="653"/>
      <c r="AB1613" s="649"/>
    </row>
    <row r="1614" spans="3:28" x14ac:dyDescent="0.25">
      <c r="C1614" s="633"/>
      <c r="D1614" s="633"/>
      <c r="E1614" s="633"/>
      <c r="G1614" s="633"/>
      <c r="I1614" s="633"/>
      <c r="K1614" s="633"/>
      <c r="M1614" s="633"/>
      <c r="O1614" s="633"/>
      <c r="P1614" s="633"/>
      <c r="Q1614" s="633"/>
      <c r="S1614" s="633"/>
      <c r="T1614" s="657"/>
      <c r="U1614" s="633"/>
      <c r="W1614" s="633"/>
      <c r="Y1614" s="633"/>
      <c r="Z1614" s="649"/>
      <c r="AA1614" s="653"/>
      <c r="AB1614" s="649"/>
    </row>
    <row r="1615" spans="3:28" x14ac:dyDescent="0.25">
      <c r="C1615" s="633"/>
      <c r="D1615" s="633"/>
      <c r="E1615" s="633"/>
      <c r="G1615" s="633"/>
      <c r="I1615" s="633"/>
      <c r="K1615" s="633"/>
      <c r="M1615" s="633"/>
      <c r="O1615" s="633"/>
      <c r="P1615" s="633"/>
      <c r="Q1615" s="633"/>
      <c r="S1615" s="633"/>
      <c r="T1615" s="657"/>
      <c r="U1615" s="633"/>
      <c r="W1615" s="633"/>
      <c r="Y1615" s="633"/>
      <c r="Z1615" s="649"/>
      <c r="AA1615" s="653"/>
      <c r="AB1615" s="649"/>
    </row>
    <row r="1616" spans="3:28" x14ac:dyDescent="0.25">
      <c r="C1616" s="633"/>
      <c r="D1616" s="633"/>
      <c r="E1616" s="633"/>
      <c r="G1616" s="633"/>
      <c r="I1616" s="633"/>
      <c r="K1616" s="633"/>
      <c r="M1616" s="633"/>
      <c r="O1616" s="633"/>
      <c r="P1616" s="633"/>
      <c r="Q1616" s="633"/>
      <c r="S1616" s="633"/>
      <c r="T1616" s="657"/>
      <c r="U1616" s="633"/>
      <c r="W1616" s="633"/>
      <c r="Y1616" s="633"/>
      <c r="Z1616" s="649"/>
      <c r="AA1616" s="653"/>
      <c r="AB1616" s="649"/>
    </row>
    <row r="1617" spans="3:28" x14ac:dyDescent="0.25">
      <c r="C1617" s="633"/>
      <c r="D1617" s="633"/>
      <c r="E1617" s="633"/>
      <c r="G1617" s="633"/>
      <c r="I1617" s="633"/>
      <c r="K1617" s="633"/>
      <c r="M1617" s="633"/>
      <c r="O1617" s="633"/>
      <c r="P1617" s="633"/>
      <c r="Q1617" s="633"/>
      <c r="S1617" s="633"/>
      <c r="T1617" s="657"/>
      <c r="U1617" s="633"/>
      <c r="W1617" s="633"/>
      <c r="Y1617" s="633"/>
      <c r="Z1617" s="649"/>
      <c r="AA1617" s="653"/>
      <c r="AB1617" s="649"/>
    </row>
    <row r="1618" spans="3:28" x14ac:dyDescent="0.25">
      <c r="C1618" s="633"/>
      <c r="D1618" s="633"/>
      <c r="E1618" s="633"/>
      <c r="G1618" s="633"/>
      <c r="I1618" s="633"/>
      <c r="K1618" s="633"/>
      <c r="M1618" s="633"/>
      <c r="O1618" s="633"/>
      <c r="P1618" s="633"/>
      <c r="Q1618" s="633"/>
      <c r="S1618" s="633"/>
      <c r="T1618" s="657"/>
      <c r="U1618" s="633"/>
      <c r="W1618" s="633"/>
      <c r="Y1618" s="633"/>
      <c r="Z1618" s="649"/>
      <c r="AA1618" s="653"/>
      <c r="AB1618" s="649"/>
    </row>
    <row r="1619" spans="3:28" x14ac:dyDescent="0.25">
      <c r="C1619" s="633"/>
      <c r="D1619" s="633"/>
      <c r="E1619" s="633"/>
      <c r="G1619" s="633"/>
      <c r="I1619" s="633"/>
      <c r="K1619" s="633"/>
      <c r="M1619" s="633"/>
      <c r="O1619" s="633"/>
      <c r="P1619" s="633"/>
      <c r="Q1619" s="633"/>
      <c r="S1619" s="633"/>
      <c r="T1619" s="657"/>
      <c r="U1619" s="633"/>
      <c r="W1619" s="633"/>
      <c r="Y1619" s="633"/>
      <c r="Z1619" s="649"/>
      <c r="AA1619" s="653"/>
      <c r="AB1619" s="649"/>
    </row>
    <row r="1620" spans="3:28" x14ac:dyDescent="0.25">
      <c r="C1620" s="633"/>
      <c r="D1620" s="633"/>
      <c r="E1620" s="633"/>
      <c r="G1620" s="633"/>
      <c r="I1620" s="633"/>
      <c r="K1620" s="633"/>
      <c r="M1620" s="633"/>
      <c r="O1620" s="633"/>
      <c r="P1620" s="633"/>
      <c r="Q1620" s="633"/>
      <c r="S1620" s="633"/>
      <c r="T1620" s="657"/>
      <c r="U1620" s="633"/>
      <c r="W1620" s="633"/>
      <c r="Y1620" s="633"/>
      <c r="Z1620" s="649"/>
      <c r="AA1620" s="653"/>
      <c r="AB1620" s="649"/>
    </row>
    <row r="1621" spans="3:28" x14ac:dyDescent="0.25">
      <c r="C1621" s="633"/>
      <c r="D1621" s="633"/>
      <c r="E1621" s="633"/>
      <c r="G1621" s="633"/>
      <c r="I1621" s="633"/>
      <c r="K1621" s="633"/>
      <c r="M1621" s="633"/>
      <c r="O1621" s="633"/>
      <c r="P1621" s="633"/>
      <c r="Q1621" s="633"/>
      <c r="S1621" s="633"/>
      <c r="T1621" s="657"/>
      <c r="U1621" s="633"/>
      <c r="W1621" s="633"/>
      <c r="Y1621" s="633"/>
      <c r="Z1621" s="649"/>
      <c r="AA1621" s="653"/>
      <c r="AB1621" s="649"/>
    </row>
    <row r="1622" spans="3:28" x14ac:dyDescent="0.25">
      <c r="C1622" s="633"/>
      <c r="D1622" s="633"/>
      <c r="E1622" s="633"/>
      <c r="G1622" s="633"/>
      <c r="I1622" s="633"/>
      <c r="K1622" s="633"/>
      <c r="M1622" s="633"/>
      <c r="O1622" s="633"/>
      <c r="P1622" s="633"/>
      <c r="Q1622" s="633"/>
      <c r="S1622" s="633"/>
      <c r="T1622" s="657"/>
      <c r="U1622" s="633"/>
      <c r="W1622" s="633"/>
      <c r="Y1622" s="633"/>
      <c r="Z1622" s="649"/>
      <c r="AA1622" s="653"/>
      <c r="AB1622" s="649"/>
    </row>
    <row r="1623" spans="3:28" x14ac:dyDescent="0.25">
      <c r="C1623" s="633"/>
      <c r="D1623" s="633"/>
      <c r="E1623" s="633"/>
      <c r="G1623" s="633"/>
      <c r="I1623" s="633"/>
      <c r="K1623" s="633"/>
      <c r="M1623" s="633"/>
      <c r="O1623" s="633"/>
      <c r="P1623" s="633"/>
      <c r="Q1623" s="633"/>
      <c r="S1623" s="633"/>
      <c r="T1623" s="657"/>
      <c r="U1623" s="633"/>
      <c r="W1623" s="633"/>
      <c r="Y1623" s="633"/>
      <c r="Z1623" s="649"/>
      <c r="AA1623" s="653"/>
      <c r="AB1623" s="649"/>
    </row>
    <row r="1624" spans="3:28" x14ac:dyDescent="0.25">
      <c r="C1624" s="633"/>
      <c r="D1624" s="633"/>
      <c r="E1624" s="633"/>
      <c r="G1624" s="633"/>
      <c r="I1624" s="633"/>
      <c r="K1624" s="633"/>
      <c r="M1624" s="633"/>
      <c r="O1624" s="633"/>
      <c r="P1624" s="633"/>
      <c r="Q1624" s="633"/>
      <c r="S1624" s="633"/>
      <c r="T1624" s="657"/>
      <c r="U1624" s="633"/>
      <c r="W1624" s="633"/>
      <c r="Y1624" s="633"/>
      <c r="Z1624" s="649"/>
      <c r="AA1624" s="653"/>
      <c r="AB1624" s="649"/>
    </row>
    <row r="1625" spans="3:28" x14ac:dyDescent="0.25">
      <c r="C1625" s="633"/>
      <c r="D1625" s="633"/>
      <c r="E1625" s="633"/>
      <c r="G1625" s="633"/>
      <c r="I1625" s="633"/>
      <c r="K1625" s="633"/>
      <c r="M1625" s="633"/>
      <c r="O1625" s="633"/>
      <c r="P1625" s="633"/>
      <c r="Q1625" s="633"/>
      <c r="S1625" s="633"/>
      <c r="T1625" s="657"/>
      <c r="U1625" s="633"/>
      <c r="W1625" s="633"/>
      <c r="Y1625" s="633"/>
      <c r="Z1625" s="649"/>
      <c r="AA1625" s="653"/>
      <c r="AB1625" s="649"/>
    </row>
    <row r="1626" spans="3:28" x14ac:dyDescent="0.25">
      <c r="C1626" s="633"/>
      <c r="D1626" s="633"/>
      <c r="E1626" s="633"/>
      <c r="G1626" s="633"/>
      <c r="I1626" s="633"/>
      <c r="K1626" s="633"/>
      <c r="M1626" s="633"/>
      <c r="O1626" s="633"/>
      <c r="P1626" s="633"/>
      <c r="Q1626" s="633"/>
      <c r="S1626" s="633"/>
      <c r="T1626" s="657"/>
      <c r="U1626" s="633"/>
      <c r="W1626" s="633"/>
      <c r="Y1626" s="633"/>
      <c r="Z1626" s="649"/>
      <c r="AA1626" s="653"/>
      <c r="AB1626" s="649"/>
    </row>
    <row r="1627" spans="3:28" x14ac:dyDescent="0.25">
      <c r="C1627" s="633"/>
      <c r="D1627" s="633"/>
      <c r="E1627" s="633"/>
      <c r="G1627" s="633"/>
      <c r="I1627" s="633"/>
      <c r="K1627" s="633"/>
      <c r="M1627" s="633"/>
      <c r="O1627" s="633"/>
      <c r="P1627" s="633"/>
      <c r="Q1627" s="633"/>
      <c r="S1627" s="633"/>
      <c r="T1627" s="657"/>
      <c r="U1627" s="633"/>
      <c r="W1627" s="633"/>
      <c r="Y1627" s="633"/>
      <c r="Z1627" s="649"/>
      <c r="AA1627" s="653"/>
      <c r="AB1627" s="649"/>
    </row>
    <row r="1628" spans="3:28" x14ac:dyDescent="0.25">
      <c r="C1628" s="633"/>
      <c r="D1628" s="633"/>
      <c r="E1628" s="633"/>
      <c r="G1628" s="633"/>
      <c r="I1628" s="633"/>
      <c r="K1628" s="633"/>
      <c r="M1628" s="633"/>
      <c r="O1628" s="633"/>
      <c r="P1628" s="633"/>
      <c r="Q1628" s="633"/>
      <c r="S1628" s="633"/>
      <c r="T1628" s="657"/>
      <c r="U1628" s="633"/>
      <c r="W1628" s="633"/>
      <c r="Y1628" s="633"/>
      <c r="Z1628" s="649"/>
      <c r="AA1628" s="653"/>
      <c r="AB1628" s="649"/>
    </row>
    <row r="1629" spans="3:28" x14ac:dyDescent="0.25">
      <c r="C1629" s="633"/>
      <c r="D1629" s="633"/>
      <c r="E1629" s="633"/>
      <c r="G1629" s="633"/>
      <c r="I1629" s="633"/>
      <c r="K1629" s="633"/>
      <c r="M1629" s="633"/>
      <c r="O1629" s="633"/>
      <c r="P1629" s="633"/>
      <c r="Q1629" s="633"/>
      <c r="S1629" s="633"/>
      <c r="T1629" s="657"/>
      <c r="U1629" s="633"/>
      <c r="W1629" s="633"/>
      <c r="Y1629" s="633"/>
      <c r="Z1629" s="649"/>
      <c r="AA1629" s="653"/>
      <c r="AB1629" s="649"/>
    </row>
    <row r="1630" spans="3:28" x14ac:dyDescent="0.25">
      <c r="C1630" s="633"/>
      <c r="D1630" s="633"/>
      <c r="E1630" s="633"/>
      <c r="G1630" s="633"/>
      <c r="I1630" s="633"/>
      <c r="K1630" s="633"/>
      <c r="M1630" s="633"/>
      <c r="O1630" s="633"/>
      <c r="P1630" s="633"/>
      <c r="Q1630" s="633"/>
      <c r="S1630" s="633"/>
      <c r="T1630" s="657"/>
      <c r="U1630" s="633"/>
      <c r="W1630" s="633"/>
      <c r="Y1630" s="633"/>
      <c r="Z1630" s="649"/>
      <c r="AA1630" s="653"/>
      <c r="AB1630" s="649"/>
    </row>
    <row r="1631" spans="3:28" x14ac:dyDescent="0.25">
      <c r="C1631" s="633"/>
      <c r="D1631" s="633"/>
      <c r="E1631" s="633"/>
      <c r="G1631" s="633"/>
      <c r="I1631" s="633"/>
      <c r="K1631" s="633"/>
      <c r="M1631" s="633"/>
      <c r="O1631" s="633"/>
      <c r="P1631" s="633"/>
      <c r="Q1631" s="633"/>
      <c r="S1631" s="633"/>
      <c r="T1631" s="657"/>
      <c r="U1631" s="633"/>
      <c r="W1631" s="633"/>
      <c r="Y1631" s="633"/>
      <c r="Z1631" s="649"/>
      <c r="AA1631" s="653"/>
      <c r="AB1631" s="649"/>
    </row>
    <row r="1632" spans="3:28" x14ac:dyDescent="0.25">
      <c r="C1632" s="633"/>
      <c r="D1632" s="633"/>
      <c r="E1632" s="633"/>
      <c r="G1632" s="633"/>
      <c r="I1632" s="633"/>
      <c r="K1632" s="633"/>
      <c r="M1632" s="633"/>
      <c r="O1632" s="633"/>
      <c r="P1632" s="633"/>
      <c r="Q1632" s="633"/>
      <c r="S1632" s="633"/>
      <c r="T1632" s="657"/>
      <c r="U1632" s="633"/>
      <c r="W1632" s="633"/>
      <c r="Y1632" s="633"/>
      <c r="Z1632" s="649"/>
      <c r="AA1632" s="653"/>
      <c r="AB1632" s="649"/>
    </row>
    <row r="1633" spans="3:28" x14ac:dyDescent="0.25">
      <c r="C1633" s="633"/>
      <c r="D1633" s="633"/>
      <c r="E1633" s="633"/>
      <c r="G1633" s="633"/>
      <c r="I1633" s="633"/>
      <c r="K1633" s="633"/>
      <c r="M1633" s="633"/>
      <c r="O1633" s="633"/>
      <c r="P1633" s="633"/>
      <c r="Q1633" s="633"/>
      <c r="S1633" s="633"/>
      <c r="T1633" s="657"/>
      <c r="U1633" s="633"/>
      <c r="W1633" s="633"/>
      <c r="Y1633" s="633"/>
      <c r="Z1633" s="649"/>
      <c r="AA1633" s="653"/>
      <c r="AB1633" s="649"/>
    </row>
    <row r="1634" spans="3:28" x14ac:dyDescent="0.25">
      <c r="C1634" s="633"/>
      <c r="D1634" s="633"/>
      <c r="E1634" s="633"/>
      <c r="G1634" s="633"/>
      <c r="I1634" s="633"/>
      <c r="K1634" s="633"/>
      <c r="M1634" s="633"/>
      <c r="O1634" s="633"/>
      <c r="P1634" s="633"/>
      <c r="Q1634" s="633"/>
      <c r="S1634" s="633"/>
      <c r="T1634" s="657"/>
      <c r="U1634" s="633"/>
      <c r="W1634" s="633"/>
      <c r="Y1634" s="633"/>
      <c r="Z1634" s="649"/>
      <c r="AA1634" s="653"/>
      <c r="AB1634" s="649"/>
    </row>
    <row r="1635" spans="3:28" x14ac:dyDescent="0.25">
      <c r="C1635" s="633"/>
      <c r="D1635" s="633"/>
      <c r="E1635" s="633"/>
      <c r="G1635" s="633"/>
      <c r="I1635" s="633"/>
      <c r="K1635" s="633"/>
      <c r="M1635" s="633"/>
      <c r="O1635" s="633"/>
      <c r="P1635" s="633"/>
      <c r="Q1635" s="633"/>
      <c r="S1635" s="633"/>
      <c r="T1635" s="657"/>
      <c r="U1635" s="633"/>
      <c r="W1635" s="633"/>
      <c r="Y1635" s="633"/>
      <c r="Z1635" s="649"/>
      <c r="AA1635" s="653"/>
      <c r="AB1635" s="649"/>
    </row>
    <row r="1636" spans="3:28" x14ac:dyDescent="0.25">
      <c r="C1636" s="633"/>
      <c r="D1636" s="633"/>
      <c r="E1636" s="633"/>
      <c r="G1636" s="633"/>
      <c r="I1636" s="633"/>
      <c r="K1636" s="633"/>
      <c r="M1636" s="633"/>
      <c r="O1636" s="633"/>
      <c r="P1636" s="633"/>
      <c r="Q1636" s="633"/>
      <c r="S1636" s="633"/>
      <c r="T1636" s="657"/>
      <c r="U1636" s="633"/>
      <c r="W1636" s="633"/>
      <c r="Y1636" s="633"/>
      <c r="Z1636" s="649"/>
      <c r="AA1636" s="653"/>
      <c r="AB1636" s="649"/>
    </row>
    <row r="1637" spans="3:28" x14ac:dyDescent="0.25">
      <c r="C1637" s="633"/>
      <c r="D1637" s="633"/>
      <c r="E1637" s="633"/>
      <c r="G1637" s="633"/>
      <c r="I1637" s="633"/>
      <c r="K1637" s="633"/>
      <c r="M1637" s="633"/>
      <c r="O1637" s="633"/>
      <c r="P1637" s="633"/>
      <c r="Q1637" s="633"/>
      <c r="S1637" s="633"/>
      <c r="T1637" s="657"/>
      <c r="U1637" s="633"/>
      <c r="W1637" s="633"/>
      <c r="Y1637" s="633"/>
      <c r="Z1637" s="649"/>
      <c r="AA1637" s="653"/>
      <c r="AB1637" s="649"/>
    </row>
    <row r="1638" spans="3:28" x14ac:dyDescent="0.25">
      <c r="C1638" s="633"/>
      <c r="D1638" s="633"/>
      <c r="E1638" s="633"/>
      <c r="G1638" s="633"/>
      <c r="I1638" s="633"/>
      <c r="K1638" s="633"/>
      <c r="M1638" s="633"/>
      <c r="O1638" s="633"/>
      <c r="P1638" s="633"/>
      <c r="Q1638" s="633"/>
      <c r="S1638" s="633"/>
      <c r="T1638" s="657"/>
      <c r="U1638" s="633"/>
      <c r="W1638" s="633"/>
      <c r="Y1638" s="633"/>
      <c r="Z1638" s="649"/>
      <c r="AA1638" s="653"/>
      <c r="AB1638" s="649"/>
    </row>
    <row r="1639" spans="3:28" x14ac:dyDescent="0.25">
      <c r="C1639" s="633"/>
      <c r="D1639" s="633"/>
      <c r="E1639" s="633"/>
      <c r="G1639" s="633"/>
      <c r="I1639" s="633"/>
      <c r="K1639" s="633"/>
      <c r="M1639" s="633"/>
      <c r="O1639" s="633"/>
      <c r="P1639" s="633"/>
      <c r="Q1639" s="633"/>
      <c r="S1639" s="633"/>
      <c r="T1639" s="657"/>
      <c r="U1639" s="633"/>
      <c r="W1639" s="633"/>
      <c r="Y1639" s="633"/>
      <c r="Z1639" s="649"/>
      <c r="AA1639" s="653"/>
      <c r="AB1639" s="649"/>
    </row>
    <row r="1640" spans="3:28" x14ac:dyDescent="0.25">
      <c r="C1640" s="633"/>
      <c r="D1640" s="633"/>
      <c r="E1640" s="633"/>
      <c r="G1640" s="633"/>
      <c r="I1640" s="633"/>
      <c r="K1640" s="633"/>
      <c r="M1640" s="633"/>
      <c r="O1640" s="633"/>
      <c r="P1640" s="633"/>
      <c r="Q1640" s="633"/>
      <c r="S1640" s="633"/>
      <c r="T1640" s="657"/>
      <c r="U1640" s="633"/>
      <c r="W1640" s="633"/>
      <c r="Y1640" s="633"/>
      <c r="Z1640" s="649"/>
      <c r="AA1640" s="653"/>
      <c r="AB1640" s="649"/>
    </row>
    <row r="1641" spans="3:28" x14ac:dyDescent="0.25">
      <c r="C1641" s="633"/>
      <c r="D1641" s="633"/>
      <c r="E1641" s="633"/>
      <c r="G1641" s="633"/>
      <c r="I1641" s="633"/>
      <c r="K1641" s="633"/>
      <c r="M1641" s="633"/>
      <c r="O1641" s="633"/>
      <c r="P1641" s="633"/>
      <c r="Q1641" s="633"/>
      <c r="S1641" s="633"/>
      <c r="T1641" s="657"/>
      <c r="U1641" s="633"/>
      <c r="W1641" s="633"/>
      <c r="Y1641" s="633"/>
      <c r="Z1641" s="649"/>
      <c r="AA1641" s="653"/>
      <c r="AB1641" s="649"/>
    </row>
    <row r="1642" spans="3:28" x14ac:dyDescent="0.25">
      <c r="C1642" s="633"/>
      <c r="D1642" s="633"/>
      <c r="E1642" s="633"/>
      <c r="G1642" s="633"/>
      <c r="I1642" s="633"/>
      <c r="K1642" s="633"/>
      <c r="M1642" s="633"/>
      <c r="O1642" s="633"/>
      <c r="P1642" s="633"/>
      <c r="Q1642" s="633"/>
      <c r="S1642" s="633"/>
      <c r="T1642" s="657"/>
      <c r="U1642" s="633"/>
      <c r="W1642" s="633"/>
      <c r="Y1642" s="633"/>
      <c r="Z1642" s="649"/>
      <c r="AA1642" s="653"/>
      <c r="AB1642" s="649"/>
    </row>
    <row r="1643" spans="3:28" x14ac:dyDescent="0.25">
      <c r="C1643" s="633"/>
      <c r="D1643" s="633"/>
      <c r="E1643" s="633"/>
      <c r="G1643" s="633"/>
      <c r="I1643" s="633"/>
      <c r="K1643" s="633"/>
      <c r="M1643" s="633"/>
      <c r="O1643" s="633"/>
      <c r="P1643" s="633"/>
      <c r="Q1643" s="633"/>
      <c r="S1643" s="633"/>
      <c r="T1643" s="657"/>
      <c r="U1643" s="633"/>
      <c r="W1643" s="633"/>
      <c r="Y1643" s="633"/>
      <c r="Z1643" s="649"/>
      <c r="AA1643" s="653"/>
      <c r="AB1643" s="649"/>
    </row>
    <row r="1644" spans="3:28" x14ac:dyDescent="0.25">
      <c r="C1644" s="633"/>
      <c r="D1644" s="633"/>
      <c r="E1644" s="633"/>
      <c r="G1644" s="633"/>
      <c r="I1644" s="633"/>
      <c r="K1644" s="633"/>
      <c r="M1644" s="633"/>
      <c r="O1644" s="633"/>
      <c r="P1644" s="633"/>
      <c r="Q1644" s="633"/>
      <c r="S1644" s="633"/>
      <c r="T1644" s="657"/>
      <c r="U1644" s="633"/>
      <c r="W1644" s="633"/>
      <c r="Y1644" s="633"/>
      <c r="Z1644" s="649"/>
      <c r="AA1644" s="653"/>
      <c r="AB1644" s="649"/>
    </row>
    <row r="1645" spans="3:28" x14ac:dyDescent="0.25">
      <c r="C1645" s="633"/>
      <c r="D1645" s="633"/>
      <c r="E1645" s="633"/>
      <c r="G1645" s="633"/>
      <c r="I1645" s="633"/>
      <c r="K1645" s="633"/>
      <c r="M1645" s="633"/>
      <c r="O1645" s="633"/>
      <c r="P1645" s="633"/>
      <c r="Q1645" s="633"/>
      <c r="S1645" s="633"/>
      <c r="T1645" s="657"/>
      <c r="U1645" s="633"/>
      <c r="W1645" s="633"/>
      <c r="Y1645" s="633"/>
      <c r="Z1645" s="649"/>
      <c r="AA1645" s="653"/>
      <c r="AB1645" s="649"/>
    </row>
    <row r="1646" spans="3:28" x14ac:dyDescent="0.25">
      <c r="C1646" s="633"/>
      <c r="D1646" s="633"/>
      <c r="E1646" s="633"/>
      <c r="G1646" s="633"/>
      <c r="I1646" s="633"/>
      <c r="K1646" s="633"/>
      <c r="M1646" s="633"/>
      <c r="O1646" s="633"/>
      <c r="P1646" s="633"/>
      <c r="Q1646" s="633"/>
      <c r="S1646" s="633"/>
      <c r="T1646" s="657"/>
      <c r="U1646" s="633"/>
      <c r="W1646" s="633"/>
      <c r="Y1646" s="633"/>
      <c r="Z1646" s="649"/>
      <c r="AA1646" s="653"/>
      <c r="AB1646" s="649"/>
    </row>
    <row r="1647" spans="3:28" x14ac:dyDescent="0.25">
      <c r="C1647" s="633"/>
      <c r="D1647" s="633"/>
      <c r="E1647" s="633"/>
      <c r="G1647" s="633"/>
      <c r="I1647" s="633"/>
      <c r="K1647" s="633"/>
      <c r="M1647" s="633"/>
      <c r="O1647" s="633"/>
      <c r="P1647" s="633"/>
      <c r="Q1647" s="633"/>
      <c r="S1647" s="633"/>
      <c r="T1647" s="657"/>
      <c r="U1647" s="633"/>
      <c r="W1647" s="633"/>
      <c r="Y1647" s="633"/>
      <c r="Z1647" s="649"/>
      <c r="AA1647" s="653"/>
      <c r="AB1647" s="649"/>
    </row>
    <row r="1648" spans="3:28" x14ac:dyDescent="0.25">
      <c r="C1648" s="633"/>
      <c r="D1648" s="633"/>
      <c r="E1648" s="633"/>
      <c r="G1648" s="633"/>
      <c r="I1648" s="633"/>
      <c r="K1648" s="633"/>
      <c r="M1648" s="633"/>
      <c r="O1648" s="633"/>
      <c r="P1648" s="633"/>
      <c r="Q1648" s="633"/>
      <c r="S1648" s="633"/>
      <c r="T1648" s="657"/>
      <c r="U1648" s="633"/>
      <c r="W1648" s="633"/>
      <c r="Y1648" s="633"/>
      <c r="Z1648" s="649"/>
      <c r="AA1648" s="653"/>
      <c r="AB1648" s="649"/>
    </row>
    <row r="1649" spans="3:28" x14ac:dyDescent="0.25">
      <c r="C1649" s="633"/>
      <c r="D1649" s="633"/>
      <c r="E1649" s="633"/>
      <c r="G1649" s="633"/>
      <c r="I1649" s="633"/>
      <c r="K1649" s="633"/>
      <c r="M1649" s="633"/>
      <c r="O1649" s="633"/>
      <c r="P1649" s="633"/>
      <c r="Q1649" s="633"/>
      <c r="S1649" s="633"/>
      <c r="T1649" s="657"/>
      <c r="U1649" s="633"/>
      <c r="W1649" s="633"/>
      <c r="Y1649" s="633"/>
      <c r="Z1649" s="649"/>
      <c r="AA1649" s="653"/>
      <c r="AB1649" s="649"/>
    </row>
    <row r="1650" spans="3:28" x14ac:dyDescent="0.25">
      <c r="C1650" s="633"/>
      <c r="D1650" s="633"/>
      <c r="E1650" s="633"/>
      <c r="G1650" s="633"/>
      <c r="I1650" s="633"/>
      <c r="K1650" s="633"/>
      <c r="M1650" s="633"/>
      <c r="O1650" s="633"/>
      <c r="P1650" s="633"/>
      <c r="Q1650" s="633"/>
      <c r="S1650" s="633"/>
      <c r="T1650" s="657"/>
      <c r="U1650" s="633"/>
      <c r="W1650" s="633"/>
      <c r="Y1650" s="633"/>
      <c r="Z1650" s="649"/>
      <c r="AA1650" s="653"/>
      <c r="AB1650" s="649"/>
    </row>
    <row r="1651" spans="3:28" x14ac:dyDescent="0.25">
      <c r="C1651" s="633"/>
      <c r="D1651" s="633"/>
      <c r="E1651" s="633"/>
      <c r="G1651" s="633"/>
      <c r="I1651" s="633"/>
      <c r="K1651" s="633"/>
      <c r="M1651" s="633"/>
      <c r="O1651" s="633"/>
      <c r="P1651" s="633"/>
      <c r="Q1651" s="633"/>
      <c r="S1651" s="633"/>
      <c r="T1651" s="657"/>
      <c r="U1651" s="633"/>
      <c r="W1651" s="633"/>
      <c r="Y1651" s="633"/>
      <c r="Z1651" s="649"/>
      <c r="AA1651" s="653"/>
      <c r="AB1651" s="649"/>
    </row>
    <row r="1652" spans="3:28" x14ac:dyDescent="0.25">
      <c r="C1652" s="633"/>
      <c r="D1652" s="633"/>
      <c r="E1652" s="633"/>
      <c r="G1652" s="633"/>
      <c r="I1652" s="633"/>
      <c r="K1652" s="633"/>
      <c r="M1652" s="633"/>
      <c r="O1652" s="633"/>
      <c r="P1652" s="633"/>
      <c r="Q1652" s="633"/>
      <c r="S1652" s="633"/>
      <c r="T1652" s="657"/>
      <c r="U1652" s="633"/>
      <c r="W1652" s="633"/>
      <c r="Y1652" s="633"/>
      <c r="Z1652" s="649"/>
      <c r="AA1652" s="653"/>
      <c r="AB1652" s="649"/>
    </row>
    <row r="1653" spans="3:28" x14ac:dyDescent="0.25">
      <c r="C1653" s="633"/>
      <c r="D1653" s="633"/>
      <c r="E1653" s="633"/>
      <c r="G1653" s="633"/>
      <c r="I1653" s="633"/>
      <c r="K1653" s="633"/>
      <c r="M1653" s="633"/>
      <c r="O1653" s="633"/>
      <c r="P1653" s="633"/>
      <c r="Q1653" s="633"/>
      <c r="S1653" s="633"/>
      <c r="T1653" s="657"/>
      <c r="U1653" s="633"/>
      <c r="W1653" s="633"/>
      <c r="Y1653" s="633"/>
      <c r="Z1653" s="649"/>
      <c r="AA1653" s="653"/>
      <c r="AB1653" s="649"/>
    </row>
    <row r="1654" spans="3:28" x14ac:dyDescent="0.25">
      <c r="C1654" s="633"/>
      <c r="D1654" s="633"/>
      <c r="E1654" s="633"/>
      <c r="G1654" s="633"/>
      <c r="I1654" s="633"/>
      <c r="K1654" s="633"/>
      <c r="M1654" s="633"/>
      <c r="O1654" s="633"/>
      <c r="P1654" s="633"/>
      <c r="Q1654" s="633"/>
      <c r="S1654" s="633"/>
      <c r="T1654" s="657"/>
      <c r="U1654" s="633"/>
      <c r="W1654" s="633"/>
      <c r="Y1654" s="633"/>
      <c r="Z1654" s="649"/>
      <c r="AA1654" s="653"/>
      <c r="AB1654" s="649"/>
    </row>
    <row r="1655" spans="3:28" x14ac:dyDescent="0.25">
      <c r="C1655" s="633"/>
      <c r="D1655" s="633"/>
      <c r="E1655" s="633"/>
      <c r="G1655" s="633"/>
      <c r="I1655" s="633"/>
      <c r="K1655" s="633"/>
      <c r="M1655" s="633"/>
      <c r="O1655" s="633"/>
      <c r="P1655" s="633"/>
      <c r="Q1655" s="633"/>
      <c r="S1655" s="633"/>
      <c r="T1655" s="657"/>
      <c r="U1655" s="633"/>
      <c r="W1655" s="633"/>
      <c r="Y1655" s="633"/>
      <c r="Z1655" s="649"/>
      <c r="AA1655" s="653"/>
      <c r="AB1655" s="649"/>
    </row>
    <row r="1656" spans="3:28" x14ac:dyDescent="0.25">
      <c r="C1656" s="633"/>
      <c r="D1656" s="633"/>
      <c r="E1656" s="633"/>
      <c r="G1656" s="633"/>
      <c r="I1656" s="633"/>
      <c r="K1656" s="633"/>
      <c r="M1656" s="633"/>
      <c r="O1656" s="633"/>
      <c r="P1656" s="633"/>
      <c r="Q1656" s="633"/>
      <c r="S1656" s="633"/>
      <c r="T1656" s="657"/>
      <c r="U1656" s="633"/>
      <c r="W1656" s="633"/>
      <c r="Y1656" s="633"/>
      <c r="Z1656" s="649"/>
      <c r="AA1656" s="653"/>
      <c r="AB1656" s="649"/>
    </row>
    <row r="1657" spans="3:28" x14ac:dyDescent="0.25">
      <c r="C1657" s="633"/>
      <c r="D1657" s="633"/>
      <c r="E1657" s="633"/>
      <c r="G1657" s="633"/>
      <c r="I1657" s="633"/>
      <c r="K1657" s="633"/>
      <c r="M1657" s="633"/>
      <c r="O1657" s="633"/>
      <c r="P1657" s="633"/>
      <c r="Q1657" s="633"/>
      <c r="S1657" s="633"/>
      <c r="T1657" s="657"/>
      <c r="U1657" s="633"/>
      <c r="W1657" s="633"/>
      <c r="Y1657" s="633"/>
      <c r="Z1657" s="649"/>
      <c r="AA1657" s="653"/>
      <c r="AB1657" s="649"/>
    </row>
    <row r="1658" spans="3:28" x14ac:dyDescent="0.25">
      <c r="C1658" s="633"/>
      <c r="D1658" s="633"/>
      <c r="E1658" s="633"/>
      <c r="G1658" s="633"/>
      <c r="I1658" s="633"/>
      <c r="K1658" s="633"/>
      <c r="M1658" s="633"/>
      <c r="O1658" s="633"/>
      <c r="P1658" s="633"/>
      <c r="Q1658" s="633"/>
      <c r="S1658" s="633"/>
      <c r="T1658" s="657"/>
      <c r="U1658" s="633"/>
      <c r="W1658" s="633"/>
      <c r="Y1658" s="633"/>
      <c r="Z1658" s="649"/>
      <c r="AA1658" s="653"/>
      <c r="AB1658" s="649"/>
    </row>
    <row r="1659" spans="3:28" x14ac:dyDescent="0.25">
      <c r="C1659" s="633"/>
      <c r="D1659" s="633"/>
      <c r="E1659" s="633"/>
      <c r="G1659" s="633"/>
      <c r="I1659" s="633"/>
      <c r="K1659" s="633"/>
      <c r="M1659" s="633"/>
      <c r="O1659" s="633"/>
      <c r="P1659" s="633"/>
      <c r="Q1659" s="633"/>
      <c r="S1659" s="633"/>
      <c r="T1659" s="657"/>
      <c r="U1659" s="633"/>
      <c r="W1659" s="633"/>
      <c r="Y1659" s="633"/>
      <c r="Z1659" s="649"/>
      <c r="AA1659" s="653"/>
      <c r="AB1659" s="649"/>
    </row>
    <row r="1660" spans="3:28" x14ac:dyDescent="0.25">
      <c r="C1660" s="633"/>
      <c r="D1660" s="633"/>
      <c r="E1660" s="633"/>
      <c r="G1660" s="633"/>
      <c r="I1660" s="633"/>
      <c r="K1660" s="633"/>
      <c r="M1660" s="633"/>
      <c r="O1660" s="633"/>
      <c r="P1660" s="633"/>
      <c r="Q1660" s="633"/>
      <c r="S1660" s="633"/>
      <c r="T1660" s="657"/>
      <c r="U1660" s="633"/>
      <c r="W1660" s="633"/>
      <c r="Y1660" s="633"/>
      <c r="Z1660" s="649"/>
      <c r="AA1660" s="653"/>
      <c r="AB1660" s="649"/>
    </row>
    <row r="1661" spans="3:28" x14ac:dyDescent="0.25">
      <c r="C1661" s="633"/>
      <c r="D1661" s="633"/>
      <c r="E1661" s="633"/>
      <c r="G1661" s="633"/>
      <c r="I1661" s="633"/>
      <c r="K1661" s="633"/>
      <c r="M1661" s="633"/>
      <c r="O1661" s="633"/>
      <c r="P1661" s="633"/>
      <c r="Q1661" s="633"/>
      <c r="S1661" s="633"/>
      <c r="T1661" s="657"/>
      <c r="U1661" s="633"/>
      <c r="W1661" s="633"/>
      <c r="Y1661" s="633"/>
      <c r="Z1661" s="649"/>
      <c r="AA1661" s="653"/>
      <c r="AB1661" s="649"/>
    </row>
    <row r="1662" spans="3:28" x14ac:dyDescent="0.25">
      <c r="C1662" s="633"/>
      <c r="D1662" s="633"/>
      <c r="E1662" s="633"/>
      <c r="G1662" s="633"/>
      <c r="I1662" s="633"/>
      <c r="K1662" s="633"/>
      <c r="M1662" s="633"/>
      <c r="O1662" s="633"/>
      <c r="P1662" s="633"/>
      <c r="Q1662" s="633"/>
      <c r="S1662" s="633"/>
      <c r="T1662" s="657"/>
      <c r="U1662" s="633"/>
      <c r="W1662" s="633"/>
      <c r="Y1662" s="633"/>
      <c r="Z1662" s="649"/>
      <c r="AA1662" s="653"/>
      <c r="AB1662" s="649"/>
    </row>
    <row r="1663" spans="3:28" x14ac:dyDescent="0.25">
      <c r="C1663" s="633"/>
      <c r="D1663" s="633"/>
      <c r="E1663" s="633"/>
      <c r="G1663" s="633"/>
      <c r="I1663" s="633"/>
      <c r="K1663" s="633"/>
      <c r="M1663" s="633"/>
      <c r="O1663" s="633"/>
      <c r="P1663" s="633"/>
      <c r="Q1663" s="633"/>
      <c r="S1663" s="633"/>
      <c r="T1663" s="657"/>
      <c r="U1663" s="633"/>
      <c r="W1663" s="633"/>
      <c r="Y1663" s="633"/>
      <c r="Z1663" s="649"/>
      <c r="AA1663" s="653"/>
      <c r="AB1663" s="649"/>
    </row>
    <row r="1664" spans="3:28" x14ac:dyDescent="0.25">
      <c r="C1664" s="633"/>
      <c r="D1664" s="633"/>
      <c r="E1664" s="633"/>
      <c r="G1664" s="633"/>
      <c r="I1664" s="633"/>
      <c r="K1664" s="633"/>
      <c r="M1664" s="633"/>
      <c r="O1664" s="633"/>
      <c r="P1664" s="633"/>
      <c r="Q1664" s="633"/>
      <c r="S1664" s="633"/>
      <c r="T1664" s="657"/>
      <c r="U1664" s="633"/>
      <c r="W1664" s="633"/>
      <c r="Y1664" s="633"/>
      <c r="Z1664" s="649"/>
      <c r="AA1664" s="653"/>
      <c r="AB1664" s="649"/>
    </row>
    <row r="1665" spans="3:28" x14ac:dyDescent="0.25">
      <c r="C1665" s="633"/>
      <c r="D1665" s="633"/>
      <c r="E1665" s="633"/>
      <c r="G1665" s="633"/>
      <c r="I1665" s="633"/>
      <c r="K1665" s="633"/>
      <c r="M1665" s="633"/>
      <c r="O1665" s="633"/>
      <c r="P1665" s="633"/>
      <c r="Q1665" s="633"/>
      <c r="S1665" s="633"/>
      <c r="T1665" s="657"/>
      <c r="U1665" s="633"/>
      <c r="W1665" s="633"/>
      <c r="Y1665" s="633"/>
      <c r="Z1665" s="649"/>
      <c r="AA1665" s="653"/>
      <c r="AB1665" s="649"/>
    </row>
    <row r="1666" spans="3:28" x14ac:dyDescent="0.25">
      <c r="C1666" s="633"/>
      <c r="D1666" s="633"/>
      <c r="E1666" s="633"/>
      <c r="G1666" s="633"/>
      <c r="I1666" s="633"/>
      <c r="K1666" s="633"/>
      <c r="M1666" s="633"/>
      <c r="O1666" s="633"/>
      <c r="P1666" s="633"/>
      <c r="Q1666" s="633"/>
      <c r="S1666" s="633"/>
      <c r="T1666" s="657"/>
      <c r="U1666" s="633"/>
      <c r="W1666" s="633"/>
      <c r="Y1666" s="633"/>
      <c r="Z1666" s="649"/>
      <c r="AA1666" s="653"/>
      <c r="AB1666" s="649"/>
    </row>
    <row r="1667" spans="3:28" x14ac:dyDescent="0.25">
      <c r="C1667" s="633"/>
      <c r="D1667" s="633"/>
      <c r="E1667" s="633"/>
      <c r="G1667" s="633"/>
      <c r="I1667" s="633"/>
      <c r="K1667" s="633"/>
      <c r="M1667" s="633"/>
      <c r="O1667" s="633"/>
      <c r="P1667" s="633"/>
      <c r="Q1667" s="633"/>
      <c r="S1667" s="633"/>
      <c r="T1667" s="657"/>
      <c r="U1667" s="633"/>
      <c r="W1667" s="633"/>
      <c r="Y1667" s="633"/>
      <c r="Z1667" s="649"/>
      <c r="AA1667" s="653"/>
      <c r="AB1667" s="649"/>
    </row>
    <row r="1668" spans="3:28" x14ac:dyDescent="0.25">
      <c r="C1668" s="633"/>
      <c r="D1668" s="633"/>
      <c r="E1668" s="633"/>
      <c r="G1668" s="633"/>
      <c r="I1668" s="633"/>
      <c r="K1668" s="633"/>
      <c r="M1668" s="633"/>
      <c r="O1668" s="633"/>
      <c r="P1668" s="633"/>
      <c r="Q1668" s="633"/>
      <c r="S1668" s="633"/>
      <c r="T1668" s="657"/>
      <c r="U1668" s="633"/>
      <c r="W1668" s="633"/>
      <c r="Y1668" s="633"/>
      <c r="Z1668" s="649"/>
      <c r="AA1668" s="653"/>
      <c r="AB1668" s="649"/>
    </row>
    <row r="1669" spans="3:28" x14ac:dyDescent="0.25">
      <c r="C1669" s="633"/>
      <c r="D1669" s="633"/>
      <c r="E1669" s="633"/>
      <c r="G1669" s="633"/>
      <c r="I1669" s="633"/>
      <c r="K1669" s="633"/>
      <c r="M1669" s="633"/>
      <c r="O1669" s="633"/>
      <c r="P1669" s="633"/>
      <c r="Q1669" s="633"/>
      <c r="S1669" s="633"/>
      <c r="T1669" s="657"/>
      <c r="U1669" s="633"/>
      <c r="W1669" s="633"/>
      <c r="Y1669" s="633"/>
      <c r="Z1669" s="649"/>
      <c r="AA1669" s="653"/>
      <c r="AB1669" s="649"/>
    </row>
    <row r="1670" spans="3:28" x14ac:dyDescent="0.25">
      <c r="C1670" s="633"/>
      <c r="D1670" s="633"/>
      <c r="E1670" s="633"/>
      <c r="G1670" s="633"/>
      <c r="I1670" s="633"/>
      <c r="K1670" s="633"/>
      <c r="M1670" s="633"/>
      <c r="O1670" s="633"/>
      <c r="P1670" s="633"/>
      <c r="Q1670" s="633"/>
      <c r="S1670" s="633"/>
      <c r="T1670" s="657"/>
      <c r="U1670" s="633"/>
      <c r="W1670" s="633"/>
      <c r="Y1670" s="633"/>
      <c r="Z1670" s="649"/>
      <c r="AA1670" s="653"/>
      <c r="AB1670" s="649"/>
    </row>
    <row r="1671" spans="3:28" x14ac:dyDescent="0.25">
      <c r="C1671" s="633"/>
      <c r="D1671" s="633"/>
      <c r="E1671" s="633"/>
      <c r="G1671" s="633"/>
      <c r="I1671" s="633"/>
      <c r="K1671" s="633"/>
      <c r="M1671" s="633"/>
      <c r="O1671" s="633"/>
      <c r="P1671" s="633"/>
      <c r="Q1671" s="633"/>
      <c r="S1671" s="633"/>
      <c r="T1671" s="657"/>
      <c r="U1671" s="633"/>
      <c r="W1671" s="633"/>
      <c r="Y1671" s="633"/>
      <c r="Z1671" s="649"/>
      <c r="AA1671" s="653"/>
      <c r="AB1671" s="649"/>
    </row>
    <row r="1672" spans="3:28" x14ac:dyDescent="0.25">
      <c r="C1672" s="633"/>
      <c r="D1672" s="633"/>
      <c r="E1672" s="633"/>
      <c r="G1672" s="633"/>
      <c r="I1672" s="633"/>
      <c r="K1672" s="633"/>
      <c r="M1672" s="633"/>
      <c r="O1672" s="633"/>
      <c r="P1672" s="633"/>
      <c r="Q1672" s="633"/>
      <c r="S1672" s="633"/>
      <c r="T1672" s="657"/>
      <c r="U1672" s="633"/>
      <c r="W1672" s="633"/>
      <c r="Y1672" s="633"/>
      <c r="Z1672" s="649"/>
      <c r="AA1672" s="653"/>
      <c r="AB1672" s="649"/>
    </row>
    <row r="1673" spans="3:28" x14ac:dyDescent="0.25">
      <c r="C1673" s="633"/>
      <c r="D1673" s="633"/>
      <c r="E1673" s="633"/>
      <c r="G1673" s="633"/>
      <c r="I1673" s="633"/>
      <c r="K1673" s="633"/>
      <c r="M1673" s="633"/>
      <c r="O1673" s="633"/>
      <c r="P1673" s="633"/>
      <c r="Q1673" s="633"/>
      <c r="S1673" s="633"/>
      <c r="T1673" s="657"/>
      <c r="U1673" s="633"/>
      <c r="W1673" s="633"/>
      <c r="Y1673" s="633"/>
      <c r="Z1673" s="649"/>
      <c r="AA1673" s="653"/>
      <c r="AB1673" s="649"/>
    </row>
    <row r="1674" spans="3:28" x14ac:dyDescent="0.25">
      <c r="C1674" s="633"/>
      <c r="D1674" s="633"/>
      <c r="E1674" s="633"/>
      <c r="G1674" s="633"/>
      <c r="I1674" s="633"/>
      <c r="K1674" s="633"/>
      <c r="M1674" s="633"/>
      <c r="O1674" s="633"/>
      <c r="P1674" s="633"/>
      <c r="Q1674" s="633"/>
      <c r="S1674" s="633"/>
      <c r="T1674" s="657"/>
      <c r="U1674" s="633"/>
      <c r="W1674" s="633"/>
      <c r="Y1674" s="633"/>
      <c r="Z1674" s="649"/>
      <c r="AA1674" s="653"/>
      <c r="AB1674" s="649"/>
    </row>
    <row r="1675" spans="3:28" x14ac:dyDescent="0.25">
      <c r="C1675" s="633"/>
      <c r="D1675" s="633"/>
      <c r="E1675" s="633"/>
      <c r="G1675" s="633"/>
      <c r="I1675" s="633"/>
      <c r="K1675" s="633"/>
      <c r="M1675" s="633"/>
      <c r="O1675" s="633"/>
      <c r="P1675" s="633"/>
      <c r="Q1675" s="633"/>
      <c r="S1675" s="633"/>
      <c r="T1675" s="657"/>
      <c r="U1675" s="633"/>
      <c r="W1675" s="633"/>
      <c r="Y1675" s="633"/>
      <c r="Z1675" s="649"/>
      <c r="AA1675" s="653"/>
      <c r="AB1675" s="649"/>
    </row>
    <row r="1676" spans="3:28" x14ac:dyDescent="0.25">
      <c r="C1676" s="633"/>
      <c r="D1676" s="633"/>
      <c r="E1676" s="633"/>
      <c r="G1676" s="633"/>
      <c r="I1676" s="633"/>
      <c r="K1676" s="633"/>
      <c r="M1676" s="633"/>
      <c r="O1676" s="633"/>
      <c r="P1676" s="633"/>
      <c r="Q1676" s="633"/>
      <c r="S1676" s="633"/>
      <c r="T1676" s="657"/>
      <c r="U1676" s="633"/>
      <c r="W1676" s="633"/>
      <c r="Y1676" s="633"/>
      <c r="Z1676" s="649"/>
      <c r="AA1676" s="653"/>
      <c r="AB1676" s="649"/>
    </row>
    <row r="1677" spans="3:28" x14ac:dyDescent="0.25">
      <c r="C1677" s="633"/>
      <c r="D1677" s="633"/>
      <c r="E1677" s="633"/>
      <c r="G1677" s="633"/>
      <c r="I1677" s="633"/>
      <c r="K1677" s="633"/>
      <c r="M1677" s="633"/>
      <c r="O1677" s="633"/>
      <c r="P1677" s="633"/>
      <c r="Q1677" s="633"/>
      <c r="S1677" s="633"/>
      <c r="T1677" s="657"/>
      <c r="U1677" s="633"/>
      <c r="W1677" s="633"/>
      <c r="Y1677" s="633"/>
      <c r="Z1677" s="649"/>
      <c r="AA1677" s="653"/>
      <c r="AB1677" s="649"/>
    </row>
    <row r="1678" spans="3:28" x14ac:dyDescent="0.25">
      <c r="C1678" s="633"/>
      <c r="D1678" s="633"/>
      <c r="E1678" s="633"/>
      <c r="G1678" s="633"/>
      <c r="I1678" s="633"/>
      <c r="K1678" s="633"/>
      <c r="M1678" s="633"/>
      <c r="O1678" s="633"/>
      <c r="P1678" s="633"/>
      <c r="Q1678" s="633"/>
      <c r="S1678" s="633"/>
      <c r="T1678" s="657"/>
      <c r="U1678" s="633"/>
      <c r="W1678" s="633"/>
      <c r="Y1678" s="633"/>
      <c r="Z1678" s="649"/>
      <c r="AA1678" s="653"/>
      <c r="AB1678" s="649"/>
    </row>
    <row r="1679" spans="3:28" x14ac:dyDescent="0.25">
      <c r="C1679" s="633"/>
      <c r="D1679" s="633"/>
      <c r="E1679" s="633"/>
      <c r="G1679" s="633"/>
      <c r="I1679" s="633"/>
      <c r="K1679" s="633"/>
      <c r="M1679" s="633"/>
      <c r="O1679" s="633"/>
      <c r="P1679" s="633"/>
      <c r="Q1679" s="633"/>
      <c r="S1679" s="633"/>
      <c r="T1679" s="657"/>
      <c r="U1679" s="633"/>
      <c r="W1679" s="633"/>
      <c r="Y1679" s="633"/>
      <c r="Z1679" s="649"/>
      <c r="AA1679" s="653"/>
      <c r="AB1679" s="649"/>
    </row>
    <row r="1680" spans="3:28" x14ac:dyDescent="0.25">
      <c r="C1680" s="633"/>
      <c r="D1680" s="633"/>
      <c r="E1680" s="633"/>
      <c r="G1680" s="633"/>
      <c r="I1680" s="633"/>
      <c r="K1680" s="633"/>
      <c r="M1680" s="633"/>
      <c r="O1680" s="633"/>
      <c r="P1680" s="633"/>
      <c r="Q1680" s="633"/>
      <c r="S1680" s="633"/>
      <c r="T1680" s="657"/>
      <c r="U1680" s="633"/>
      <c r="W1680" s="633"/>
      <c r="Y1680" s="633"/>
      <c r="Z1680" s="649"/>
      <c r="AA1680" s="653"/>
      <c r="AB1680" s="649"/>
    </row>
    <row r="1681" spans="3:28" x14ac:dyDescent="0.25">
      <c r="C1681" s="633"/>
      <c r="D1681" s="633"/>
      <c r="E1681" s="633"/>
      <c r="G1681" s="633"/>
      <c r="I1681" s="633"/>
      <c r="K1681" s="633"/>
      <c r="M1681" s="633"/>
      <c r="O1681" s="633"/>
      <c r="P1681" s="633"/>
      <c r="Q1681" s="633"/>
      <c r="S1681" s="633"/>
      <c r="T1681" s="657"/>
      <c r="U1681" s="633"/>
      <c r="W1681" s="633"/>
      <c r="Y1681" s="633"/>
      <c r="Z1681" s="649"/>
      <c r="AA1681" s="653"/>
      <c r="AB1681" s="649"/>
    </row>
    <row r="1682" spans="3:28" x14ac:dyDescent="0.25">
      <c r="C1682" s="633"/>
      <c r="D1682" s="633"/>
      <c r="E1682" s="633"/>
      <c r="G1682" s="633"/>
      <c r="I1682" s="633"/>
      <c r="K1682" s="633"/>
      <c r="M1682" s="633"/>
      <c r="O1682" s="633"/>
      <c r="P1682" s="633"/>
      <c r="Q1682" s="633"/>
      <c r="S1682" s="633"/>
      <c r="T1682" s="657"/>
      <c r="U1682" s="633"/>
      <c r="W1682" s="633"/>
      <c r="Y1682" s="633"/>
      <c r="Z1682" s="649"/>
      <c r="AA1682" s="653"/>
      <c r="AB1682" s="649"/>
    </row>
    <row r="1683" spans="3:28" x14ac:dyDescent="0.25">
      <c r="C1683" s="633"/>
      <c r="D1683" s="633"/>
      <c r="E1683" s="633"/>
      <c r="G1683" s="633"/>
      <c r="I1683" s="633"/>
      <c r="K1683" s="633"/>
      <c r="M1683" s="633"/>
      <c r="O1683" s="633"/>
      <c r="P1683" s="633"/>
      <c r="Q1683" s="633"/>
      <c r="S1683" s="633"/>
      <c r="T1683" s="657"/>
      <c r="U1683" s="633"/>
      <c r="W1683" s="633"/>
      <c r="Y1683" s="633"/>
      <c r="Z1683" s="649"/>
      <c r="AA1683" s="653"/>
      <c r="AB1683" s="649"/>
    </row>
    <row r="1684" spans="3:28" x14ac:dyDescent="0.25">
      <c r="C1684" s="633"/>
      <c r="D1684" s="633"/>
      <c r="E1684" s="633"/>
      <c r="G1684" s="633"/>
      <c r="I1684" s="633"/>
      <c r="K1684" s="633"/>
      <c r="M1684" s="633"/>
      <c r="O1684" s="633"/>
      <c r="P1684" s="633"/>
      <c r="Q1684" s="633"/>
      <c r="S1684" s="633"/>
      <c r="T1684" s="657"/>
      <c r="U1684" s="633"/>
      <c r="W1684" s="633"/>
      <c r="Y1684" s="633"/>
      <c r="Z1684" s="649"/>
      <c r="AA1684" s="653"/>
      <c r="AB1684" s="649"/>
    </row>
    <row r="1685" spans="3:28" x14ac:dyDescent="0.25">
      <c r="C1685" s="633"/>
      <c r="D1685" s="633"/>
      <c r="E1685" s="633"/>
      <c r="G1685" s="633"/>
      <c r="I1685" s="633"/>
      <c r="K1685" s="633"/>
      <c r="M1685" s="633"/>
      <c r="O1685" s="633"/>
      <c r="P1685" s="633"/>
      <c r="Q1685" s="633"/>
      <c r="S1685" s="633"/>
      <c r="T1685" s="657"/>
      <c r="U1685" s="633"/>
      <c r="W1685" s="633"/>
      <c r="Y1685" s="633"/>
      <c r="Z1685" s="649"/>
      <c r="AA1685" s="653"/>
      <c r="AB1685" s="649"/>
    </row>
    <row r="1686" spans="3:28" x14ac:dyDescent="0.25">
      <c r="C1686" s="633"/>
      <c r="D1686" s="633"/>
      <c r="E1686" s="633"/>
      <c r="G1686" s="633"/>
      <c r="I1686" s="633"/>
      <c r="K1686" s="633"/>
      <c r="M1686" s="633"/>
      <c r="O1686" s="633"/>
      <c r="P1686" s="633"/>
      <c r="Q1686" s="633"/>
      <c r="S1686" s="633"/>
      <c r="T1686" s="657"/>
      <c r="U1686" s="633"/>
      <c r="W1686" s="633"/>
      <c r="Y1686" s="633"/>
      <c r="Z1686" s="649"/>
      <c r="AA1686" s="653"/>
      <c r="AB1686" s="649"/>
    </row>
    <row r="1687" spans="3:28" x14ac:dyDescent="0.25">
      <c r="C1687" s="633"/>
      <c r="D1687" s="633"/>
      <c r="E1687" s="633"/>
      <c r="G1687" s="633"/>
      <c r="I1687" s="633"/>
      <c r="K1687" s="633"/>
      <c r="M1687" s="633"/>
      <c r="O1687" s="633"/>
      <c r="P1687" s="633"/>
      <c r="Q1687" s="633"/>
      <c r="S1687" s="633"/>
      <c r="T1687" s="657"/>
      <c r="U1687" s="633"/>
      <c r="W1687" s="633"/>
      <c r="Y1687" s="633"/>
      <c r="Z1687" s="649"/>
      <c r="AA1687" s="653"/>
      <c r="AB1687" s="649"/>
    </row>
    <row r="1688" spans="3:28" x14ac:dyDescent="0.25">
      <c r="C1688" s="633"/>
      <c r="D1688" s="633"/>
      <c r="E1688" s="633"/>
      <c r="G1688" s="633"/>
      <c r="I1688" s="633"/>
      <c r="K1688" s="633"/>
      <c r="M1688" s="633"/>
      <c r="O1688" s="633"/>
      <c r="P1688" s="633"/>
      <c r="Q1688" s="633"/>
      <c r="S1688" s="633"/>
      <c r="T1688" s="657"/>
      <c r="U1688" s="633"/>
      <c r="W1688" s="633"/>
      <c r="Y1688" s="633"/>
      <c r="Z1688" s="649"/>
      <c r="AA1688" s="653"/>
      <c r="AB1688" s="649"/>
    </row>
    <row r="1689" spans="3:28" x14ac:dyDescent="0.25">
      <c r="C1689" s="633"/>
      <c r="D1689" s="633"/>
      <c r="E1689" s="633"/>
      <c r="G1689" s="633"/>
      <c r="I1689" s="633"/>
      <c r="K1689" s="633"/>
      <c r="M1689" s="633"/>
      <c r="O1689" s="633"/>
      <c r="P1689" s="633"/>
      <c r="Q1689" s="633"/>
      <c r="S1689" s="633"/>
      <c r="T1689" s="657"/>
      <c r="U1689" s="633"/>
      <c r="W1689" s="633"/>
      <c r="Y1689" s="633"/>
      <c r="Z1689" s="649"/>
      <c r="AA1689" s="653"/>
      <c r="AB1689" s="649"/>
    </row>
    <row r="1690" spans="3:28" x14ac:dyDescent="0.25">
      <c r="C1690" s="633"/>
      <c r="D1690" s="633"/>
      <c r="E1690" s="633"/>
      <c r="G1690" s="633"/>
      <c r="I1690" s="633"/>
      <c r="K1690" s="633"/>
      <c r="M1690" s="633"/>
      <c r="O1690" s="633"/>
      <c r="P1690" s="633"/>
      <c r="Q1690" s="633"/>
      <c r="S1690" s="633"/>
      <c r="T1690" s="657"/>
      <c r="U1690" s="633"/>
      <c r="W1690" s="633"/>
      <c r="Y1690" s="633"/>
      <c r="Z1690" s="649"/>
      <c r="AA1690" s="653"/>
      <c r="AB1690" s="649"/>
    </row>
    <row r="1691" spans="3:28" x14ac:dyDescent="0.25">
      <c r="C1691" s="633"/>
      <c r="D1691" s="633"/>
      <c r="E1691" s="633"/>
      <c r="G1691" s="633"/>
      <c r="I1691" s="633"/>
      <c r="K1691" s="633"/>
      <c r="M1691" s="633"/>
      <c r="O1691" s="633"/>
      <c r="P1691" s="633"/>
      <c r="Q1691" s="633"/>
      <c r="S1691" s="633"/>
      <c r="T1691" s="657"/>
      <c r="U1691" s="633"/>
      <c r="W1691" s="633"/>
      <c r="Y1691" s="633"/>
      <c r="Z1691" s="649"/>
      <c r="AA1691" s="653"/>
      <c r="AB1691" s="649"/>
    </row>
    <row r="1692" spans="3:28" x14ac:dyDescent="0.25">
      <c r="C1692" s="633"/>
      <c r="D1692" s="633"/>
      <c r="E1692" s="633"/>
      <c r="G1692" s="633"/>
      <c r="I1692" s="633"/>
      <c r="K1692" s="633"/>
      <c r="M1692" s="633"/>
      <c r="O1692" s="633"/>
      <c r="P1692" s="633"/>
      <c r="Q1692" s="633"/>
      <c r="S1692" s="633"/>
      <c r="T1692" s="657"/>
      <c r="U1692" s="633"/>
      <c r="W1692" s="633"/>
      <c r="Y1692" s="633"/>
      <c r="Z1692" s="649"/>
      <c r="AA1692" s="653"/>
      <c r="AB1692" s="649"/>
    </row>
    <row r="1693" spans="3:28" x14ac:dyDescent="0.25">
      <c r="C1693" s="633"/>
      <c r="D1693" s="633"/>
      <c r="E1693" s="633"/>
      <c r="G1693" s="633"/>
      <c r="I1693" s="633"/>
      <c r="K1693" s="633"/>
      <c r="M1693" s="633"/>
      <c r="O1693" s="633"/>
      <c r="P1693" s="633"/>
      <c r="Q1693" s="633"/>
      <c r="S1693" s="633"/>
      <c r="T1693" s="657"/>
      <c r="U1693" s="633"/>
      <c r="W1693" s="633"/>
      <c r="Y1693" s="633"/>
      <c r="Z1693" s="649"/>
      <c r="AA1693" s="653"/>
      <c r="AB1693" s="649"/>
    </row>
    <row r="1694" spans="3:28" x14ac:dyDescent="0.25">
      <c r="C1694" s="633"/>
      <c r="D1694" s="633"/>
      <c r="E1694" s="633"/>
      <c r="G1694" s="633"/>
      <c r="I1694" s="633"/>
      <c r="K1694" s="633"/>
      <c r="M1694" s="633"/>
      <c r="O1694" s="633"/>
      <c r="P1694" s="633"/>
      <c r="Q1694" s="633"/>
      <c r="S1694" s="633"/>
      <c r="T1694" s="657"/>
      <c r="U1694" s="633"/>
      <c r="W1694" s="633"/>
      <c r="Y1694" s="633"/>
      <c r="Z1694" s="649"/>
      <c r="AA1694" s="653"/>
      <c r="AB1694" s="649"/>
    </row>
    <row r="1695" spans="3:28" x14ac:dyDescent="0.25">
      <c r="C1695" s="633"/>
      <c r="D1695" s="633"/>
      <c r="E1695" s="633"/>
      <c r="G1695" s="633"/>
      <c r="I1695" s="633"/>
      <c r="K1695" s="633"/>
      <c r="M1695" s="633"/>
      <c r="O1695" s="633"/>
      <c r="P1695" s="633"/>
      <c r="Q1695" s="633"/>
      <c r="S1695" s="633"/>
      <c r="T1695" s="657"/>
      <c r="U1695" s="633"/>
      <c r="W1695" s="633"/>
      <c r="Y1695" s="633"/>
      <c r="Z1695" s="649"/>
      <c r="AA1695" s="653"/>
      <c r="AB1695" s="649"/>
    </row>
    <row r="1696" spans="3:28" x14ac:dyDescent="0.25">
      <c r="C1696" s="633"/>
      <c r="D1696" s="633"/>
      <c r="E1696" s="633"/>
      <c r="G1696" s="633"/>
      <c r="I1696" s="633"/>
      <c r="K1696" s="633"/>
      <c r="M1696" s="633"/>
      <c r="O1696" s="633"/>
      <c r="P1696" s="633"/>
      <c r="Q1696" s="633"/>
      <c r="S1696" s="633"/>
      <c r="T1696" s="657"/>
      <c r="U1696" s="633"/>
      <c r="W1696" s="633"/>
      <c r="Y1696" s="633"/>
      <c r="Z1696" s="649"/>
      <c r="AA1696" s="653"/>
      <c r="AB1696" s="649"/>
    </row>
    <row r="1697" spans="3:28" x14ac:dyDescent="0.25">
      <c r="C1697" s="633"/>
      <c r="D1697" s="633"/>
      <c r="E1697" s="633"/>
      <c r="G1697" s="633"/>
      <c r="I1697" s="633"/>
      <c r="K1697" s="633"/>
      <c r="M1697" s="633"/>
      <c r="O1697" s="633"/>
      <c r="P1697" s="633"/>
      <c r="Q1697" s="633"/>
      <c r="S1697" s="633"/>
      <c r="T1697" s="657"/>
      <c r="U1697" s="633"/>
      <c r="W1697" s="633"/>
      <c r="Y1697" s="633"/>
      <c r="Z1697" s="649"/>
      <c r="AA1697" s="653"/>
      <c r="AB1697" s="649"/>
    </row>
    <row r="1698" spans="3:28" x14ac:dyDescent="0.25">
      <c r="C1698" s="633"/>
      <c r="D1698" s="633"/>
      <c r="E1698" s="633"/>
      <c r="G1698" s="633"/>
      <c r="I1698" s="633"/>
      <c r="K1698" s="633"/>
      <c r="M1698" s="633"/>
      <c r="O1698" s="633"/>
      <c r="P1698" s="633"/>
      <c r="Q1698" s="633"/>
      <c r="S1698" s="633"/>
      <c r="T1698" s="657"/>
      <c r="U1698" s="633"/>
      <c r="W1698" s="633"/>
      <c r="Y1698" s="633"/>
      <c r="Z1698" s="649"/>
      <c r="AA1698" s="653"/>
      <c r="AB1698" s="649"/>
    </row>
    <row r="1699" spans="3:28" x14ac:dyDescent="0.25">
      <c r="C1699" s="633"/>
      <c r="D1699" s="633"/>
      <c r="E1699" s="633"/>
      <c r="G1699" s="633"/>
      <c r="I1699" s="633"/>
      <c r="K1699" s="633"/>
      <c r="M1699" s="633"/>
      <c r="O1699" s="633"/>
      <c r="P1699" s="633"/>
      <c r="Q1699" s="633"/>
      <c r="S1699" s="633"/>
      <c r="T1699" s="657"/>
      <c r="U1699" s="633"/>
      <c r="W1699" s="633"/>
      <c r="Y1699" s="633"/>
      <c r="Z1699" s="649"/>
      <c r="AA1699" s="653"/>
      <c r="AB1699" s="649"/>
    </row>
    <row r="1700" spans="3:28" x14ac:dyDescent="0.25">
      <c r="C1700" s="633"/>
      <c r="D1700" s="633"/>
      <c r="E1700" s="633"/>
      <c r="G1700" s="633"/>
      <c r="I1700" s="633"/>
      <c r="K1700" s="633"/>
      <c r="M1700" s="633"/>
      <c r="O1700" s="633"/>
      <c r="P1700" s="633"/>
      <c r="Q1700" s="633"/>
      <c r="S1700" s="633"/>
      <c r="T1700" s="657"/>
      <c r="U1700" s="633"/>
      <c r="W1700" s="633"/>
      <c r="Y1700" s="633"/>
      <c r="Z1700" s="649"/>
      <c r="AA1700" s="653"/>
      <c r="AB1700" s="649"/>
    </row>
    <row r="1701" spans="3:28" x14ac:dyDescent="0.25">
      <c r="C1701" s="633"/>
      <c r="D1701" s="633"/>
      <c r="E1701" s="633"/>
      <c r="G1701" s="633"/>
      <c r="I1701" s="633"/>
      <c r="K1701" s="633"/>
      <c r="M1701" s="633"/>
      <c r="O1701" s="633"/>
      <c r="P1701" s="633"/>
      <c r="Q1701" s="633"/>
      <c r="S1701" s="633"/>
      <c r="T1701" s="657"/>
      <c r="U1701" s="633"/>
      <c r="W1701" s="633"/>
      <c r="Y1701" s="633"/>
      <c r="Z1701" s="649"/>
      <c r="AA1701" s="653"/>
      <c r="AB1701" s="649"/>
    </row>
    <row r="1702" spans="3:28" x14ac:dyDescent="0.25">
      <c r="C1702" s="633"/>
      <c r="D1702" s="633"/>
      <c r="E1702" s="633"/>
      <c r="G1702" s="633"/>
      <c r="I1702" s="633"/>
      <c r="K1702" s="633"/>
      <c r="M1702" s="633"/>
      <c r="O1702" s="633"/>
      <c r="P1702" s="633"/>
      <c r="Q1702" s="633"/>
      <c r="S1702" s="633"/>
      <c r="T1702" s="657"/>
      <c r="U1702" s="633"/>
      <c r="W1702" s="633"/>
      <c r="Y1702" s="633"/>
      <c r="Z1702" s="649"/>
      <c r="AA1702" s="653"/>
      <c r="AB1702" s="649"/>
    </row>
    <row r="1703" spans="3:28" x14ac:dyDescent="0.25">
      <c r="C1703" s="633"/>
      <c r="D1703" s="633"/>
      <c r="E1703" s="633"/>
      <c r="G1703" s="633"/>
      <c r="I1703" s="633"/>
      <c r="K1703" s="633"/>
      <c r="M1703" s="633"/>
      <c r="O1703" s="633"/>
      <c r="P1703" s="633"/>
      <c r="Q1703" s="633"/>
      <c r="S1703" s="633"/>
      <c r="T1703" s="657"/>
      <c r="U1703" s="633"/>
      <c r="W1703" s="633"/>
      <c r="Y1703" s="633"/>
      <c r="Z1703" s="649"/>
      <c r="AA1703" s="653"/>
      <c r="AB1703" s="649"/>
    </row>
    <row r="1704" spans="3:28" x14ac:dyDescent="0.25">
      <c r="C1704" s="633"/>
      <c r="D1704" s="633"/>
      <c r="E1704" s="633"/>
      <c r="G1704" s="633"/>
      <c r="I1704" s="633"/>
      <c r="K1704" s="633"/>
      <c r="M1704" s="633"/>
      <c r="O1704" s="633"/>
      <c r="P1704" s="633"/>
      <c r="Q1704" s="633"/>
      <c r="S1704" s="633"/>
      <c r="T1704" s="657"/>
      <c r="U1704" s="633"/>
      <c r="W1704" s="633"/>
      <c r="Y1704" s="633"/>
      <c r="Z1704" s="649"/>
      <c r="AA1704" s="653"/>
      <c r="AB1704" s="649"/>
    </row>
    <row r="1705" spans="3:28" x14ac:dyDescent="0.25">
      <c r="C1705" s="633"/>
      <c r="D1705" s="633"/>
      <c r="E1705" s="633"/>
      <c r="G1705" s="633"/>
      <c r="I1705" s="633"/>
      <c r="K1705" s="633"/>
      <c r="M1705" s="633"/>
      <c r="O1705" s="633"/>
      <c r="P1705" s="633"/>
      <c r="Q1705" s="633"/>
      <c r="S1705" s="633"/>
      <c r="T1705" s="657"/>
      <c r="U1705" s="633"/>
      <c r="W1705" s="633"/>
      <c r="Y1705" s="633"/>
      <c r="Z1705" s="649"/>
      <c r="AA1705" s="653"/>
      <c r="AB1705" s="649"/>
    </row>
    <row r="1706" spans="3:28" x14ac:dyDescent="0.25">
      <c r="C1706" s="633"/>
      <c r="D1706" s="633"/>
      <c r="E1706" s="633"/>
      <c r="G1706" s="633"/>
      <c r="I1706" s="633"/>
      <c r="K1706" s="633"/>
      <c r="M1706" s="633"/>
      <c r="O1706" s="633"/>
      <c r="P1706" s="633"/>
      <c r="Q1706" s="633"/>
      <c r="S1706" s="633"/>
      <c r="T1706" s="657"/>
      <c r="U1706" s="633"/>
      <c r="W1706" s="633"/>
      <c r="Y1706" s="633"/>
      <c r="Z1706" s="649"/>
      <c r="AA1706" s="653"/>
      <c r="AB1706" s="649"/>
    </row>
    <row r="1707" spans="3:28" x14ac:dyDescent="0.25">
      <c r="C1707" s="633"/>
      <c r="D1707" s="633"/>
      <c r="E1707" s="633"/>
      <c r="G1707" s="633"/>
      <c r="I1707" s="633"/>
      <c r="K1707" s="633"/>
      <c r="M1707" s="633"/>
      <c r="O1707" s="633"/>
      <c r="P1707" s="633"/>
      <c r="Q1707" s="633"/>
      <c r="S1707" s="633"/>
      <c r="T1707" s="657"/>
      <c r="U1707" s="633"/>
      <c r="W1707" s="633"/>
      <c r="Y1707" s="633"/>
      <c r="Z1707" s="649"/>
      <c r="AA1707" s="653"/>
      <c r="AB1707" s="649"/>
    </row>
    <row r="1708" spans="3:28" x14ac:dyDescent="0.25">
      <c r="C1708" s="633"/>
      <c r="D1708" s="633"/>
      <c r="E1708" s="633"/>
      <c r="G1708" s="633"/>
      <c r="I1708" s="633"/>
      <c r="K1708" s="633"/>
      <c r="M1708" s="633"/>
      <c r="O1708" s="633"/>
      <c r="P1708" s="633"/>
      <c r="Q1708" s="633"/>
      <c r="S1708" s="633"/>
      <c r="T1708" s="657"/>
      <c r="U1708" s="633"/>
      <c r="W1708" s="633"/>
      <c r="Y1708" s="633"/>
      <c r="Z1708" s="649"/>
      <c r="AA1708" s="653"/>
      <c r="AB1708" s="649"/>
    </row>
    <row r="1709" spans="3:28" x14ac:dyDescent="0.25">
      <c r="C1709" s="633"/>
      <c r="D1709" s="633"/>
      <c r="E1709" s="633"/>
      <c r="G1709" s="633"/>
      <c r="I1709" s="633"/>
      <c r="K1709" s="633"/>
      <c r="M1709" s="633"/>
      <c r="O1709" s="633"/>
      <c r="P1709" s="633"/>
      <c r="Q1709" s="633"/>
      <c r="S1709" s="633"/>
      <c r="T1709" s="657"/>
      <c r="U1709" s="633"/>
      <c r="W1709" s="633"/>
      <c r="Y1709" s="633"/>
      <c r="Z1709" s="649"/>
      <c r="AA1709" s="653"/>
      <c r="AB1709" s="649"/>
    </row>
    <row r="1710" spans="3:28" x14ac:dyDescent="0.25">
      <c r="C1710" s="633"/>
      <c r="D1710" s="633"/>
      <c r="E1710" s="633"/>
      <c r="G1710" s="633"/>
      <c r="I1710" s="633"/>
      <c r="K1710" s="633"/>
      <c r="M1710" s="633"/>
      <c r="O1710" s="633"/>
      <c r="P1710" s="633"/>
      <c r="Q1710" s="633"/>
      <c r="S1710" s="633"/>
      <c r="T1710" s="657"/>
      <c r="U1710" s="633"/>
      <c r="W1710" s="633"/>
      <c r="Y1710" s="633"/>
      <c r="Z1710" s="649"/>
      <c r="AA1710" s="653"/>
      <c r="AB1710" s="649"/>
    </row>
    <row r="1711" spans="3:28" x14ac:dyDescent="0.25">
      <c r="C1711" s="633"/>
      <c r="D1711" s="633"/>
      <c r="E1711" s="633"/>
      <c r="G1711" s="633"/>
      <c r="I1711" s="633"/>
      <c r="K1711" s="633"/>
      <c r="M1711" s="633"/>
      <c r="O1711" s="633"/>
      <c r="P1711" s="633"/>
      <c r="Q1711" s="633"/>
      <c r="S1711" s="633"/>
      <c r="T1711" s="657"/>
      <c r="U1711" s="633"/>
      <c r="W1711" s="633"/>
      <c r="Y1711" s="633"/>
      <c r="Z1711" s="649"/>
      <c r="AA1711" s="653"/>
      <c r="AB1711" s="649"/>
    </row>
    <row r="1712" spans="3:28" x14ac:dyDescent="0.25">
      <c r="C1712" s="633"/>
      <c r="D1712" s="633"/>
      <c r="E1712" s="633"/>
      <c r="G1712" s="633"/>
      <c r="I1712" s="633"/>
      <c r="K1712" s="633"/>
      <c r="M1712" s="633"/>
      <c r="O1712" s="633"/>
      <c r="P1712" s="633"/>
      <c r="Q1712" s="633"/>
      <c r="S1712" s="633"/>
      <c r="T1712" s="657"/>
      <c r="U1712" s="633"/>
      <c r="W1712" s="633"/>
      <c r="Y1712" s="633"/>
      <c r="Z1712" s="649"/>
      <c r="AA1712" s="653"/>
      <c r="AB1712" s="649"/>
    </row>
    <row r="1713" spans="3:28" x14ac:dyDescent="0.25">
      <c r="C1713" s="633"/>
      <c r="D1713" s="633"/>
      <c r="E1713" s="633"/>
      <c r="G1713" s="633"/>
      <c r="I1713" s="633"/>
      <c r="K1713" s="633"/>
      <c r="M1713" s="633"/>
      <c r="O1713" s="633"/>
      <c r="P1713" s="633"/>
      <c r="Q1713" s="633"/>
      <c r="S1713" s="633"/>
      <c r="T1713" s="657"/>
      <c r="U1713" s="633"/>
      <c r="W1713" s="633"/>
      <c r="Y1713" s="633"/>
      <c r="Z1713" s="649"/>
      <c r="AA1713" s="653"/>
      <c r="AB1713" s="649"/>
    </row>
    <row r="1714" spans="3:28" x14ac:dyDescent="0.25">
      <c r="C1714" s="633"/>
      <c r="D1714" s="633"/>
      <c r="E1714" s="633"/>
      <c r="G1714" s="633"/>
      <c r="I1714" s="633"/>
      <c r="K1714" s="633"/>
      <c r="M1714" s="633"/>
      <c r="O1714" s="633"/>
      <c r="P1714" s="633"/>
      <c r="Q1714" s="633"/>
      <c r="S1714" s="633"/>
      <c r="T1714" s="657"/>
      <c r="U1714" s="633"/>
      <c r="W1714" s="633"/>
      <c r="Y1714" s="633"/>
      <c r="Z1714" s="649"/>
      <c r="AA1714" s="653"/>
      <c r="AB1714" s="649"/>
    </row>
    <row r="1715" spans="3:28" x14ac:dyDescent="0.25">
      <c r="C1715" s="633"/>
      <c r="D1715" s="633"/>
      <c r="E1715" s="633"/>
      <c r="G1715" s="633"/>
      <c r="I1715" s="633"/>
      <c r="K1715" s="633"/>
      <c r="M1715" s="633"/>
      <c r="O1715" s="633"/>
      <c r="P1715" s="633"/>
      <c r="Q1715" s="633"/>
      <c r="S1715" s="633"/>
      <c r="T1715" s="657"/>
      <c r="U1715" s="633"/>
      <c r="W1715" s="633"/>
      <c r="Y1715" s="633"/>
      <c r="Z1715" s="649"/>
      <c r="AA1715" s="653"/>
      <c r="AB1715" s="649"/>
    </row>
    <row r="1716" spans="3:28" x14ac:dyDescent="0.25">
      <c r="C1716" s="633"/>
      <c r="D1716" s="633"/>
      <c r="E1716" s="633"/>
      <c r="G1716" s="633"/>
      <c r="I1716" s="633"/>
      <c r="K1716" s="633"/>
      <c r="M1716" s="633"/>
      <c r="O1716" s="633"/>
      <c r="P1716" s="633"/>
      <c r="Q1716" s="633"/>
      <c r="S1716" s="633"/>
      <c r="T1716" s="657"/>
      <c r="U1716" s="633"/>
      <c r="W1716" s="633"/>
      <c r="Y1716" s="633"/>
      <c r="Z1716" s="649"/>
      <c r="AA1716" s="653"/>
      <c r="AB1716" s="649"/>
    </row>
    <row r="1717" spans="3:28" x14ac:dyDescent="0.25">
      <c r="C1717" s="633"/>
      <c r="D1717" s="633"/>
      <c r="E1717" s="633"/>
      <c r="G1717" s="633"/>
      <c r="I1717" s="633"/>
      <c r="K1717" s="633"/>
      <c r="M1717" s="633"/>
      <c r="O1717" s="633"/>
      <c r="P1717" s="633"/>
      <c r="Q1717" s="633"/>
      <c r="S1717" s="633"/>
      <c r="T1717" s="657"/>
      <c r="U1717" s="633"/>
      <c r="W1717" s="633"/>
      <c r="Y1717" s="633"/>
      <c r="Z1717" s="649"/>
      <c r="AA1717" s="653"/>
      <c r="AB1717" s="649"/>
    </row>
    <row r="1718" spans="3:28" x14ac:dyDescent="0.25">
      <c r="C1718" s="633"/>
      <c r="D1718" s="633"/>
      <c r="E1718" s="633"/>
      <c r="G1718" s="633"/>
      <c r="I1718" s="633"/>
      <c r="K1718" s="633"/>
      <c r="M1718" s="633"/>
      <c r="O1718" s="633"/>
      <c r="P1718" s="633"/>
      <c r="Q1718" s="633"/>
      <c r="S1718" s="633"/>
      <c r="T1718" s="657"/>
      <c r="U1718" s="633"/>
      <c r="W1718" s="633"/>
      <c r="Y1718" s="633"/>
      <c r="Z1718" s="649"/>
      <c r="AA1718" s="653"/>
      <c r="AB1718" s="649"/>
    </row>
    <row r="1719" spans="3:28" x14ac:dyDescent="0.25">
      <c r="C1719" s="633"/>
      <c r="D1719" s="633"/>
      <c r="E1719" s="633"/>
      <c r="G1719" s="633"/>
      <c r="I1719" s="633"/>
      <c r="K1719" s="633"/>
      <c r="M1719" s="633"/>
      <c r="O1719" s="633"/>
      <c r="P1719" s="633"/>
      <c r="Q1719" s="633"/>
      <c r="S1719" s="633"/>
      <c r="T1719" s="657"/>
      <c r="U1719" s="633"/>
      <c r="W1719" s="633"/>
      <c r="Y1719" s="633"/>
      <c r="Z1719" s="649"/>
      <c r="AA1719" s="653"/>
      <c r="AB1719" s="649"/>
    </row>
    <row r="1720" spans="3:28" x14ac:dyDescent="0.25">
      <c r="C1720" s="633"/>
      <c r="D1720" s="633"/>
      <c r="E1720" s="633"/>
      <c r="G1720" s="633"/>
      <c r="I1720" s="633"/>
      <c r="K1720" s="633"/>
      <c r="M1720" s="633"/>
      <c r="O1720" s="633"/>
      <c r="P1720" s="633"/>
      <c r="Q1720" s="633"/>
      <c r="S1720" s="633"/>
      <c r="T1720" s="657"/>
      <c r="U1720" s="633"/>
      <c r="W1720" s="633"/>
      <c r="Y1720" s="633"/>
      <c r="Z1720" s="649"/>
      <c r="AA1720" s="653"/>
      <c r="AB1720" s="649"/>
    </row>
    <row r="1721" spans="3:28" x14ac:dyDescent="0.25">
      <c r="C1721" s="633"/>
      <c r="D1721" s="633"/>
      <c r="E1721" s="633"/>
      <c r="G1721" s="633"/>
      <c r="I1721" s="633"/>
      <c r="K1721" s="633"/>
      <c r="M1721" s="633"/>
      <c r="O1721" s="633"/>
      <c r="P1721" s="633"/>
      <c r="Q1721" s="633"/>
      <c r="S1721" s="633"/>
      <c r="T1721" s="657"/>
      <c r="U1721" s="633"/>
      <c r="W1721" s="633"/>
      <c r="Y1721" s="633"/>
      <c r="Z1721" s="649"/>
      <c r="AA1721" s="653"/>
      <c r="AB1721" s="649"/>
    </row>
    <row r="1722" spans="3:28" x14ac:dyDescent="0.25">
      <c r="C1722" s="633"/>
      <c r="D1722" s="633"/>
      <c r="E1722" s="633"/>
      <c r="G1722" s="633"/>
      <c r="I1722" s="633"/>
      <c r="K1722" s="633"/>
      <c r="M1722" s="633"/>
      <c r="O1722" s="633"/>
      <c r="P1722" s="633"/>
      <c r="Q1722" s="633"/>
      <c r="S1722" s="633"/>
      <c r="T1722" s="657"/>
      <c r="U1722" s="633"/>
      <c r="W1722" s="633"/>
      <c r="Y1722" s="633"/>
      <c r="Z1722" s="649"/>
      <c r="AA1722" s="653"/>
      <c r="AB1722" s="649"/>
    </row>
    <row r="1723" spans="3:28" x14ac:dyDescent="0.25">
      <c r="C1723" s="633"/>
      <c r="D1723" s="633"/>
      <c r="E1723" s="633"/>
      <c r="G1723" s="633"/>
      <c r="I1723" s="633"/>
      <c r="K1723" s="633"/>
      <c r="M1723" s="633"/>
      <c r="O1723" s="633"/>
      <c r="P1723" s="633"/>
      <c r="Q1723" s="633"/>
      <c r="S1723" s="633"/>
      <c r="T1723" s="657"/>
      <c r="U1723" s="633"/>
      <c r="W1723" s="633"/>
      <c r="Y1723" s="633"/>
      <c r="Z1723" s="649"/>
      <c r="AA1723" s="653"/>
      <c r="AB1723" s="649"/>
    </row>
    <row r="1724" spans="3:28" x14ac:dyDescent="0.25">
      <c r="C1724" s="633"/>
      <c r="D1724" s="633"/>
      <c r="E1724" s="633"/>
      <c r="G1724" s="633"/>
      <c r="I1724" s="633"/>
      <c r="K1724" s="633"/>
      <c r="M1724" s="633"/>
      <c r="O1724" s="633"/>
      <c r="P1724" s="633"/>
      <c r="Q1724" s="633"/>
      <c r="S1724" s="633"/>
      <c r="T1724" s="657"/>
      <c r="U1724" s="633"/>
      <c r="W1724" s="633"/>
      <c r="Y1724" s="633"/>
      <c r="Z1724" s="649"/>
      <c r="AA1724" s="653"/>
      <c r="AB1724" s="649"/>
    </row>
    <row r="1725" spans="3:28" x14ac:dyDescent="0.25">
      <c r="C1725" s="633"/>
      <c r="D1725" s="633"/>
      <c r="E1725" s="633"/>
      <c r="G1725" s="633"/>
      <c r="I1725" s="633"/>
      <c r="K1725" s="633"/>
      <c r="M1725" s="633"/>
      <c r="O1725" s="633"/>
      <c r="P1725" s="633"/>
      <c r="Q1725" s="633"/>
      <c r="S1725" s="633"/>
      <c r="T1725" s="657"/>
      <c r="U1725" s="633"/>
      <c r="W1725" s="633"/>
      <c r="Y1725" s="633"/>
      <c r="Z1725" s="649"/>
      <c r="AA1725" s="653"/>
      <c r="AB1725" s="649"/>
    </row>
    <row r="1726" spans="3:28" x14ac:dyDescent="0.25">
      <c r="C1726" s="633"/>
      <c r="D1726" s="633"/>
      <c r="E1726" s="633"/>
      <c r="G1726" s="633"/>
      <c r="I1726" s="633"/>
      <c r="K1726" s="633"/>
      <c r="M1726" s="633"/>
      <c r="O1726" s="633"/>
      <c r="P1726" s="633"/>
      <c r="Q1726" s="633"/>
      <c r="S1726" s="633"/>
      <c r="T1726" s="657"/>
      <c r="U1726" s="633"/>
      <c r="W1726" s="633"/>
      <c r="Y1726" s="633"/>
      <c r="Z1726" s="649"/>
      <c r="AA1726" s="653"/>
      <c r="AB1726" s="649"/>
    </row>
    <row r="1727" spans="3:28" x14ac:dyDescent="0.25">
      <c r="C1727" s="633"/>
      <c r="D1727" s="633"/>
      <c r="E1727" s="633"/>
      <c r="G1727" s="633"/>
      <c r="I1727" s="633"/>
      <c r="K1727" s="633"/>
      <c r="M1727" s="633"/>
      <c r="O1727" s="633"/>
      <c r="P1727" s="633"/>
      <c r="Q1727" s="633"/>
      <c r="S1727" s="633"/>
      <c r="T1727" s="657"/>
      <c r="U1727" s="633"/>
      <c r="W1727" s="633"/>
      <c r="Y1727" s="633"/>
      <c r="Z1727" s="649"/>
      <c r="AA1727" s="653"/>
      <c r="AB1727" s="649"/>
    </row>
    <row r="1728" spans="3:28" x14ac:dyDescent="0.25">
      <c r="C1728" s="633"/>
      <c r="D1728" s="633"/>
      <c r="E1728" s="633"/>
      <c r="G1728" s="633"/>
      <c r="I1728" s="633"/>
      <c r="K1728" s="633"/>
      <c r="M1728" s="633"/>
      <c r="O1728" s="633"/>
      <c r="P1728" s="633"/>
      <c r="Q1728" s="633"/>
      <c r="S1728" s="633"/>
      <c r="T1728" s="657"/>
      <c r="U1728" s="633"/>
      <c r="W1728" s="633"/>
      <c r="Y1728" s="633"/>
      <c r="Z1728" s="649"/>
      <c r="AA1728" s="653"/>
      <c r="AB1728" s="649"/>
    </row>
    <row r="1729" spans="3:28" x14ac:dyDescent="0.25">
      <c r="C1729" s="633"/>
      <c r="D1729" s="633"/>
      <c r="E1729" s="633"/>
      <c r="G1729" s="633"/>
      <c r="I1729" s="633"/>
      <c r="K1729" s="633"/>
      <c r="M1729" s="633"/>
      <c r="O1729" s="633"/>
      <c r="P1729" s="633"/>
      <c r="Q1729" s="633"/>
      <c r="S1729" s="633"/>
      <c r="T1729" s="657"/>
      <c r="U1729" s="633"/>
      <c r="W1729" s="633"/>
      <c r="Y1729" s="633"/>
      <c r="Z1729" s="649"/>
      <c r="AA1729" s="653"/>
      <c r="AB1729" s="649"/>
    </row>
    <row r="1730" spans="3:28" x14ac:dyDescent="0.25">
      <c r="C1730" s="633"/>
      <c r="D1730" s="633"/>
      <c r="E1730" s="633"/>
      <c r="G1730" s="633"/>
      <c r="I1730" s="633"/>
      <c r="K1730" s="633"/>
      <c r="M1730" s="633"/>
      <c r="O1730" s="633"/>
      <c r="P1730" s="633"/>
      <c r="Q1730" s="633"/>
      <c r="S1730" s="633"/>
      <c r="T1730" s="657"/>
      <c r="U1730" s="633"/>
      <c r="W1730" s="633"/>
      <c r="Y1730" s="633"/>
      <c r="Z1730" s="649"/>
      <c r="AA1730" s="653"/>
      <c r="AB1730" s="649"/>
    </row>
    <row r="1731" spans="3:28" x14ac:dyDescent="0.25">
      <c r="C1731" s="633"/>
      <c r="D1731" s="633"/>
      <c r="E1731" s="633"/>
      <c r="G1731" s="633"/>
      <c r="I1731" s="633"/>
      <c r="K1731" s="633"/>
      <c r="M1731" s="633"/>
      <c r="O1731" s="633"/>
      <c r="P1731" s="633"/>
      <c r="Q1731" s="633"/>
      <c r="S1731" s="633"/>
      <c r="T1731" s="657"/>
      <c r="U1731" s="633"/>
      <c r="W1731" s="633"/>
      <c r="Y1731" s="633"/>
      <c r="Z1731" s="649"/>
      <c r="AA1731" s="653"/>
      <c r="AB1731" s="649"/>
    </row>
    <row r="1732" spans="3:28" x14ac:dyDescent="0.25">
      <c r="C1732" s="633"/>
      <c r="D1732" s="633"/>
      <c r="E1732" s="633"/>
      <c r="G1732" s="633"/>
      <c r="I1732" s="633"/>
      <c r="K1732" s="633"/>
      <c r="M1732" s="633"/>
      <c r="O1732" s="633"/>
      <c r="P1732" s="633"/>
      <c r="Q1732" s="633"/>
      <c r="S1732" s="633"/>
      <c r="T1732" s="657"/>
      <c r="U1732" s="633"/>
      <c r="W1732" s="633"/>
      <c r="Y1732" s="633"/>
      <c r="Z1732" s="649"/>
      <c r="AA1732" s="653"/>
      <c r="AB1732" s="649"/>
    </row>
    <row r="1733" spans="3:28" x14ac:dyDescent="0.25">
      <c r="C1733" s="633"/>
      <c r="D1733" s="633"/>
      <c r="E1733" s="633"/>
      <c r="G1733" s="633"/>
      <c r="I1733" s="633"/>
      <c r="K1733" s="633"/>
      <c r="M1733" s="633"/>
      <c r="O1733" s="633"/>
      <c r="P1733" s="633"/>
      <c r="Q1733" s="633"/>
      <c r="S1733" s="633"/>
      <c r="T1733" s="657"/>
      <c r="U1733" s="633"/>
      <c r="W1733" s="633"/>
      <c r="Y1733" s="633"/>
      <c r="Z1733" s="649"/>
      <c r="AA1733" s="653"/>
      <c r="AB1733" s="649"/>
    </row>
    <row r="1734" spans="3:28" x14ac:dyDescent="0.25">
      <c r="C1734" s="633"/>
      <c r="D1734" s="633"/>
      <c r="E1734" s="633"/>
      <c r="G1734" s="633"/>
      <c r="I1734" s="633"/>
      <c r="K1734" s="633"/>
      <c r="M1734" s="633"/>
      <c r="O1734" s="633"/>
      <c r="P1734" s="633"/>
      <c r="Q1734" s="633"/>
      <c r="S1734" s="633"/>
      <c r="T1734" s="657"/>
      <c r="U1734" s="633"/>
      <c r="W1734" s="633"/>
      <c r="Y1734" s="633"/>
      <c r="Z1734" s="649"/>
      <c r="AA1734" s="653"/>
      <c r="AB1734" s="649"/>
    </row>
    <row r="1735" spans="3:28" x14ac:dyDescent="0.25">
      <c r="C1735" s="633"/>
      <c r="D1735" s="633"/>
      <c r="E1735" s="633"/>
      <c r="G1735" s="633"/>
      <c r="I1735" s="633"/>
      <c r="K1735" s="633"/>
      <c r="M1735" s="633"/>
      <c r="O1735" s="633"/>
      <c r="P1735" s="633"/>
      <c r="Q1735" s="633"/>
      <c r="S1735" s="633"/>
      <c r="T1735" s="657"/>
      <c r="U1735" s="633"/>
      <c r="W1735" s="633"/>
      <c r="Y1735" s="633"/>
      <c r="Z1735" s="649"/>
      <c r="AA1735" s="653"/>
      <c r="AB1735" s="649"/>
    </row>
    <row r="1736" spans="3:28" x14ac:dyDescent="0.25">
      <c r="C1736" s="633"/>
      <c r="D1736" s="633"/>
      <c r="E1736" s="633"/>
      <c r="G1736" s="633"/>
      <c r="I1736" s="633"/>
      <c r="K1736" s="633"/>
      <c r="M1736" s="633"/>
      <c r="O1736" s="633"/>
      <c r="P1736" s="633"/>
      <c r="Q1736" s="633"/>
      <c r="S1736" s="633"/>
      <c r="T1736" s="657"/>
      <c r="U1736" s="633"/>
      <c r="W1736" s="633"/>
      <c r="Y1736" s="633"/>
      <c r="Z1736" s="649"/>
      <c r="AA1736" s="653"/>
      <c r="AB1736" s="649"/>
    </row>
    <row r="1737" spans="3:28" x14ac:dyDescent="0.25">
      <c r="C1737" s="633"/>
      <c r="D1737" s="633"/>
      <c r="E1737" s="633"/>
      <c r="G1737" s="633"/>
      <c r="I1737" s="633"/>
      <c r="K1737" s="633"/>
      <c r="M1737" s="633"/>
      <c r="O1737" s="633"/>
      <c r="P1737" s="633"/>
      <c r="Q1737" s="633"/>
      <c r="S1737" s="633"/>
      <c r="T1737" s="657"/>
      <c r="U1737" s="633"/>
      <c r="W1737" s="633"/>
      <c r="Y1737" s="633"/>
      <c r="Z1737" s="649"/>
      <c r="AA1737" s="653"/>
      <c r="AB1737" s="649"/>
    </row>
    <row r="1738" spans="3:28" x14ac:dyDescent="0.25">
      <c r="C1738" s="633"/>
      <c r="D1738" s="633"/>
      <c r="E1738" s="633"/>
      <c r="G1738" s="633"/>
      <c r="I1738" s="633"/>
      <c r="K1738" s="633"/>
      <c r="M1738" s="633"/>
      <c r="O1738" s="633"/>
      <c r="P1738" s="633"/>
      <c r="Q1738" s="633"/>
      <c r="S1738" s="633"/>
      <c r="T1738" s="657"/>
      <c r="U1738" s="633"/>
      <c r="W1738" s="633"/>
      <c r="Y1738" s="633"/>
      <c r="Z1738" s="649"/>
      <c r="AA1738" s="653"/>
      <c r="AB1738" s="649"/>
    </row>
    <row r="1739" spans="3:28" x14ac:dyDescent="0.25">
      <c r="C1739" s="633"/>
      <c r="D1739" s="633"/>
      <c r="E1739" s="633"/>
      <c r="G1739" s="633"/>
      <c r="I1739" s="633"/>
      <c r="K1739" s="633"/>
      <c r="M1739" s="633"/>
      <c r="O1739" s="633"/>
      <c r="P1739" s="633"/>
      <c r="Q1739" s="633"/>
      <c r="S1739" s="633"/>
      <c r="T1739" s="657"/>
      <c r="U1739" s="633"/>
      <c r="W1739" s="633"/>
      <c r="Y1739" s="633"/>
      <c r="Z1739" s="649"/>
      <c r="AA1739" s="653"/>
      <c r="AB1739" s="649"/>
    </row>
    <row r="1740" spans="3:28" x14ac:dyDescent="0.25">
      <c r="C1740" s="633"/>
      <c r="D1740" s="633"/>
      <c r="E1740" s="633"/>
      <c r="G1740" s="633"/>
      <c r="I1740" s="633"/>
      <c r="K1740" s="633"/>
      <c r="M1740" s="633"/>
      <c r="O1740" s="633"/>
      <c r="P1740" s="633"/>
      <c r="Q1740" s="633"/>
      <c r="S1740" s="633"/>
      <c r="T1740" s="657"/>
      <c r="U1740" s="633"/>
      <c r="W1740" s="633"/>
      <c r="Y1740" s="633"/>
      <c r="Z1740" s="649"/>
      <c r="AA1740" s="653"/>
      <c r="AB1740" s="649"/>
    </row>
    <row r="1741" spans="3:28" x14ac:dyDescent="0.25">
      <c r="C1741" s="633"/>
      <c r="D1741" s="633"/>
      <c r="E1741" s="633"/>
      <c r="G1741" s="633"/>
      <c r="I1741" s="633"/>
      <c r="K1741" s="633"/>
      <c r="M1741" s="633"/>
      <c r="O1741" s="633"/>
      <c r="P1741" s="633"/>
      <c r="Q1741" s="633"/>
      <c r="S1741" s="633"/>
      <c r="T1741" s="657"/>
      <c r="U1741" s="633"/>
      <c r="W1741" s="633"/>
      <c r="Y1741" s="633"/>
      <c r="Z1741" s="649"/>
      <c r="AA1741" s="653"/>
      <c r="AB1741" s="649"/>
    </row>
    <row r="1742" spans="3:28" x14ac:dyDescent="0.25">
      <c r="C1742" s="633"/>
      <c r="D1742" s="633"/>
      <c r="E1742" s="633"/>
      <c r="G1742" s="633"/>
      <c r="I1742" s="633"/>
      <c r="K1742" s="633"/>
      <c r="M1742" s="633"/>
      <c r="O1742" s="633"/>
      <c r="P1742" s="633"/>
      <c r="Q1742" s="633"/>
      <c r="S1742" s="633"/>
      <c r="T1742" s="657"/>
      <c r="U1742" s="633"/>
      <c r="W1742" s="633"/>
      <c r="Y1742" s="633"/>
      <c r="Z1742" s="649"/>
      <c r="AA1742" s="653"/>
      <c r="AB1742" s="649"/>
    </row>
    <row r="1743" spans="3:28" x14ac:dyDescent="0.25">
      <c r="C1743" s="633"/>
      <c r="D1743" s="633"/>
      <c r="E1743" s="633"/>
      <c r="G1743" s="633"/>
      <c r="I1743" s="633"/>
      <c r="K1743" s="633"/>
      <c r="M1743" s="633"/>
      <c r="O1743" s="633"/>
      <c r="P1743" s="633"/>
      <c r="Q1743" s="633"/>
      <c r="S1743" s="633"/>
      <c r="T1743" s="657"/>
      <c r="U1743" s="633"/>
      <c r="W1743" s="633"/>
      <c r="Y1743" s="633"/>
      <c r="Z1743" s="649"/>
      <c r="AA1743" s="653"/>
      <c r="AB1743" s="649"/>
    </row>
    <row r="1744" spans="3:28" x14ac:dyDescent="0.25">
      <c r="C1744" s="633"/>
      <c r="D1744" s="633"/>
      <c r="E1744" s="633"/>
      <c r="G1744" s="633"/>
      <c r="I1744" s="633"/>
      <c r="K1744" s="633"/>
      <c r="M1744" s="633"/>
      <c r="O1744" s="633"/>
      <c r="P1744" s="633"/>
      <c r="Q1744" s="633"/>
      <c r="S1744" s="633"/>
      <c r="T1744" s="657"/>
      <c r="U1744" s="633"/>
      <c r="W1744" s="633"/>
      <c r="Y1744" s="633"/>
      <c r="Z1744" s="649"/>
      <c r="AA1744" s="653"/>
      <c r="AB1744" s="649"/>
    </row>
    <row r="1745" spans="3:28" x14ac:dyDescent="0.25">
      <c r="C1745" s="633"/>
      <c r="D1745" s="633"/>
      <c r="E1745" s="633"/>
      <c r="G1745" s="633"/>
      <c r="I1745" s="633"/>
      <c r="K1745" s="633"/>
      <c r="M1745" s="633"/>
      <c r="O1745" s="633"/>
      <c r="P1745" s="633"/>
      <c r="Q1745" s="633"/>
      <c r="S1745" s="633"/>
      <c r="T1745" s="657"/>
      <c r="U1745" s="633"/>
      <c r="W1745" s="633"/>
      <c r="Y1745" s="633"/>
      <c r="Z1745" s="649"/>
      <c r="AA1745" s="653"/>
      <c r="AB1745" s="649"/>
    </row>
    <row r="1746" spans="3:28" x14ac:dyDescent="0.25">
      <c r="C1746" s="633"/>
      <c r="D1746" s="633"/>
      <c r="E1746" s="633"/>
      <c r="G1746" s="633"/>
      <c r="I1746" s="633"/>
      <c r="K1746" s="633"/>
      <c r="M1746" s="633"/>
      <c r="O1746" s="633"/>
      <c r="P1746" s="633"/>
      <c r="Q1746" s="633"/>
      <c r="S1746" s="633"/>
      <c r="T1746" s="657"/>
      <c r="U1746" s="633"/>
      <c r="W1746" s="633"/>
      <c r="Y1746" s="633"/>
      <c r="Z1746" s="649"/>
      <c r="AA1746" s="653"/>
      <c r="AB1746" s="649"/>
    </row>
    <row r="1747" spans="3:28" x14ac:dyDescent="0.25">
      <c r="C1747" s="633"/>
      <c r="D1747" s="633"/>
      <c r="E1747" s="633"/>
      <c r="G1747" s="633"/>
      <c r="I1747" s="633"/>
      <c r="K1747" s="633"/>
      <c r="M1747" s="633"/>
      <c r="O1747" s="633"/>
      <c r="P1747" s="633"/>
      <c r="Q1747" s="633"/>
      <c r="S1747" s="633"/>
      <c r="T1747" s="657"/>
      <c r="U1747" s="633"/>
      <c r="W1747" s="633"/>
      <c r="Y1747" s="633"/>
      <c r="Z1747" s="649"/>
      <c r="AA1747" s="653"/>
      <c r="AB1747" s="649"/>
    </row>
    <row r="1748" spans="3:28" x14ac:dyDescent="0.25">
      <c r="C1748" s="633"/>
      <c r="D1748" s="633"/>
      <c r="E1748" s="633"/>
      <c r="G1748" s="633"/>
      <c r="I1748" s="633"/>
      <c r="K1748" s="633"/>
      <c r="M1748" s="633"/>
      <c r="O1748" s="633"/>
      <c r="P1748" s="633"/>
      <c r="Q1748" s="633"/>
      <c r="S1748" s="633"/>
      <c r="T1748" s="657"/>
      <c r="U1748" s="633"/>
      <c r="W1748" s="633"/>
      <c r="Y1748" s="633"/>
      <c r="Z1748" s="649"/>
      <c r="AA1748" s="653"/>
      <c r="AB1748" s="649"/>
    </row>
    <row r="1749" spans="3:28" x14ac:dyDescent="0.25">
      <c r="C1749" s="633"/>
      <c r="D1749" s="633"/>
      <c r="E1749" s="633"/>
      <c r="G1749" s="633"/>
      <c r="I1749" s="633"/>
      <c r="K1749" s="633"/>
      <c r="M1749" s="633"/>
      <c r="O1749" s="633"/>
      <c r="P1749" s="633"/>
      <c r="Q1749" s="633"/>
      <c r="S1749" s="633"/>
      <c r="T1749" s="657"/>
      <c r="U1749" s="633"/>
      <c r="W1749" s="633"/>
      <c r="Y1749" s="633"/>
      <c r="Z1749" s="649"/>
      <c r="AA1749" s="653"/>
      <c r="AB1749" s="649"/>
    </row>
    <row r="1750" spans="3:28" x14ac:dyDescent="0.25">
      <c r="C1750" s="633"/>
      <c r="D1750" s="633"/>
      <c r="E1750" s="633"/>
      <c r="G1750" s="633"/>
      <c r="I1750" s="633"/>
      <c r="K1750" s="633"/>
      <c r="M1750" s="633"/>
      <c r="O1750" s="633"/>
      <c r="P1750" s="633"/>
      <c r="Q1750" s="633"/>
      <c r="S1750" s="633"/>
      <c r="T1750" s="657"/>
      <c r="U1750" s="633"/>
      <c r="W1750" s="633"/>
      <c r="Y1750" s="633"/>
      <c r="Z1750" s="649"/>
      <c r="AA1750" s="653"/>
      <c r="AB1750" s="649"/>
    </row>
    <row r="1751" spans="3:28" x14ac:dyDescent="0.25">
      <c r="C1751" s="633"/>
      <c r="D1751" s="633"/>
      <c r="E1751" s="633"/>
      <c r="G1751" s="633"/>
      <c r="I1751" s="633"/>
      <c r="K1751" s="633"/>
      <c r="M1751" s="633"/>
      <c r="O1751" s="633"/>
      <c r="P1751" s="633"/>
      <c r="Q1751" s="633"/>
      <c r="S1751" s="633"/>
      <c r="T1751" s="657"/>
      <c r="U1751" s="633"/>
      <c r="W1751" s="633"/>
      <c r="Y1751" s="633"/>
      <c r="Z1751" s="649"/>
      <c r="AA1751" s="653"/>
      <c r="AB1751" s="649"/>
    </row>
    <row r="1752" spans="3:28" x14ac:dyDescent="0.25">
      <c r="C1752" s="633"/>
      <c r="D1752" s="633"/>
      <c r="E1752" s="633"/>
      <c r="G1752" s="633"/>
      <c r="I1752" s="633"/>
      <c r="K1752" s="633"/>
      <c r="M1752" s="633"/>
      <c r="O1752" s="633"/>
      <c r="P1752" s="633"/>
      <c r="Q1752" s="633"/>
      <c r="S1752" s="633"/>
      <c r="T1752" s="657"/>
      <c r="U1752" s="633"/>
      <c r="W1752" s="633"/>
      <c r="Y1752" s="633"/>
      <c r="Z1752" s="649"/>
      <c r="AA1752" s="653"/>
      <c r="AB1752" s="649"/>
    </row>
    <row r="1753" spans="3:28" x14ac:dyDescent="0.25">
      <c r="C1753" s="633"/>
      <c r="D1753" s="633"/>
      <c r="E1753" s="633"/>
      <c r="G1753" s="633"/>
      <c r="I1753" s="633"/>
      <c r="K1753" s="633"/>
      <c r="M1753" s="633"/>
      <c r="O1753" s="633"/>
      <c r="P1753" s="633"/>
      <c r="Q1753" s="633"/>
      <c r="S1753" s="633"/>
      <c r="T1753" s="657"/>
      <c r="U1753" s="633"/>
      <c r="W1753" s="633"/>
      <c r="Y1753" s="633"/>
      <c r="Z1753" s="649"/>
      <c r="AA1753" s="653"/>
      <c r="AB1753" s="649"/>
    </row>
    <row r="1754" spans="3:28" x14ac:dyDescent="0.25">
      <c r="C1754" s="633"/>
      <c r="D1754" s="633"/>
      <c r="E1754" s="633"/>
      <c r="G1754" s="633"/>
      <c r="I1754" s="633"/>
      <c r="K1754" s="633"/>
      <c r="M1754" s="633"/>
      <c r="O1754" s="633"/>
      <c r="P1754" s="633"/>
      <c r="Q1754" s="633"/>
      <c r="S1754" s="633"/>
      <c r="T1754" s="657"/>
      <c r="U1754" s="633"/>
      <c r="W1754" s="633"/>
      <c r="Y1754" s="633"/>
      <c r="Z1754" s="649"/>
      <c r="AA1754" s="653"/>
      <c r="AB1754" s="649"/>
    </row>
    <row r="1755" spans="3:28" x14ac:dyDescent="0.25">
      <c r="C1755" s="633"/>
      <c r="D1755" s="633"/>
      <c r="E1755" s="633"/>
      <c r="G1755" s="633"/>
      <c r="I1755" s="633"/>
      <c r="K1755" s="633"/>
      <c r="M1755" s="633"/>
      <c r="O1755" s="633"/>
      <c r="P1755" s="633"/>
      <c r="Q1755" s="633"/>
      <c r="S1755" s="633"/>
      <c r="T1755" s="657"/>
      <c r="U1755" s="633"/>
      <c r="W1755" s="633"/>
      <c r="Y1755" s="633"/>
      <c r="Z1755" s="649"/>
      <c r="AA1755" s="653"/>
      <c r="AB1755" s="649"/>
    </row>
    <row r="1756" spans="3:28" x14ac:dyDescent="0.25">
      <c r="C1756" s="633"/>
      <c r="D1756" s="633"/>
      <c r="E1756" s="633"/>
      <c r="G1756" s="633"/>
      <c r="I1756" s="633"/>
      <c r="K1756" s="633"/>
      <c r="M1756" s="633"/>
      <c r="O1756" s="633"/>
      <c r="P1756" s="633"/>
      <c r="Q1756" s="633"/>
      <c r="S1756" s="633"/>
      <c r="T1756" s="657"/>
      <c r="U1756" s="633"/>
      <c r="W1756" s="633"/>
      <c r="Y1756" s="633"/>
      <c r="Z1756" s="649"/>
      <c r="AA1756" s="653"/>
      <c r="AB1756" s="649"/>
    </row>
    <row r="1757" spans="3:28" x14ac:dyDescent="0.25">
      <c r="C1757" s="633"/>
      <c r="D1757" s="633"/>
      <c r="E1757" s="633"/>
      <c r="G1757" s="633"/>
      <c r="I1757" s="633"/>
      <c r="K1757" s="633"/>
      <c r="M1757" s="633"/>
      <c r="O1757" s="633"/>
      <c r="P1757" s="633"/>
      <c r="Q1757" s="633"/>
      <c r="S1757" s="633"/>
      <c r="T1757" s="657"/>
      <c r="U1757" s="633"/>
      <c r="W1757" s="633"/>
      <c r="Y1757" s="633"/>
      <c r="Z1757" s="649"/>
      <c r="AA1757" s="653"/>
      <c r="AB1757" s="649"/>
    </row>
    <row r="1758" spans="3:28" x14ac:dyDescent="0.25">
      <c r="C1758" s="633"/>
      <c r="D1758" s="633"/>
      <c r="E1758" s="633"/>
      <c r="G1758" s="633"/>
      <c r="I1758" s="633"/>
      <c r="K1758" s="633"/>
      <c r="M1758" s="633"/>
      <c r="O1758" s="633"/>
      <c r="P1758" s="633"/>
      <c r="Q1758" s="633"/>
      <c r="S1758" s="633"/>
      <c r="T1758" s="657"/>
      <c r="U1758" s="633"/>
      <c r="W1758" s="633"/>
      <c r="Y1758" s="633"/>
      <c r="Z1758" s="649"/>
      <c r="AA1758" s="653"/>
      <c r="AB1758" s="649"/>
    </row>
    <row r="1759" spans="3:28" x14ac:dyDescent="0.25">
      <c r="C1759" s="633"/>
      <c r="D1759" s="633"/>
      <c r="E1759" s="633"/>
      <c r="G1759" s="633"/>
      <c r="I1759" s="633"/>
      <c r="K1759" s="633"/>
      <c r="M1759" s="633"/>
      <c r="O1759" s="633"/>
      <c r="P1759" s="633"/>
      <c r="Q1759" s="633"/>
      <c r="S1759" s="633"/>
      <c r="T1759" s="657"/>
      <c r="U1759" s="633"/>
      <c r="W1759" s="633"/>
      <c r="Y1759" s="633"/>
      <c r="Z1759" s="649"/>
      <c r="AA1759" s="653"/>
      <c r="AB1759" s="649"/>
    </row>
    <row r="1760" spans="3:28" x14ac:dyDescent="0.25">
      <c r="C1760" s="633"/>
      <c r="D1760" s="633"/>
      <c r="E1760" s="633"/>
      <c r="G1760" s="633"/>
      <c r="I1760" s="633"/>
      <c r="K1760" s="633"/>
      <c r="M1760" s="633"/>
      <c r="O1760" s="633"/>
      <c r="P1760" s="633"/>
      <c r="Q1760" s="633"/>
      <c r="S1760" s="633"/>
      <c r="T1760" s="657"/>
      <c r="U1760" s="633"/>
      <c r="W1760" s="633"/>
      <c r="Y1760" s="633"/>
      <c r="Z1760" s="649"/>
      <c r="AA1760" s="653"/>
      <c r="AB1760" s="649"/>
    </row>
    <row r="1761" spans="3:28" x14ac:dyDescent="0.25">
      <c r="C1761" s="633"/>
      <c r="D1761" s="633"/>
      <c r="E1761" s="633"/>
      <c r="G1761" s="633"/>
      <c r="I1761" s="633"/>
      <c r="K1761" s="633"/>
      <c r="M1761" s="633"/>
      <c r="O1761" s="633"/>
      <c r="P1761" s="633"/>
      <c r="Q1761" s="633"/>
      <c r="S1761" s="633"/>
      <c r="T1761" s="657"/>
      <c r="U1761" s="633"/>
      <c r="W1761" s="633"/>
      <c r="Y1761" s="633"/>
      <c r="Z1761" s="649"/>
      <c r="AA1761" s="653"/>
      <c r="AB1761" s="649"/>
    </row>
    <row r="1762" spans="3:28" x14ac:dyDescent="0.25">
      <c r="C1762" s="633"/>
      <c r="D1762" s="633"/>
      <c r="E1762" s="633"/>
      <c r="G1762" s="633"/>
      <c r="I1762" s="633"/>
      <c r="K1762" s="633"/>
      <c r="M1762" s="633"/>
      <c r="O1762" s="633"/>
      <c r="P1762" s="633"/>
      <c r="Q1762" s="633"/>
      <c r="S1762" s="633"/>
      <c r="T1762" s="657"/>
      <c r="U1762" s="633"/>
      <c r="W1762" s="633"/>
      <c r="Y1762" s="633"/>
      <c r="Z1762" s="649"/>
      <c r="AA1762" s="653"/>
      <c r="AB1762" s="649"/>
    </row>
    <row r="1763" spans="3:28" x14ac:dyDescent="0.25">
      <c r="C1763" s="633"/>
      <c r="D1763" s="633"/>
      <c r="E1763" s="633"/>
      <c r="G1763" s="633"/>
      <c r="I1763" s="633"/>
      <c r="K1763" s="633"/>
      <c r="M1763" s="633"/>
      <c r="O1763" s="633"/>
      <c r="P1763" s="633"/>
      <c r="Q1763" s="633"/>
      <c r="S1763" s="633"/>
      <c r="T1763" s="657"/>
      <c r="U1763" s="633"/>
      <c r="W1763" s="633"/>
      <c r="Y1763" s="633"/>
      <c r="Z1763" s="649"/>
      <c r="AA1763" s="653"/>
      <c r="AB1763" s="649"/>
    </row>
    <row r="1764" spans="3:28" x14ac:dyDescent="0.25">
      <c r="C1764" s="633"/>
      <c r="D1764" s="633"/>
      <c r="E1764" s="633"/>
      <c r="G1764" s="633"/>
      <c r="I1764" s="633"/>
      <c r="K1764" s="633"/>
      <c r="M1764" s="633"/>
      <c r="O1764" s="633"/>
      <c r="P1764" s="633"/>
      <c r="Q1764" s="633"/>
      <c r="S1764" s="633"/>
      <c r="T1764" s="657"/>
      <c r="U1764" s="633"/>
      <c r="W1764" s="633"/>
      <c r="Y1764" s="633"/>
      <c r="Z1764" s="649"/>
      <c r="AA1764" s="653"/>
      <c r="AB1764" s="649"/>
    </row>
    <row r="1765" spans="3:28" x14ac:dyDescent="0.25">
      <c r="C1765" s="633"/>
      <c r="D1765" s="633"/>
      <c r="E1765" s="633"/>
      <c r="G1765" s="633"/>
      <c r="I1765" s="633"/>
      <c r="K1765" s="633"/>
      <c r="M1765" s="633"/>
      <c r="O1765" s="633"/>
      <c r="P1765" s="633"/>
      <c r="Q1765" s="633"/>
      <c r="S1765" s="633"/>
      <c r="T1765" s="657"/>
      <c r="U1765" s="633"/>
      <c r="W1765" s="633"/>
      <c r="Y1765" s="633"/>
      <c r="Z1765" s="649"/>
      <c r="AA1765" s="653"/>
      <c r="AB1765" s="649"/>
    </row>
    <row r="1766" spans="3:28" x14ac:dyDescent="0.25">
      <c r="C1766" s="633"/>
      <c r="D1766" s="633"/>
      <c r="E1766" s="633"/>
      <c r="G1766" s="633"/>
      <c r="I1766" s="633"/>
      <c r="K1766" s="633"/>
      <c r="M1766" s="633"/>
      <c r="O1766" s="633"/>
      <c r="P1766" s="633"/>
      <c r="Q1766" s="633"/>
      <c r="S1766" s="633"/>
      <c r="T1766" s="657"/>
      <c r="U1766" s="633"/>
      <c r="W1766" s="633"/>
      <c r="Y1766" s="633"/>
      <c r="Z1766" s="649"/>
      <c r="AA1766" s="653"/>
      <c r="AB1766" s="649"/>
    </row>
    <row r="1767" spans="3:28" x14ac:dyDescent="0.25">
      <c r="C1767" s="633"/>
      <c r="D1767" s="633"/>
      <c r="E1767" s="633"/>
      <c r="G1767" s="633"/>
      <c r="I1767" s="633"/>
      <c r="K1767" s="633"/>
      <c r="M1767" s="633"/>
      <c r="O1767" s="633"/>
      <c r="P1767" s="633"/>
      <c r="Q1767" s="633"/>
      <c r="S1767" s="633"/>
      <c r="T1767" s="657"/>
      <c r="U1767" s="633"/>
      <c r="W1767" s="633"/>
      <c r="Y1767" s="633"/>
      <c r="Z1767" s="649"/>
      <c r="AA1767" s="653"/>
      <c r="AB1767" s="649"/>
    </row>
    <row r="1768" spans="3:28" x14ac:dyDescent="0.25">
      <c r="C1768" s="633"/>
      <c r="D1768" s="633"/>
      <c r="E1768" s="633"/>
      <c r="G1768" s="633"/>
      <c r="I1768" s="633"/>
      <c r="K1768" s="633"/>
      <c r="M1768" s="633"/>
      <c r="O1768" s="633"/>
      <c r="P1768" s="633"/>
      <c r="Q1768" s="633"/>
      <c r="S1768" s="633"/>
      <c r="T1768" s="657"/>
      <c r="U1768" s="633"/>
      <c r="W1768" s="633"/>
      <c r="Y1768" s="633"/>
      <c r="Z1768" s="649"/>
      <c r="AA1768" s="653"/>
      <c r="AB1768" s="649"/>
    </row>
    <row r="1769" spans="3:28" x14ac:dyDescent="0.25">
      <c r="C1769" s="633"/>
      <c r="D1769" s="633"/>
      <c r="E1769" s="633"/>
      <c r="G1769" s="633"/>
      <c r="I1769" s="633"/>
      <c r="K1769" s="633"/>
      <c r="M1769" s="633"/>
      <c r="O1769" s="633"/>
      <c r="P1769" s="633"/>
      <c r="Q1769" s="633"/>
      <c r="S1769" s="633"/>
      <c r="T1769" s="657"/>
      <c r="U1769" s="633"/>
      <c r="W1769" s="633"/>
      <c r="Y1769" s="633"/>
      <c r="Z1769" s="649"/>
      <c r="AA1769" s="653"/>
      <c r="AB1769" s="649"/>
    </row>
    <row r="1770" spans="3:28" x14ac:dyDescent="0.25">
      <c r="C1770" s="633"/>
      <c r="D1770" s="633"/>
      <c r="E1770" s="633"/>
      <c r="G1770" s="633"/>
      <c r="I1770" s="633"/>
      <c r="K1770" s="633"/>
      <c r="M1770" s="633"/>
      <c r="O1770" s="633"/>
      <c r="P1770" s="633"/>
      <c r="Q1770" s="633"/>
      <c r="S1770" s="633"/>
      <c r="T1770" s="657"/>
      <c r="U1770" s="633"/>
      <c r="W1770" s="633"/>
      <c r="Y1770" s="633"/>
      <c r="Z1770" s="649"/>
      <c r="AA1770" s="653"/>
      <c r="AB1770" s="649"/>
    </row>
    <row r="1771" spans="3:28" x14ac:dyDescent="0.25">
      <c r="C1771" s="633"/>
      <c r="D1771" s="633"/>
      <c r="E1771" s="633"/>
      <c r="G1771" s="633"/>
      <c r="I1771" s="633"/>
      <c r="K1771" s="633"/>
      <c r="M1771" s="633"/>
      <c r="O1771" s="633"/>
      <c r="P1771" s="633"/>
      <c r="Q1771" s="633"/>
      <c r="S1771" s="633"/>
      <c r="T1771" s="657"/>
      <c r="U1771" s="633"/>
      <c r="W1771" s="633"/>
      <c r="Y1771" s="633"/>
      <c r="Z1771" s="649"/>
      <c r="AA1771" s="653"/>
      <c r="AB1771" s="649"/>
    </row>
    <row r="1772" spans="3:28" x14ac:dyDescent="0.25">
      <c r="C1772" s="633"/>
      <c r="D1772" s="633"/>
      <c r="E1772" s="633"/>
      <c r="G1772" s="633"/>
      <c r="I1772" s="633"/>
      <c r="K1772" s="633"/>
      <c r="M1772" s="633"/>
      <c r="O1772" s="633"/>
      <c r="P1772" s="633"/>
      <c r="Q1772" s="633"/>
      <c r="S1772" s="633"/>
      <c r="T1772" s="657"/>
      <c r="U1772" s="633"/>
      <c r="W1772" s="633"/>
      <c r="Y1772" s="633"/>
      <c r="Z1772" s="649"/>
      <c r="AA1772" s="653"/>
      <c r="AB1772" s="649"/>
    </row>
    <row r="1773" spans="3:28" x14ac:dyDescent="0.25">
      <c r="C1773" s="633"/>
      <c r="D1773" s="633"/>
      <c r="E1773" s="633"/>
      <c r="G1773" s="633"/>
      <c r="I1773" s="633"/>
      <c r="K1773" s="633"/>
      <c r="M1773" s="633"/>
      <c r="O1773" s="633"/>
      <c r="P1773" s="633"/>
      <c r="Q1773" s="633"/>
      <c r="S1773" s="633"/>
      <c r="T1773" s="657"/>
      <c r="U1773" s="633"/>
      <c r="W1773" s="633"/>
      <c r="Y1773" s="633"/>
      <c r="Z1773" s="649"/>
      <c r="AA1773" s="653"/>
      <c r="AB1773" s="649"/>
    </row>
    <row r="1774" spans="3:28" x14ac:dyDescent="0.25">
      <c r="C1774" s="633"/>
      <c r="D1774" s="633"/>
      <c r="E1774" s="633"/>
      <c r="G1774" s="633"/>
      <c r="I1774" s="633"/>
      <c r="K1774" s="633"/>
      <c r="M1774" s="633"/>
      <c r="O1774" s="633"/>
      <c r="P1774" s="633"/>
      <c r="Q1774" s="633"/>
      <c r="S1774" s="633"/>
      <c r="T1774" s="657"/>
      <c r="U1774" s="633"/>
      <c r="W1774" s="633"/>
      <c r="Y1774" s="633"/>
      <c r="Z1774" s="649"/>
      <c r="AA1774" s="653"/>
      <c r="AB1774" s="649"/>
    </row>
    <row r="1775" spans="3:28" x14ac:dyDescent="0.25">
      <c r="C1775" s="633"/>
      <c r="D1775" s="633"/>
      <c r="E1775" s="633"/>
      <c r="G1775" s="633"/>
      <c r="I1775" s="633"/>
      <c r="K1775" s="633"/>
      <c r="M1775" s="633"/>
      <c r="O1775" s="633"/>
      <c r="P1775" s="633"/>
      <c r="Q1775" s="633"/>
      <c r="S1775" s="633"/>
      <c r="T1775" s="657"/>
      <c r="U1775" s="633"/>
      <c r="W1775" s="633"/>
      <c r="Y1775" s="633"/>
      <c r="Z1775" s="649"/>
      <c r="AA1775" s="653"/>
      <c r="AB1775" s="649"/>
    </row>
    <row r="1776" spans="3:28" x14ac:dyDescent="0.25">
      <c r="C1776" s="633"/>
      <c r="D1776" s="633"/>
      <c r="E1776" s="633"/>
      <c r="G1776" s="633"/>
      <c r="I1776" s="633"/>
      <c r="K1776" s="633"/>
      <c r="M1776" s="633"/>
      <c r="O1776" s="633"/>
      <c r="P1776" s="633"/>
      <c r="Q1776" s="633"/>
      <c r="S1776" s="633"/>
      <c r="T1776" s="657"/>
      <c r="U1776" s="633"/>
      <c r="W1776" s="633"/>
      <c r="Y1776" s="633"/>
      <c r="Z1776" s="649"/>
      <c r="AA1776" s="653"/>
      <c r="AB1776" s="649"/>
    </row>
    <row r="1777" spans="3:28" x14ac:dyDescent="0.25">
      <c r="C1777" s="633"/>
      <c r="D1777" s="633"/>
      <c r="E1777" s="633"/>
      <c r="G1777" s="633"/>
      <c r="I1777" s="633"/>
      <c r="K1777" s="633"/>
      <c r="M1777" s="633"/>
      <c r="O1777" s="633"/>
      <c r="P1777" s="633"/>
      <c r="Q1777" s="633"/>
      <c r="S1777" s="633"/>
      <c r="T1777" s="657"/>
      <c r="U1777" s="633"/>
      <c r="W1777" s="633"/>
      <c r="Y1777" s="633"/>
      <c r="Z1777" s="649"/>
      <c r="AA1777" s="653"/>
      <c r="AB1777" s="649"/>
    </row>
    <row r="1778" spans="3:28" x14ac:dyDescent="0.25">
      <c r="C1778" s="633"/>
      <c r="D1778" s="633"/>
      <c r="E1778" s="633"/>
      <c r="G1778" s="633"/>
      <c r="I1778" s="633"/>
      <c r="K1778" s="633"/>
      <c r="M1778" s="633"/>
      <c r="O1778" s="633"/>
      <c r="P1778" s="633"/>
      <c r="Q1778" s="633"/>
      <c r="S1778" s="633"/>
      <c r="T1778" s="657"/>
      <c r="U1778" s="633"/>
      <c r="W1778" s="633"/>
      <c r="Y1778" s="633"/>
      <c r="Z1778" s="649"/>
      <c r="AA1778" s="653"/>
      <c r="AB1778" s="649"/>
    </row>
    <row r="1779" spans="3:28" x14ac:dyDescent="0.25">
      <c r="C1779" s="633"/>
      <c r="D1779" s="633"/>
      <c r="E1779" s="633"/>
      <c r="G1779" s="633"/>
      <c r="I1779" s="633"/>
      <c r="K1779" s="633"/>
      <c r="M1779" s="633"/>
      <c r="O1779" s="633"/>
      <c r="P1779" s="633"/>
      <c r="Q1779" s="633"/>
      <c r="S1779" s="633"/>
      <c r="T1779" s="657"/>
      <c r="U1779" s="633"/>
      <c r="W1779" s="633"/>
      <c r="Y1779" s="633"/>
      <c r="Z1779" s="649"/>
      <c r="AA1779" s="653"/>
      <c r="AB1779" s="649"/>
    </row>
    <row r="1780" spans="3:28" x14ac:dyDescent="0.25">
      <c r="C1780" s="633"/>
      <c r="D1780" s="633"/>
      <c r="E1780" s="633"/>
      <c r="G1780" s="633"/>
      <c r="I1780" s="633"/>
      <c r="K1780" s="633"/>
      <c r="M1780" s="633"/>
      <c r="O1780" s="633"/>
      <c r="P1780" s="633"/>
      <c r="Q1780" s="633"/>
      <c r="S1780" s="633"/>
      <c r="T1780" s="657"/>
      <c r="U1780" s="633"/>
      <c r="W1780" s="633"/>
      <c r="Y1780" s="633"/>
      <c r="Z1780" s="649"/>
      <c r="AA1780" s="653"/>
      <c r="AB1780" s="649"/>
    </row>
    <row r="1781" spans="3:28" x14ac:dyDescent="0.25">
      <c r="C1781" s="633"/>
      <c r="D1781" s="633"/>
      <c r="E1781" s="633"/>
      <c r="G1781" s="633"/>
      <c r="I1781" s="633"/>
      <c r="K1781" s="633"/>
      <c r="M1781" s="633"/>
      <c r="O1781" s="633"/>
      <c r="P1781" s="633"/>
      <c r="Q1781" s="633"/>
      <c r="S1781" s="633"/>
      <c r="T1781" s="657"/>
      <c r="U1781" s="633"/>
      <c r="W1781" s="633"/>
      <c r="Y1781" s="633"/>
      <c r="Z1781" s="649"/>
      <c r="AA1781" s="653"/>
      <c r="AB1781" s="649"/>
    </row>
    <row r="1782" spans="3:28" x14ac:dyDescent="0.25">
      <c r="C1782" s="633"/>
      <c r="D1782" s="633"/>
      <c r="E1782" s="633"/>
      <c r="G1782" s="633"/>
      <c r="I1782" s="633"/>
      <c r="K1782" s="633"/>
      <c r="M1782" s="633"/>
      <c r="O1782" s="633"/>
      <c r="P1782" s="633"/>
      <c r="Q1782" s="633"/>
      <c r="S1782" s="633"/>
      <c r="T1782" s="657"/>
      <c r="U1782" s="633"/>
      <c r="W1782" s="633"/>
      <c r="Y1782" s="633"/>
      <c r="Z1782" s="649"/>
      <c r="AA1782" s="653"/>
      <c r="AB1782" s="649"/>
    </row>
    <row r="1783" spans="3:28" x14ac:dyDescent="0.25">
      <c r="C1783" s="633"/>
      <c r="D1783" s="633"/>
      <c r="E1783" s="633"/>
      <c r="G1783" s="633"/>
      <c r="I1783" s="633"/>
      <c r="K1783" s="633"/>
      <c r="M1783" s="633"/>
      <c r="O1783" s="633"/>
      <c r="P1783" s="633"/>
      <c r="Q1783" s="633"/>
      <c r="S1783" s="633"/>
      <c r="T1783" s="657"/>
      <c r="U1783" s="633"/>
      <c r="W1783" s="633"/>
      <c r="Y1783" s="633"/>
      <c r="Z1783" s="649"/>
      <c r="AA1783" s="653"/>
      <c r="AB1783" s="649"/>
    </row>
    <row r="1784" spans="3:28" x14ac:dyDescent="0.25">
      <c r="C1784" s="633"/>
      <c r="D1784" s="633"/>
      <c r="E1784" s="633"/>
      <c r="G1784" s="633"/>
      <c r="I1784" s="633"/>
      <c r="K1784" s="633"/>
      <c r="M1784" s="633"/>
      <c r="O1784" s="633"/>
      <c r="P1784" s="633"/>
      <c r="Q1784" s="633"/>
      <c r="S1784" s="633"/>
      <c r="T1784" s="657"/>
      <c r="U1784" s="633"/>
      <c r="W1784" s="633"/>
      <c r="Y1784" s="633"/>
      <c r="Z1784" s="649"/>
      <c r="AA1784" s="653"/>
      <c r="AB1784" s="649"/>
    </row>
    <row r="1785" spans="3:28" x14ac:dyDescent="0.25">
      <c r="C1785" s="633"/>
      <c r="D1785" s="633"/>
      <c r="E1785" s="633"/>
      <c r="G1785" s="633"/>
      <c r="I1785" s="633"/>
      <c r="K1785" s="633"/>
      <c r="M1785" s="633"/>
      <c r="O1785" s="633"/>
      <c r="P1785" s="633"/>
      <c r="Q1785" s="633"/>
      <c r="S1785" s="633"/>
      <c r="T1785" s="657"/>
      <c r="U1785" s="633"/>
      <c r="W1785" s="633"/>
      <c r="Y1785" s="633"/>
      <c r="Z1785" s="649"/>
      <c r="AA1785" s="653"/>
      <c r="AB1785" s="649"/>
    </row>
    <row r="1786" spans="3:28" x14ac:dyDescent="0.25">
      <c r="C1786" s="633"/>
      <c r="D1786" s="633"/>
      <c r="E1786" s="633"/>
      <c r="G1786" s="633"/>
      <c r="I1786" s="633"/>
      <c r="K1786" s="633"/>
      <c r="M1786" s="633"/>
      <c r="O1786" s="633"/>
      <c r="P1786" s="633"/>
      <c r="Q1786" s="633"/>
      <c r="S1786" s="633"/>
      <c r="T1786" s="657"/>
      <c r="U1786" s="633"/>
      <c r="W1786" s="633"/>
      <c r="Y1786" s="633"/>
      <c r="Z1786" s="649"/>
      <c r="AA1786" s="653"/>
      <c r="AB1786" s="649"/>
    </row>
    <row r="1787" spans="3:28" x14ac:dyDescent="0.25">
      <c r="C1787" s="633"/>
      <c r="D1787" s="633"/>
      <c r="E1787" s="633"/>
      <c r="G1787" s="633"/>
      <c r="I1787" s="633"/>
      <c r="K1787" s="633"/>
      <c r="M1787" s="633"/>
      <c r="O1787" s="633"/>
      <c r="P1787" s="633"/>
      <c r="Q1787" s="633"/>
      <c r="S1787" s="633"/>
      <c r="T1787" s="657"/>
      <c r="U1787" s="633"/>
      <c r="W1787" s="633"/>
      <c r="Y1787" s="633"/>
      <c r="Z1787" s="649"/>
      <c r="AA1787" s="653"/>
      <c r="AB1787" s="649"/>
    </row>
    <row r="1788" spans="3:28" x14ac:dyDescent="0.25">
      <c r="C1788" s="633"/>
      <c r="D1788" s="633"/>
      <c r="E1788" s="633"/>
      <c r="G1788" s="633"/>
      <c r="I1788" s="633"/>
      <c r="K1788" s="633"/>
      <c r="M1788" s="633"/>
      <c r="O1788" s="633"/>
      <c r="P1788" s="633"/>
      <c r="Q1788" s="633"/>
      <c r="S1788" s="633"/>
      <c r="T1788" s="657"/>
      <c r="U1788" s="633"/>
      <c r="W1788" s="633"/>
      <c r="Y1788" s="633"/>
      <c r="Z1788" s="649"/>
      <c r="AA1788" s="653"/>
      <c r="AB1788" s="649"/>
    </row>
    <row r="1789" spans="3:28" x14ac:dyDescent="0.25">
      <c r="C1789" s="633"/>
      <c r="D1789" s="633"/>
      <c r="E1789" s="633"/>
      <c r="G1789" s="633"/>
      <c r="I1789" s="633"/>
      <c r="K1789" s="633"/>
      <c r="M1789" s="633"/>
      <c r="O1789" s="633"/>
      <c r="P1789" s="633"/>
      <c r="Q1789" s="633"/>
      <c r="S1789" s="633"/>
      <c r="T1789" s="657"/>
      <c r="U1789" s="633"/>
      <c r="W1789" s="633"/>
      <c r="Y1789" s="633"/>
      <c r="Z1789" s="649"/>
      <c r="AA1789" s="653"/>
      <c r="AB1789" s="649"/>
    </row>
    <row r="1790" spans="3:28" x14ac:dyDescent="0.25">
      <c r="C1790" s="633"/>
      <c r="D1790" s="633"/>
      <c r="E1790" s="633"/>
      <c r="G1790" s="633"/>
      <c r="I1790" s="633"/>
      <c r="K1790" s="633"/>
      <c r="M1790" s="633"/>
      <c r="O1790" s="633"/>
      <c r="P1790" s="633"/>
      <c r="Q1790" s="633"/>
      <c r="S1790" s="633"/>
      <c r="T1790" s="657"/>
      <c r="U1790" s="633"/>
      <c r="W1790" s="633"/>
      <c r="Y1790" s="633"/>
      <c r="Z1790" s="649"/>
      <c r="AA1790" s="653"/>
      <c r="AB1790" s="649"/>
    </row>
    <row r="1791" spans="3:28" x14ac:dyDescent="0.25">
      <c r="C1791" s="633"/>
      <c r="D1791" s="633"/>
      <c r="E1791" s="633"/>
      <c r="G1791" s="633"/>
      <c r="I1791" s="633"/>
      <c r="K1791" s="633"/>
      <c r="M1791" s="633"/>
      <c r="O1791" s="633"/>
      <c r="P1791" s="633"/>
      <c r="Q1791" s="633"/>
      <c r="S1791" s="633"/>
      <c r="T1791" s="657"/>
      <c r="U1791" s="633"/>
      <c r="W1791" s="633"/>
      <c r="Y1791" s="633"/>
      <c r="Z1791" s="649"/>
      <c r="AA1791" s="653"/>
      <c r="AB1791" s="649"/>
    </row>
    <row r="1792" spans="3:28" x14ac:dyDescent="0.25">
      <c r="C1792" s="633"/>
      <c r="D1792" s="633"/>
      <c r="E1792" s="633"/>
      <c r="G1792" s="633"/>
      <c r="I1792" s="633"/>
      <c r="K1792" s="633"/>
      <c r="M1792" s="633"/>
      <c r="O1792" s="633"/>
      <c r="P1792" s="633"/>
      <c r="Q1792" s="633"/>
      <c r="S1792" s="633"/>
      <c r="T1792" s="657"/>
      <c r="U1792" s="633"/>
      <c r="W1792" s="633"/>
      <c r="Y1792" s="633"/>
      <c r="Z1792" s="649"/>
      <c r="AA1792" s="653"/>
      <c r="AB1792" s="649"/>
    </row>
    <row r="1793" spans="3:28" x14ac:dyDescent="0.25">
      <c r="C1793" s="633"/>
      <c r="D1793" s="633"/>
      <c r="E1793" s="633"/>
      <c r="G1793" s="633"/>
      <c r="I1793" s="633"/>
      <c r="K1793" s="633"/>
      <c r="M1793" s="633"/>
      <c r="O1793" s="633"/>
      <c r="P1793" s="633"/>
      <c r="Q1793" s="633"/>
      <c r="S1793" s="633"/>
      <c r="T1793" s="657"/>
      <c r="U1793" s="633"/>
      <c r="W1793" s="633"/>
      <c r="Y1793" s="633"/>
      <c r="Z1793" s="649"/>
      <c r="AA1793" s="653"/>
      <c r="AB1793" s="649"/>
    </row>
    <row r="1794" spans="3:28" x14ac:dyDescent="0.25">
      <c r="C1794" s="633"/>
      <c r="D1794" s="633"/>
      <c r="E1794" s="633"/>
      <c r="G1794" s="633"/>
      <c r="I1794" s="633"/>
      <c r="K1794" s="633"/>
      <c r="M1794" s="633"/>
      <c r="O1794" s="633"/>
      <c r="P1794" s="633"/>
      <c r="Q1794" s="633"/>
      <c r="S1794" s="633"/>
      <c r="T1794" s="657"/>
      <c r="U1794" s="633"/>
      <c r="W1794" s="633"/>
      <c r="Y1794" s="633"/>
      <c r="Z1794" s="649"/>
      <c r="AA1794" s="653"/>
      <c r="AB1794" s="649"/>
    </row>
    <row r="1795" spans="3:28" x14ac:dyDescent="0.25">
      <c r="C1795" s="633"/>
      <c r="D1795" s="633"/>
      <c r="E1795" s="633"/>
      <c r="G1795" s="633"/>
      <c r="I1795" s="633"/>
      <c r="K1795" s="633"/>
      <c r="M1795" s="633"/>
      <c r="O1795" s="633"/>
      <c r="P1795" s="633"/>
      <c r="Q1795" s="633"/>
      <c r="S1795" s="633"/>
      <c r="T1795" s="657"/>
      <c r="U1795" s="633"/>
      <c r="W1795" s="633"/>
      <c r="Y1795" s="633"/>
      <c r="Z1795" s="649"/>
      <c r="AA1795" s="653"/>
      <c r="AB1795" s="649"/>
    </row>
    <row r="1796" spans="3:28" x14ac:dyDescent="0.25">
      <c r="C1796" s="633"/>
      <c r="D1796" s="633"/>
      <c r="E1796" s="633"/>
      <c r="G1796" s="633"/>
      <c r="I1796" s="633"/>
      <c r="K1796" s="633"/>
      <c r="M1796" s="633"/>
      <c r="O1796" s="633"/>
      <c r="P1796" s="633"/>
      <c r="Q1796" s="633"/>
      <c r="S1796" s="633"/>
      <c r="T1796" s="657"/>
      <c r="U1796" s="633"/>
      <c r="W1796" s="633"/>
      <c r="Y1796" s="633"/>
      <c r="Z1796" s="649"/>
      <c r="AA1796" s="653"/>
      <c r="AB1796" s="649"/>
    </row>
    <row r="1797" spans="3:28" x14ac:dyDescent="0.25">
      <c r="C1797" s="633"/>
      <c r="D1797" s="633"/>
      <c r="E1797" s="633"/>
      <c r="G1797" s="633"/>
      <c r="I1797" s="633"/>
      <c r="K1797" s="633"/>
      <c r="M1797" s="633"/>
      <c r="O1797" s="633"/>
      <c r="P1797" s="633"/>
      <c r="Q1797" s="633"/>
      <c r="S1797" s="633"/>
      <c r="T1797" s="657"/>
      <c r="U1797" s="633"/>
      <c r="W1797" s="633"/>
      <c r="Y1797" s="633"/>
      <c r="Z1797" s="649"/>
      <c r="AA1797" s="653"/>
      <c r="AB1797" s="649"/>
    </row>
    <row r="1798" spans="3:28" x14ac:dyDescent="0.25">
      <c r="C1798" s="633"/>
      <c r="D1798" s="633"/>
      <c r="E1798" s="633"/>
      <c r="G1798" s="633"/>
      <c r="I1798" s="633"/>
      <c r="K1798" s="633"/>
      <c r="M1798" s="633"/>
      <c r="O1798" s="633"/>
      <c r="P1798" s="633"/>
      <c r="Q1798" s="633"/>
      <c r="S1798" s="633"/>
      <c r="T1798" s="657"/>
      <c r="U1798" s="633"/>
      <c r="W1798" s="633"/>
      <c r="Y1798" s="633"/>
      <c r="Z1798" s="649"/>
      <c r="AA1798" s="653"/>
      <c r="AB1798" s="649"/>
    </row>
    <row r="1799" spans="3:28" x14ac:dyDescent="0.25">
      <c r="C1799" s="633"/>
      <c r="D1799" s="633"/>
      <c r="E1799" s="633"/>
      <c r="G1799" s="633"/>
      <c r="I1799" s="633"/>
      <c r="K1799" s="633"/>
      <c r="M1799" s="633"/>
      <c r="O1799" s="633"/>
      <c r="P1799" s="633"/>
      <c r="Q1799" s="633"/>
      <c r="S1799" s="633"/>
      <c r="T1799" s="657"/>
      <c r="U1799" s="633"/>
      <c r="W1799" s="633"/>
      <c r="Y1799" s="633"/>
      <c r="Z1799" s="649"/>
      <c r="AA1799" s="653"/>
      <c r="AB1799" s="649"/>
    </row>
    <row r="1800" spans="3:28" x14ac:dyDescent="0.25">
      <c r="C1800" s="633"/>
      <c r="D1800" s="633"/>
      <c r="E1800" s="633"/>
      <c r="G1800" s="633"/>
      <c r="I1800" s="633"/>
      <c r="K1800" s="633"/>
      <c r="M1800" s="633"/>
      <c r="O1800" s="633"/>
      <c r="P1800" s="633"/>
      <c r="Q1800" s="633"/>
      <c r="S1800" s="633"/>
      <c r="T1800" s="657"/>
      <c r="U1800" s="633"/>
      <c r="W1800" s="633"/>
      <c r="Y1800" s="633"/>
      <c r="Z1800" s="649"/>
      <c r="AA1800" s="653"/>
      <c r="AB1800" s="649"/>
    </row>
    <row r="1801" spans="3:28" x14ac:dyDescent="0.25">
      <c r="C1801" s="633"/>
      <c r="D1801" s="633"/>
      <c r="E1801" s="633"/>
      <c r="G1801" s="633"/>
      <c r="I1801" s="633"/>
      <c r="K1801" s="633"/>
      <c r="M1801" s="633"/>
      <c r="O1801" s="633"/>
      <c r="P1801" s="633"/>
      <c r="Q1801" s="633"/>
      <c r="S1801" s="633"/>
      <c r="T1801" s="657"/>
      <c r="U1801" s="633"/>
      <c r="W1801" s="633"/>
      <c r="Y1801" s="633"/>
      <c r="Z1801" s="649"/>
      <c r="AA1801" s="653"/>
      <c r="AB1801" s="649"/>
    </row>
    <row r="1802" spans="3:28" x14ac:dyDescent="0.25">
      <c r="C1802" s="633"/>
      <c r="D1802" s="633"/>
      <c r="E1802" s="633"/>
      <c r="G1802" s="633"/>
      <c r="I1802" s="633"/>
      <c r="K1802" s="633"/>
      <c r="M1802" s="633"/>
      <c r="O1802" s="633"/>
      <c r="P1802" s="633"/>
      <c r="Q1802" s="633"/>
      <c r="S1802" s="633"/>
      <c r="T1802" s="657"/>
      <c r="U1802" s="633"/>
      <c r="W1802" s="633"/>
      <c r="Y1802" s="633"/>
      <c r="Z1802" s="649"/>
      <c r="AA1802" s="653"/>
      <c r="AB1802" s="649"/>
    </row>
    <row r="1803" spans="3:28" x14ac:dyDescent="0.25">
      <c r="C1803" s="633"/>
      <c r="D1803" s="633"/>
      <c r="E1803" s="633"/>
      <c r="G1803" s="633"/>
      <c r="I1803" s="633"/>
      <c r="K1803" s="633"/>
      <c r="M1803" s="633"/>
      <c r="O1803" s="633"/>
      <c r="P1803" s="633"/>
      <c r="Q1803" s="633"/>
      <c r="S1803" s="633"/>
      <c r="T1803" s="657"/>
      <c r="U1803" s="633"/>
      <c r="W1803" s="633"/>
      <c r="Y1803" s="633"/>
      <c r="Z1803" s="649"/>
      <c r="AA1803" s="653"/>
      <c r="AB1803" s="649"/>
    </row>
    <row r="1804" spans="3:28" x14ac:dyDescent="0.25">
      <c r="C1804" s="633"/>
      <c r="D1804" s="633"/>
      <c r="E1804" s="633"/>
      <c r="G1804" s="633"/>
      <c r="I1804" s="633"/>
      <c r="K1804" s="633"/>
      <c r="M1804" s="633"/>
      <c r="O1804" s="633"/>
      <c r="P1804" s="633"/>
      <c r="Q1804" s="633"/>
      <c r="S1804" s="633"/>
      <c r="T1804" s="657"/>
      <c r="U1804" s="633"/>
      <c r="W1804" s="633"/>
      <c r="Y1804" s="633"/>
      <c r="Z1804" s="649"/>
      <c r="AA1804" s="653"/>
      <c r="AB1804" s="649"/>
    </row>
    <row r="1805" spans="3:28" x14ac:dyDescent="0.25">
      <c r="C1805" s="633"/>
      <c r="D1805" s="633"/>
      <c r="E1805" s="633"/>
      <c r="G1805" s="633"/>
      <c r="I1805" s="633"/>
      <c r="K1805" s="633"/>
      <c r="M1805" s="633"/>
      <c r="O1805" s="633"/>
      <c r="P1805" s="633"/>
      <c r="Q1805" s="633"/>
      <c r="S1805" s="633"/>
      <c r="T1805" s="657"/>
      <c r="U1805" s="633"/>
      <c r="W1805" s="633"/>
      <c r="Y1805" s="633"/>
      <c r="Z1805" s="649"/>
      <c r="AA1805" s="653"/>
      <c r="AB1805" s="649"/>
    </row>
    <row r="1806" spans="3:28" x14ac:dyDescent="0.25">
      <c r="C1806" s="633"/>
      <c r="D1806" s="633"/>
      <c r="E1806" s="633"/>
      <c r="G1806" s="633"/>
      <c r="I1806" s="633"/>
      <c r="K1806" s="633"/>
      <c r="M1806" s="633"/>
      <c r="O1806" s="633"/>
      <c r="P1806" s="633"/>
      <c r="Q1806" s="633"/>
      <c r="S1806" s="633"/>
      <c r="T1806" s="657"/>
      <c r="U1806" s="633"/>
      <c r="W1806" s="633"/>
      <c r="Y1806" s="633"/>
      <c r="Z1806" s="649"/>
      <c r="AA1806" s="653"/>
      <c r="AB1806" s="649"/>
    </row>
    <row r="1807" spans="3:28" x14ac:dyDescent="0.25">
      <c r="C1807" s="633"/>
      <c r="D1807" s="633"/>
      <c r="E1807" s="633"/>
      <c r="G1807" s="633"/>
      <c r="I1807" s="633"/>
      <c r="K1807" s="633"/>
      <c r="M1807" s="633"/>
      <c r="O1807" s="633"/>
      <c r="P1807" s="633"/>
      <c r="Q1807" s="633"/>
      <c r="S1807" s="633"/>
      <c r="T1807" s="657"/>
      <c r="U1807" s="633"/>
      <c r="W1807" s="633"/>
      <c r="Y1807" s="633"/>
      <c r="Z1807" s="649"/>
      <c r="AA1807" s="653"/>
      <c r="AB1807" s="649"/>
    </row>
    <row r="1808" spans="3:28" x14ac:dyDescent="0.25">
      <c r="C1808" s="633"/>
      <c r="D1808" s="633"/>
      <c r="E1808" s="633"/>
      <c r="G1808" s="633"/>
      <c r="I1808" s="633"/>
      <c r="K1808" s="633"/>
      <c r="M1808" s="633"/>
      <c r="O1808" s="633"/>
      <c r="P1808" s="633"/>
      <c r="Q1808" s="633"/>
      <c r="S1808" s="633"/>
      <c r="T1808" s="657"/>
      <c r="U1808" s="633"/>
      <c r="W1808" s="633"/>
      <c r="Y1808" s="633"/>
      <c r="Z1808" s="649"/>
      <c r="AA1808" s="653"/>
      <c r="AB1808" s="649"/>
    </row>
    <row r="1809" spans="3:28" x14ac:dyDescent="0.25">
      <c r="C1809" s="633"/>
      <c r="D1809" s="633"/>
      <c r="E1809" s="633"/>
      <c r="G1809" s="633"/>
      <c r="I1809" s="633"/>
      <c r="K1809" s="633"/>
      <c r="M1809" s="633"/>
      <c r="O1809" s="633"/>
      <c r="P1809" s="633"/>
      <c r="Q1809" s="633"/>
      <c r="S1809" s="633"/>
      <c r="T1809" s="657"/>
      <c r="U1809" s="633"/>
      <c r="W1809" s="633"/>
      <c r="Y1809" s="633"/>
      <c r="Z1809" s="649"/>
      <c r="AA1809" s="653"/>
      <c r="AB1809" s="649"/>
    </row>
    <row r="1810" spans="3:28" x14ac:dyDescent="0.25">
      <c r="C1810" s="633"/>
      <c r="D1810" s="633"/>
      <c r="E1810" s="633"/>
      <c r="G1810" s="633"/>
      <c r="I1810" s="633"/>
      <c r="K1810" s="633"/>
      <c r="M1810" s="633"/>
      <c r="O1810" s="633"/>
      <c r="P1810" s="633"/>
      <c r="Q1810" s="633"/>
      <c r="S1810" s="633"/>
      <c r="T1810" s="657"/>
      <c r="U1810" s="633"/>
      <c r="W1810" s="633"/>
      <c r="Y1810" s="633"/>
      <c r="Z1810" s="649"/>
      <c r="AA1810" s="653"/>
      <c r="AB1810" s="649"/>
    </row>
    <row r="1811" spans="3:28" x14ac:dyDescent="0.25">
      <c r="C1811" s="633"/>
      <c r="D1811" s="633"/>
      <c r="E1811" s="633"/>
      <c r="G1811" s="633"/>
      <c r="I1811" s="633"/>
      <c r="K1811" s="633"/>
      <c r="M1811" s="633"/>
      <c r="O1811" s="633"/>
      <c r="P1811" s="633"/>
      <c r="Q1811" s="633"/>
      <c r="S1811" s="633"/>
      <c r="T1811" s="657"/>
      <c r="U1811" s="633"/>
      <c r="W1811" s="633"/>
      <c r="Y1811" s="633"/>
      <c r="Z1811" s="649"/>
      <c r="AA1811" s="653"/>
      <c r="AB1811" s="649"/>
    </row>
    <row r="1812" spans="3:28" x14ac:dyDescent="0.25">
      <c r="C1812" s="633"/>
      <c r="D1812" s="633"/>
      <c r="E1812" s="633"/>
      <c r="G1812" s="633"/>
      <c r="I1812" s="633"/>
      <c r="K1812" s="633"/>
      <c r="M1812" s="633"/>
      <c r="O1812" s="633"/>
      <c r="P1812" s="633"/>
      <c r="Q1812" s="633"/>
      <c r="S1812" s="633"/>
      <c r="T1812" s="657"/>
      <c r="U1812" s="633"/>
      <c r="W1812" s="633"/>
      <c r="Y1812" s="633"/>
      <c r="Z1812" s="649"/>
      <c r="AA1812" s="653"/>
      <c r="AB1812" s="649"/>
    </row>
    <row r="1813" spans="3:28" x14ac:dyDescent="0.25">
      <c r="C1813" s="633"/>
      <c r="D1813" s="633"/>
      <c r="E1813" s="633"/>
      <c r="G1813" s="633"/>
      <c r="I1813" s="633"/>
      <c r="K1813" s="633"/>
      <c r="M1813" s="633"/>
      <c r="O1813" s="633"/>
      <c r="P1813" s="633"/>
      <c r="Q1813" s="633"/>
      <c r="S1813" s="633"/>
      <c r="T1813" s="657"/>
      <c r="U1813" s="633"/>
      <c r="W1813" s="633"/>
      <c r="Y1813" s="633"/>
      <c r="Z1813" s="649"/>
      <c r="AA1813" s="653"/>
      <c r="AB1813" s="649"/>
    </row>
    <row r="1814" spans="3:28" x14ac:dyDescent="0.25">
      <c r="C1814" s="633"/>
      <c r="D1814" s="633"/>
      <c r="E1814" s="633"/>
      <c r="G1814" s="633"/>
      <c r="I1814" s="633"/>
      <c r="K1814" s="633"/>
      <c r="M1814" s="633"/>
      <c r="O1814" s="633"/>
      <c r="P1814" s="633"/>
      <c r="Q1814" s="633"/>
      <c r="S1814" s="633"/>
      <c r="T1814" s="657"/>
      <c r="U1814" s="633"/>
      <c r="W1814" s="633"/>
      <c r="Y1814" s="633"/>
      <c r="Z1814" s="649"/>
      <c r="AA1814" s="653"/>
      <c r="AB1814" s="649"/>
    </row>
    <row r="1815" spans="3:28" x14ac:dyDescent="0.25">
      <c r="C1815" s="633"/>
      <c r="D1815" s="633"/>
      <c r="E1815" s="633"/>
      <c r="G1815" s="633"/>
      <c r="I1815" s="633"/>
      <c r="K1815" s="633"/>
      <c r="M1815" s="633"/>
      <c r="O1815" s="633"/>
      <c r="P1815" s="633"/>
      <c r="Q1815" s="633"/>
      <c r="S1815" s="633"/>
      <c r="T1815" s="657"/>
      <c r="U1815" s="633"/>
      <c r="W1815" s="633"/>
      <c r="Y1815" s="633"/>
      <c r="Z1815" s="649"/>
      <c r="AA1815" s="653"/>
      <c r="AB1815" s="649"/>
    </row>
    <row r="1816" spans="3:28" x14ac:dyDescent="0.25">
      <c r="C1816" s="633"/>
      <c r="D1816" s="633"/>
      <c r="E1816" s="633"/>
      <c r="G1816" s="633"/>
      <c r="I1816" s="633"/>
      <c r="K1816" s="633"/>
      <c r="M1816" s="633"/>
      <c r="O1816" s="633"/>
      <c r="P1816" s="633"/>
      <c r="Q1816" s="633"/>
      <c r="S1816" s="633"/>
      <c r="T1816" s="657"/>
      <c r="U1816" s="633"/>
      <c r="W1816" s="633"/>
      <c r="Y1816" s="633"/>
      <c r="Z1816" s="649"/>
      <c r="AA1816" s="653"/>
      <c r="AB1816" s="649"/>
    </row>
    <row r="1817" spans="3:28" x14ac:dyDescent="0.25">
      <c r="C1817" s="633"/>
      <c r="D1817" s="633"/>
      <c r="E1817" s="633"/>
      <c r="G1817" s="633"/>
      <c r="I1817" s="633"/>
      <c r="K1817" s="633"/>
      <c r="M1817" s="633"/>
      <c r="O1817" s="633"/>
      <c r="P1817" s="633"/>
      <c r="Q1817" s="633"/>
      <c r="S1817" s="633"/>
      <c r="T1817" s="657"/>
      <c r="U1817" s="633"/>
      <c r="W1817" s="633"/>
      <c r="Y1817" s="633"/>
      <c r="Z1817" s="649"/>
      <c r="AA1817" s="653"/>
      <c r="AB1817" s="649"/>
    </row>
    <row r="1818" spans="3:28" x14ac:dyDescent="0.25">
      <c r="C1818" s="633"/>
      <c r="D1818" s="633"/>
      <c r="E1818" s="633"/>
      <c r="G1818" s="633"/>
      <c r="I1818" s="633"/>
      <c r="K1818" s="633"/>
      <c r="M1818" s="633"/>
      <c r="O1818" s="633"/>
      <c r="P1818" s="633"/>
      <c r="Q1818" s="633"/>
      <c r="S1818" s="633"/>
      <c r="T1818" s="657"/>
      <c r="U1818" s="633"/>
      <c r="W1818" s="633"/>
      <c r="Y1818" s="633"/>
      <c r="Z1818" s="649"/>
      <c r="AA1818" s="653"/>
      <c r="AB1818" s="649"/>
    </row>
    <row r="1819" spans="3:28" x14ac:dyDescent="0.25">
      <c r="C1819" s="633"/>
      <c r="D1819" s="633"/>
      <c r="E1819" s="633"/>
      <c r="G1819" s="633"/>
      <c r="I1819" s="633"/>
      <c r="K1819" s="633"/>
      <c r="M1819" s="633"/>
      <c r="O1819" s="633"/>
      <c r="P1819" s="633"/>
      <c r="Q1819" s="633"/>
      <c r="S1819" s="633"/>
      <c r="T1819" s="657"/>
      <c r="U1819" s="633"/>
      <c r="W1819" s="633"/>
      <c r="Y1819" s="633"/>
      <c r="Z1819" s="649"/>
      <c r="AA1819" s="653"/>
      <c r="AB1819" s="649"/>
    </row>
    <row r="1820" spans="3:28" x14ac:dyDescent="0.25">
      <c r="C1820" s="633"/>
      <c r="D1820" s="633"/>
      <c r="E1820" s="633"/>
      <c r="G1820" s="633"/>
      <c r="I1820" s="633"/>
      <c r="K1820" s="633"/>
      <c r="M1820" s="633"/>
      <c r="O1820" s="633"/>
      <c r="P1820" s="633"/>
      <c r="Q1820" s="633"/>
      <c r="S1820" s="633"/>
      <c r="T1820" s="657"/>
      <c r="U1820" s="633"/>
      <c r="W1820" s="633"/>
      <c r="Y1820" s="633"/>
      <c r="Z1820" s="649"/>
      <c r="AA1820" s="653"/>
      <c r="AB1820" s="649"/>
    </row>
    <row r="1821" spans="3:28" x14ac:dyDescent="0.25">
      <c r="C1821" s="633"/>
      <c r="D1821" s="633"/>
      <c r="E1821" s="633"/>
      <c r="G1821" s="633"/>
      <c r="I1821" s="633"/>
      <c r="K1821" s="633"/>
      <c r="M1821" s="633"/>
      <c r="O1821" s="633"/>
      <c r="P1821" s="633"/>
      <c r="Q1821" s="633"/>
      <c r="S1821" s="633"/>
      <c r="T1821" s="657"/>
      <c r="U1821" s="633"/>
      <c r="W1821" s="633"/>
      <c r="Y1821" s="633"/>
      <c r="Z1821" s="649"/>
      <c r="AA1821" s="653"/>
      <c r="AB1821" s="649"/>
    </row>
    <row r="1822" spans="3:28" x14ac:dyDescent="0.25">
      <c r="C1822" s="633"/>
      <c r="D1822" s="633"/>
      <c r="E1822" s="633"/>
      <c r="G1822" s="633"/>
      <c r="I1822" s="633"/>
      <c r="K1822" s="633"/>
      <c r="M1822" s="633"/>
      <c r="O1822" s="633"/>
      <c r="P1822" s="633"/>
      <c r="Q1822" s="633"/>
      <c r="S1822" s="633"/>
      <c r="T1822" s="657"/>
      <c r="U1822" s="633"/>
      <c r="W1822" s="633"/>
      <c r="Y1822" s="633"/>
      <c r="Z1822" s="649"/>
      <c r="AA1822" s="653"/>
      <c r="AB1822" s="649"/>
    </row>
    <row r="1823" spans="3:28" x14ac:dyDescent="0.25">
      <c r="C1823" s="633"/>
      <c r="D1823" s="633"/>
      <c r="E1823" s="633"/>
      <c r="G1823" s="633"/>
      <c r="I1823" s="633"/>
      <c r="K1823" s="633"/>
      <c r="M1823" s="633"/>
      <c r="O1823" s="633"/>
      <c r="P1823" s="633"/>
      <c r="Q1823" s="633"/>
      <c r="S1823" s="633"/>
      <c r="T1823" s="657"/>
      <c r="U1823" s="633"/>
      <c r="W1823" s="633"/>
      <c r="Y1823" s="633"/>
      <c r="Z1823" s="649"/>
      <c r="AA1823" s="653"/>
      <c r="AB1823" s="649"/>
    </row>
    <row r="1824" spans="3:28" x14ac:dyDescent="0.25">
      <c r="C1824" s="633"/>
      <c r="D1824" s="633"/>
      <c r="E1824" s="633"/>
      <c r="G1824" s="633"/>
      <c r="I1824" s="633"/>
      <c r="K1824" s="633"/>
      <c r="M1824" s="633"/>
      <c r="O1824" s="633"/>
      <c r="P1824" s="633"/>
      <c r="Q1824" s="633"/>
      <c r="S1824" s="633"/>
      <c r="T1824" s="657"/>
      <c r="U1824" s="633"/>
      <c r="W1824" s="633"/>
      <c r="Y1824" s="633"/>
      <c r="Z1824" s="649"/>
      <c r="AA1824" s="653"/>
      <c r="AB1824" s="649"/>
    </row>
    <row r="1825" spans="3:28" x14ac:dyDescent="0.25">
      <c r="C1825" s="633"/>
      <c r="D1825" s="633"/>
      <c r="E1825" s="633"/>
      <c r="G1825" s="633"/>
      <c r="I1825" s="633"/>
      <c r="K1825" s="633"/>
      <c r="M1825" s="633"/>
      <c r="O1825" s="633"/>
      <c r="P1825" s="633"/>
      <c r="Q1825" s="633"/>
      <c r="S1825" s="633"/>
      <c r="T1825" s="657"/>
      <c r="U1825" s="633"/>
      <c r="W1825" s="633"/>
      <c r="Y1825" s="633"/>
      <c r="Z1825" s="649"/>
      <c r="AA1825" s="653"/>
      <c r="AB1825" s="649"/>
    </row>
    <row r="1826" spans="3:28" x14ac:dyDescent="0.25">
      <c r="C1826" s="633"/>
      <c r="D1826" s="633"/>
      <c r="E1826" s="633"/>
      <c r="G1826" s="633"/>
      <c r="I1826" s="633"/>
      <c r="K1826" s="633"/>
      <c r="M1826" s="633"/>
      <c r="O1826" s="633"/>
      <c r="P1826" s="633"/>
      <c r="Q1826" s="633"/>
      <c r="S1826" s="633"/>
      <c r="T1826" s="657"/>
      <c r="U1826" s="633"/>
      <c r="W1826" s="633"/>
      <c r="Y1826" s="633"/>
      <c r="Z1826" s="649"/>
      <c r="AA1826" s="653"/>
      <c r="AB1826" s="649"/>
    </row>
    <row r="1827" spans="3:28" x14ac:dyDescent="0.25">
      <c r="C1827" s="633"/>
      <c r="D1827" s="633"/>
      <c r="E1827" s="633"/>
      <c r="G1827" s="633"/>
      <c r="I1827" s="633"/>
      <c r="K1827" s="633"/>
      <c r="M1827" s="633"/>
      <c r="O1827" s="633"/>
      <c r="P1827" s="633"/>
      <c r="Q1827" s="633"/>
      <c r="S1827" s="633"/>
      <c r="T1827" s="657"/>
      <c r="U1827" s="633"/>
      <c r="W1827" s="633"/>
      <c r="Y1827" s="633"/>
      <c r="Z1827" s="649"/>
      <c r="AA1827" s="653"/>
      <c r="AB1827" s="649"/>
    </row>
    <row r="1828" spans="3:28" x14ac:dyDescent="0.25">
      <c r="C1828" s="633"/>
      <c r="D1828" s="633"/>
      <c r="E1828" s="633"/>
      <c r="G1828" s="633"/>
      <c r="I1828" s="633"/>
      <c r="K1828" s="633"/>
      <c r="M1828" s="633"/>
      <c r="O1828" s="633"/>
      <c r="P1828" s="633"/>
      <c r="Q1828" s="633"/>
      <c r="S1828" s="633"/>
      <c r="T1828" s="657"/>
      <c r="U1828" s="633"/>
      <c r="W1828" s="633"/>
      <c r="Y1828" s="633"/>
      <c r="Z1828" s="649"/>
      <c r="AA1828" s="653"/>
      <c r="AB1828" s="649"/>
    </row>
    <row r="1829" spans="3:28" x14ac:dyDescent="0.25">
      <c r="C1829" s="633"/>
      <c r="D1829" s="633"/>
      <c r="E1829" s="633"/>
      <c r="G1829" s="633"/>
      <c r="I1829" s="633"/>
      <c r="K1829" s="633"/>
      <c r="M1829" s="633"/>
      <c r="O1829" s="633"/>
      <c r="P1829" s="633"/>
      <c r="Q1829" s="633"/>
      <c r="S1829" s="633"/>
      <c r="T1829" s="657"/>
      <c r="U1829" s="633"/>
      <c r="W1829" s="633"/>
      <c r="Y1829" s="633"/>
      <c r="Z1829" s="649"/>
      <c r="AA1829" s="653"/>
      <c r="AB1829" s="649"/>
    </row>
    <row r="1830" spans="3:28" x14ac:dyDescent="0.25">
      <c r="C1830" s="633"/>
      <c r="D1830" s="633"/>
      <c r="E1830" s="633"/>
      <c r="G1830" s="633"/>
      <c r="I1830" s="633"/>
      <c r="K1830" s="633"/>
      <c r="M1830" s="633"/>
      <c r="O1830" s="633"/>
      <c r="P1830" s="633"/>
      <c r="Q1830" s="633"/>
      <c r="S1830" s="633"/>
      <c r="T1830" s="657"/>
      <c r="U1830" s="633"/>
      <c r="W1830" s="633"/>
      <c r="Y1830" s="633"/>
      <c r="Z1830" s="649"/>
      <c r="AA1830" s="653"/>
      <c r="AB1830" s="649"/>
    </row>
    <row r="1831" spans="3:28" x14ac:dyDescent="0.25">
      <c r="C1831" s="633"/>
      <c r="D1831" s="633"/>
      <c r="E1831" s="633"/>
      <c r="G1831" s="633"/>
      <c r="I1831" s="633"/>
      <c r="K1831" s="633"/>
      <c r="M1831" s="633"/>
      <c r="O1831" s="633"/>
      <c r="P1831" s="633"/>
      <c r="Q1831" s="633"/>
      <c r="S1831" s="633"/>
      <c r="T1831" s="657"/>
      <c r="U1831" s="633"/>
      <c r="W1831" s="633"/>
      <c r="Y1831" s="633"/>
      <c r="Z1831" s="649"/>
      <c r="AA1831" s="653"/>
      <c r="AB1831" s="649"/>
    </row>
    <row r="1832" spans="3:28" x14ac:dyDescent="0.25">
      <c r="C1832" s="633"/>
      <c r="D1832" s="633"/>
      <c r="E1832" s="633"/>
      <c r="G1832" s="633"/>
      <c r="I1832" s="633"/>
      <c r="K1832" s="633"/>
      <c r="M1832" s="633"/>
      <c r="O1832" s="633"/>
      <c r="P1832" s="633"/>
      <c r="Q1832" s="633"/>
      <c r="S1832" s="633"/>
      <c r="T1832" s="657"/>
      <c r="U1832" s="633"/>
      <c r="W1832" s="633"/>
      <c r="Y1832" s="633"/>
      <c r="Z1832" s="649"/>
      <c r="AA1832" s="653"/>
      <c r="AB1832" s="649"/>
    </row>
    <row r="1833" spans="3:28" x14ac:dyDescent="0.25">
      <c r="C1833" s="633"/>
      <c r="D1833" s="633"/>
      <c r="E1833" s="633"/>
      <c r="G1833" s="633"/>
      <c r="I1833" s="633"/>
      <c r="K1833" s="633"/>
      <c r="M1833" s="633"/>
      <c r="O1833" s="633"/>
      <c r="P1833" s="633"/>
      <c r="Q1833" s="633"/>
      <c r="S1833" s="633"/>
      <c r="T1833" s="657"/>
      <c r="U1833" s="633"/>
      <c r="W1833" s="633"/>
      <c r="Y1833" s="633"/>
      <c r="Z1833" s="649"/>
      <c r="AA1833" s="653"/>
      <c r="AB1833" s="649"/>
    </row>
    <row r="1834" spans="3:28" x14ac:dyDescent="0.25">
      <c r="C1834" s="633"/>
      <c r="D1834" s="633"/>
      <c r="E1834" s="633"/>
      <c r="G1834" s="633"/>
      <c r="I1834" s="633"/>
      <c r="K1834" s="633"/>
      <c r="M1834" s="633"/>
      <c r="O1834" s="633"/>
      <c r="P1834" s="633"/>
      <c r="Q1834" s="633"/>
      <c r="S1834" s="633"/>
      <c r="T1834" s="657"/>
      <c r="U1834" s="633"/>
      <c r="W1834" s="633"/>
      <c r="Y1834" s="633"/>
      <c r="Z1834" s="649"/>
      <c r="AA1834" s="653"/>
      <c r="AB1834" s="649"/>
    </row>
    <row r="1835" spans="3:28" x14ac:dyDescent="0.25">
      <c r="C1835" s="633"/>
      <c r="D1835" s="633"/>
      <c r="E1835" s="633"/>
      <c r="G1835" s="633"/>
      <c r="I1835" s="633"/>
      <c r="K1835" s="633"/>
      <c r="M1835" s="633"/>
      <c r="O1835" s="633"/>
      <c r="P1835" s="633"/>
      <c r="Q1835" s="633"/>
      <c r="S1835" s="633"/>
      <c r="T1835" s="657"/>
      <c r="U1835" s="633"/>
      <c r="W1835" s="633"/>
      <c r="Y1835" s="633"/>
      <c r="Z1835" s="649"/>
      <c r="AA1835" s="653"/>
      <c r="AB1835" s="649"/>
    </row>
    <row r="1836" spans="3:28" x14ac:dyDescent="0.25">
      <c r="C1836" s="633"/>
      <c r="D1836" s="633"/>
      <c r="E1836" s="633"/>
      <c r="G1836" s="633"/>
      <c r="I1836" s="633"/>
      <c r="K1836" s="633"/>
      <c r="M1836" s="633"/>
      <c r="O1836" s="633"/>
      <c r="P1836" s="633"/>
      <c r="Q1836" s="633"/>
      <c r="S1836" s="633"/>
      <c r="T1836" s="657"/>
      <c r="U1836" s="633"/>
      <c r="W1836" s="633"/>
      <c r="Y1836" s="633"/>
      <c r="Z1836" s="649"/>
      <c r="AA1836" s="653"/>
      <c r="AB1836" s="649"/>
    </row>
    <row r="1837" spans="3:28" x14ac:dyDescent="0.25">
      <c r="C1837" s="633"/>
      <c r="D1837" s="633"/>
      <c r="E1837" s="633"/>
      <c r="G1837" s="633"/>
      <c r="I1837" s="633"/>
      <c r="K1837" s="633"/>
      <c r="M1837" s="633"/>
      <c r="O1837" s="633"/>
      <c r="P1837" s="633"/>
      <c r="Q1837" s="633"/>
      <c r="S1837" s="633"/>
      <c r="T1837" s="657"/>
      <c r="U1837" s="633"/>
      <c r="W1837" s="633"/>
      <c r="Y1837" s="633"/>
      <c r="Z1837" s="649"/>
      <c r="AA1837" s="653"/>
      <c r="AB1837" s="649"/>
    </row>
    <row r="1838" spans="3:28" x14ac:dyDescent="0.25">
      <c r="C1838" s="633"/>
      <c r="D1838" s="633"/>
      <c r="E1838" s="633"/>
      <c r="G1838" s="633"/>
      <c r="I1838" s="633"/>
      <c r="K1838" s="633"/>
      <c r="M1838" s="633"/>
      <c r="O1838" s="633"/>
      <c r="P1838" s="633"/>
      <c r="Q1838" s="633"/>
      <c r="S1838" s="633"/>
      <c r="T1838" s="657"/>
      <c r="U1838" s="633"/>
      <c r="W1838" s="633"/>
      <c r="Y1838" s="633"/>
      <c r="Z1838" s="649"/>
      <c r="AA1838" s="653"/>
      <c r="AB1838" s="649"/>
    </row>
    <row r="1839" spans="3:28" x14ac:dyDescent="0.25">
      <c r="C1839" s="633"/>
      <c r="D1839" s="633"/>
      <c r="E1839" s="633"/>
      <c r="G1839" s="633"/>
      <c r="I1839" s="633"/>
      <c r="K1839" s="633"/>
      <c r="M1839" s="633"/>
      <c r="O1839" s="633"/>
      <c r="P1839" s="633"/>
      <c r="Q1839" s="633"/>
      <c r="S1839" s="633"/>
      <c r="T1839" s="657"/>
      <c r="U1839" s="633"/>
      <c r="W1839" s="633"/>
      <c r="Y1839" s="633"/>
      <c r="Z1839" s="649"/>
      <c r="AA1839" s="653"/>
      <c r="AB1839" s="649"/>
    </row>
    <row r="1840" spans="3:28" x14ac:dyDescent="0.25">
      <c r="C1840" s="633"/>
      <c r="D1840" s="633"/>
      <c r="E1840" s="633"/>
      <c r="G1840" s="633"/>
      <c r="I1840" s="633"/>
      <c r="K1840" s="633"/>
      <c r="M1840" s="633"/>
      <c r="O1840" s="633"/>
      <c r="P1840" s="633"/>
      <c r="Q1840" s="633"/>
      <c r="S1840" s="633"/>
      <c r="T1840" s="657"/>
      <c r="U1840" s="633"/>
      <c r="W1840" s="633"/>
      <c r="Y1840" s="633"/>
      <c r="Z1840" s="649"/>
      <c r="AA1840" s="653"/>
      <c r="AB1840" s="649"/>
    </row>
    <row r="1841" spans="3:28" x14ac:dyDescent="0.25">
      <c r="C1841" s="633"/>
      <c r="D1841" s="633"/>
      <c r="E1841" s="633"/>
      <c r="G1841" s="633"/>
      <c r="I1841" s="633"/>
      <c r="K1841" s="633"/>
      <c r="M1841" s="633"/>
      <c r="O1841" s="633"/>
      <c r="P1841" s="633"/>
      <c r="Q1841" s="633"/>
      <c r="S1841" s="633"/>
      <c r="T1841" s="657"/>
      <c r="U1841" s="633"/>
      <c r="W1841" s="633"/>
      <c r="Y1841" s="633"/>
      <c r="Z1841" s="649"/>
      <c r="AA1841" s="653"/>
      <c r="AB1841" s="649"/>
    </row>
    <row r="1842" spans="3:28" x14ac:dyDescent="0.25">
      <c r="C1842" s="633"/>
      <c r="D1842" s="633"/>
      <c r="E1842" s="633"/>
      <c r="G1842" s="633"/>
      <c r="I1842" s="633"/>
      <c r="K1842" s="633"/>
      <c r="M1842" s="633"/>
      <c r="O1842" s="633"/>
      <c r="P1842" s="633"/>
      <c r="Q1842" s="633"/>
      <c r="S1842" s="633"/>
      <c r="T1842" s="657"/>
      <c r="U1842" s="633"/>
      <c r="W1842" s="633"/>
      <c r="Y1842" s="633"/>
      <c r="Z1842" s="649"/>
      <c r="AA1842" s="653"/>
      <c r="AB1842" s="649"/>
    </row>
    <row r="1843" spans="3:28" x14ac:dyDescent="0.25">
      <c r="C1843" s="633"/>
      <c r="D1843" s="633"/>
      <c r="E1843" s="633"/>
      <c r="G1843" s="633"/>
      <c r="I1843" s="633"/>
      <c r="K1843" s="633"/>
      <c r="M1843" s="633"/>
      <c r="O1843" s="633"/>
      <c r="P1843" s="633"/>
      <c r="Q1843" s="633"/>
      <c r="S1843" s="633"/>
      <c r="T1843" s="657"/>
      <c r="U1843" s="633"/>
      <c r="W1843" s="633"/>
      <c r="Y1843" s="633"/>
      <c r="Z1843" s="649"/>
      <c r="AA1843" s="653"/>
      <c r="AB1843" s="649"/>
    </row>
    <row r="1844" spans="3:28" x14ac:dyDescent="0.25">
      <c r="C1844" s="633"/>
      <c r="D1844" s="633"/>
      <c r="E1844" s="633"/>
      <c r="G1844" s="633"/>
      <c r="I1844" s="633"/>
      <c r="K1844" s="633"/>
      <c r="M1844" s="633"/>
      <c r="O1844" s="633"/>
      <c r="P1844" s="633"/>
      <c r="Q1844" s="633"/>
      <c r="S1844" s="633"/>
      <c r="T1844" s="657"/>
      <c r="U1844" s="633"/>
      <c r="W1844" s="633"/>
      <c r="Y1844" s="633"/>
      <c r="Z1844" s="649"/>
      <c r="AA1844" s="653"/>
      <c r="AB1844" s="649"/>
    </row>
    <row r="1845" spans="3:28" x14ac:dyDescent="0.25">
      <c r="C1845" s="633"/>
      <c r="D1845" s="633"/>
      <c r="E1845" s="633"/>
      <c r="G1845" s="633"/>
      <c r="I1845" s="633"/>
      <c r="K1845" s="633"/>
      <c r="M1845" s="633"/>
      <c r="O1845" s="633"/>
      <c r="P1845" s="633"/>
      <c r="Q1845" s="633"/>
      <c r="S1845" s="633"/>
      <c r="T1845" s="657"/>
      <c r="U1845" s="633"/>
      <c r="W1845" s="633"/>
      <c r="Y1845" s="633"/>
      <c r="Z1845" s="649"/>
      <c r="AA1845" s="653"/>
      <c r="AB1845" s="649"/>
    </row>
    <row r="1846" spans="3:28" x14ac:dyDescent="0.25">
      <c r="C1846" s="633"/>
      <c r="D1846" s="633"/>
      <c r="E1846" s="633"/>
      <c r="G1846" s="633"/>
      <c r="I1846" s="633"/>
      <c r="K1846" s="633"/>
      <c r="M1846" s="633"/>
      <c r="O1846" s="633"/>
      <c r="P1846" s="633"/>
      <c r="Q1846" s="633"/>
      <c r="S1846" s="633"/>
      <c r="T1846" s="657"/>
      <c r="U1846" s="633"/>
      <c r="W1846" s="633"/>
      <c r="Y1846" s="633"/>
      <c r="Z1846" s="649"/>
      <c r="AA1846" s="653"/>
      <c r="AB1846" s="649"/>
    </row>
    <row r="1847" spans="3:28" x14ac:dyDescent="0.25">
      <c r="C1847" s="633"/>
      <c r="D1847" s="633"/>
      <c r="E1847" s="633"/>
      <c r="G1847" s="633"/>
      <c r="I1847" s="633"/>
      <c r="K1847" s="633"/>
      <c r="M1847" s="633"/>
      <c r="O1847" s="633"/>
      <c r="P1847" s="633"/>
      <c r="Q1847" s="633"/>
      <c r="S1847" s="633"/>
      <c r="T1847" s="657"/>
      <c r="U1847" s="633"/>
      <c r="W1847" s="633"/>
      <c r="Y1847" s="633"/>
      <c r="Z1847" s="649"/>
      <c r="AA1847" s="653"/>
      <c r="AB1847" s="649"/>
    </row>
    <row r="1848" spans="3:28" x14ac:dyDescent="0.25">
      <c r="C1848" s="633"/>
      <c r="D1848" s="633"/>
      <c r="E1848" s="633"/>
      <c r="G1848" s="633"/>
      <c r="I1848" s="633"/>
      <c r="K1848" s="633"/>
      <c r="M1848" s="633"/>
      <c r="O1848" s="633"/>
      <c r="P1848" s="633"/>
      <c r="Q1848" s="633"/>
      <c r="S1848" s="633"/>
      <c r="T1848" s="657"/>
      <c r="U1848" s="633"/>
      <c r="W1848" s="633"/>
      <c r="Y1848" s="633"/>
      <c r="Z1848" s="649"/>
      <c r="AA1848" s="653"/>
      <c r="AB1848" s="649"/>
    </row>
    <row r="1849" spans="3:28" x14ac:dyDescent="0.25">
      <c r="C1849" s="633"/>
      <c r="D1849" s="633"/>
      <c r="E1849" s="633"/>
      <c r="G1849" s="633"/>
      <c r="I1849" s="633"/>
      <c r="K1849" s="633"/>
      <c r="M1849" s="633"/>
      <c r="O1849" s="633"/>
      <c r="P1849" s="633"/>
      <c r="Q1849" s="633"/>
      <c r="S1849" s="633"/>
      <c r="T1849" s="657"/>
      <c r="U1849" s="633"/>
      <c r="W1849" s="633"/>
      <c r="Y1849" s="633"/>
      <c r="Z1849" s="649"/>
      <c r="AA1849" s="653"/>
      <c r="AB1849" s="649"/>
    </row>
    <row r="1850" spans="3:28" x14ac:dyDescent="0.25">
      <c r="C1850" s="633"/>
      <c r="D1850" s="633"/>
      <c r="E1850" s="633"/>
      <c r="G1850" s="633"/>
      <c r="I1850" s="633"/>
      <c r="K1850" s="633"/>
      <c r="M1850" s="633"/>
      <c r="O1850" s="633"/>
      <c r="P1850" s="633"/>
      <c r="Q1850" s="633"/>
      <c r="S1850" s="633"/>
      <c r="T1850" s="657"/>
      <c r="U1850" s="633"/>
      <c r="W1850" s="633"/>
      <c r="Y1850" s="633"/>
      <c r="Z1850" s="649"/>
      <c r="AA1850" s="653"/>
      <c r="AB1850" s="649"/>
    </row>
    <row r="1851" spans="3:28" x14ac:dyDescent="0.25">
      <c r="C1851" s="633"/>
      <c r="D1851" s="633"/>
      <c r="E1851" s="633"/>
      <c r="G1851" s="633"/>
      <c r="I1851" s="633"/>
      <c r="K1851" s="633"/>
      <c r="M1851" s="633"/>
      <c r="O1851" s="633"/>
      <c r="P1851" s="633"/>
      <c r="Q1851" s="633"/>
      <c r="S1851" s="633"/>
      <c r="T1851" s="657"/>
      <c r="U1851" s="633"/>
      <c r="W1851" s="633"/>
      <c r="Y1851" s="633"/>
      <c r="Z1851" s="649"/>
      <c r="AA1851" s="653"/>
      <c r="AB1851" s="649"/>
    </row>
    <row r="1852" spans="3:28" x14ac:dyDescent="0.25">
      <c r="C1852" s="633"/>
      <c r="D1852" s="633"/>
      <c r="E1852" s="633"/>
      <c r="G1852" s="633"/>
      <c r="I1852" s="633"/>
      <c r="K1852" s="633"/>
      <c r="M1852" s="633"/>
      <c r="O1852" s="633"/>
      <c r="P1852" s="633"/>
      <c r="Q1852" s="633"/>
      <c r="S1852" s="633"/>
      <c r="T1852" s="657"/>
      <c r="U1852" s="633"/>
      <c r="W1852" s="633"/>
      <c r="Y1852" s="633"/>
      <c r="Z1852" s="649"/>
      <c r="AA1852" s="653"/>
      <c r="AB1852" s="649"/>
    </row>
    <row r="1853" spans="3:28" x14ac:dyDescent="0.25">
      <c r="C1853" s="633"/>
      <c r="D1853" s="633"/>
      <c r="E1853" s="633"/>
      <c r="G1853" s="633"/>
      <c r="I1853" s="633"/>
      <c r="K1853" s="633"/>
      <c r="M1853" s="633"/>
      <c r="O1853" s="633"/>
      <c r="P1853" s="633"/>
      <c r="Q1853" s="633"/>
      <c r="S1853" s="633"/>
      <c r="T1853" s="657"/>
      <c r="U1853" s="633"/>
      <c r="W1853" s="633"/>
      <c r="Y1853" s="633"/>
      <c r="Z1853" s="649"/>
      <c r="AA1853" s="653"/>
      <c r="AB1853" s="649"/>
    </row>
    <row r="1854" spans="3:28" x14ac:dyDescent="0.25">
      <c r="C1854" s="633"/>
      <c r="D1854" s="633"/>
      <c r="E1854" s="633"/>
      <c r="G1854" s="633"/>
      <c r="I1854" s="633"/>
      <c r="K1854" s="633"/>
      <c r="M1854" s="633"/>
      <c r="O1854" s="633"/>
      <c r="P1854" s="633"/>
      <c r="Q1854" s="633"/>
      <c r="S1854" s="633"/>
      <c r="T1854" s="657"/>
      <c r="U1854" s="633"/>
      <c r="W1854" s="633"/>
      <c r="Y1854" s="633"/>
      <c r="Z1854" s="649"/>
      <c r="AA1854" s="653"/>
      <c r="AB1854" s="649"/>
    </row>
    <row r="1855" spans="3:28" x14ac:dyDescent="0.25">
      <c r="C1855" s="633"/>
      <c r="D1855" s="633"/>
      <c r="E1855" s="633"/>
      <c r="G1855" s="633"/>
      <c r="I1855" s="633"/>
      <c r="K1855" s="633"/>
      <c r="M1855" s="633"/>
      <c r="O1855" s="633"/>
      <c r="P1855" s="633"/>
      <c r="Q1855" s="633"/>
      <c r="S1855" s="633"/>
      <c r="T1855" s="657"/>
      <c r="U1855" s="633"/>
      <c r="W1855" s="633"/>
      <c r="Y1855" s="633"/>
      <c r="Z1855" s="649"/>
      <c r="AA1855" s="653"/>
      <c r="AB1855" s="649"/>
    </row>
    <row r="1856" spans="3:28" x14ac:dyDescent="0.25">
      <c r="C1856" s="633"/>
      <c r="D1856" s="633"/>
      <c r="E1856" s="633"/>
      <c r="G1856" s="633"/>
      <c r="I1856" s="633"/>
      <c r="K1856" s="633"/>
      <c r="M1856" s="633"/>
      <c r="O1856" s="633"/>
      <c r="P1856" s="633"/>
      <c r="Q1856" s="633"/>
      <c r="S1856" s="633"/>
      <c r="T1856" s="657"/>
      <c r="U1856" s="633"/>
      <c r="W1856" s="633"/>
      <c r="Y1856" s="633"/>
      <c r="Z1856" s="649"/>
      <c r="AA1856" s="653"/>
      <c r="AB1856" s="649"/>
    </row>
    <row r="1857" spans="3:28" x14ac:dyDescent="0.25">
      <c r="C1857" s="633"/>
      <c r="D1857" s="633"/>
      <c r="E1857" s="633"/>
      <c r="G1857" s="633"/>
      <c r="I1857" s="633"/>
      <c r="K1857" s="633"/>
      <c r="M1857" s="633"/>
      <c r="O1857" s="633"/>
      <c r="P1857" s="633"/>
      <c r="Q1857" s="633"/>
      <c r="S1857" s="633"/>
      <c r="T1857" s="657"/>
      <c r="U1857" s="633"/>
      <c r="W1857" s="633"/>
      <c r="Y1857" s="633"/>
      <c r="Z1857" s="649"/>
      <c r="AA1857" s="653"/>
      <c r="AB1857" s="649"/>
    </row>
    <row r="1858" spans="3:28" x14ac:dyDescent="0.25">
      <c r="C1858" s="633"/>
      <c r="D1858" s="633"/>
      <c r="E1858" s="633"/>
      <c r="G1858" s="633"/>
      <c r="I1858" s="633"/>
      <c r="K1858" s="633"/>
      <c r="M1858" s="633"/>
      <c r="O1858" s="633"/>
      <c r="P1858" s="633"/>
      <c r="Q1858" s="633"/>
      <c r="S1858" s="633"/>
      <c r="T1858" s="657"/>
      <c r="U1858" s="633"/>
      <c r="W1858" s="633"/>
      <c r="Y1858" s="633"/>
      <c r="Z1858" s="649"/>
      <c r="AA1858" s="653"/>
      <c r="AB1858" s="649"/>
    </row>
    <row r="1859" spans="3:28" x14ac:dyDescent="0.25">
      <c r="C1859" s="633"/>
      <c r="D1859" s="633"/>
      <c r="E1859" s="633"/>
      <c r="G1859" s="633"/>
      <c r="I1859" s="633"/>
      <c r="K1859" s="633"/>
      <c r="M1859" s="633"/>
      <c r="O1859" s="633"/>
      <c r="P1859" s="633"/>
      <c r="Q1859" s="633"/>
      <c r="S1859" s="633"/>
      <c r="T1859" s="657"/>
      <c r="U1859" s="633"/>
      <c r="W1859" s="633"/>
      <c r="Y1859" s="633"/>
      <c r="Z1859" s="649"/>
      <c r="AA1859" s="653"/>
      <c r="AB1859" s="649"/>
    </row>
    <row r="1860" spans="3:28" x14ac:dyDescent="0.25">
      <c r="C1860" s="633"/>
      <c r="D1860" s="633"/>
      <c r="E1860" s="633"/>
      <c r="G1860" s="633"/>
      <c r="I1860" s="633"/>
      <c r="K1860" s="633"/>
      <c r="M1860" s="633"/>
      <c r="O1860" s="633"/>
      <c r="P1860" s="633"/>
      <c r="Q1860" s="633"/>
      <c r="S1860" s="633"/>
      <c r="T1860" s="657"/>
      <c r="U1860" s="633"/>
      <c r="W1860" s="633"/>
      <c r="Y1860" s="633"/>
      <c r="Z1860" s="649"/>
      <c r="AA1860" s="653"/>
      <c r="AB1860" s="649"/>
    </row>
    <row r="1861" spans="3:28" x14ac:dyDescent="0.25">
      <c r="C1861" s="633"/>
      <c r="D1861" s="633"/>
      <c r="E1861" s="633"/>
      <c r="G1861" s="633"/>
      <c r="I1861" s="633"/>
      <c r="K1861" s="633"/>
      <c r="M1861" s="633"/>
      <c r="O1861" s="633"/>
      <c r="P1861" s="633"/>
      <c r="Q1861" s="633"/>
      <c r="S1861" s="633"/>
      <c r="T1861" s="657"/>
      <c r="U1861" s="633"/>
      <c r="W1861" s="633"/>
      <c r="Y1861" s="633"/>
      <c r="Z1861" s="649"/>
      <c r="AA1861" s="653"/>
      <c r="AB1861" s="649"/>
    </row>
    <row r="1862" spans="3:28" x14ac:dyDescent="0.25">
      <c r="C1862" s="633"/>
      <c r="D1862" s="633"/>
      <c r="E1862" s="633"/>
      <c r="G1862" s="633"/>
      <c r="I1862" s="633"/>
      <c r="K1862" s="633"/>
      <c r="M1862" s="633"/>
      <c r="O1862" s="633"/>
      <c r="P1862" s="633"/>
      <c r="Q1862" s="633"/>
      <c r="S1862" s="633"/>
      <c r="T1862" s="657"/>
      <c r="U1862" s="633"/>
      <c r="W1862" s="633"/>
      <c r="Y1862" s="633"/>
      <c r="Z1862" s="649"/>
      <c r="AA1862" s="653"/>
      <c r="AB1862" s="649"/>
    </row>
    <row r="1863" spans="3:28" x14ac:dyDescent="0.25">
      <c r="C1863" s="633"/>
      <c r="D1863" s="633"/>
      <c r="E1863" s="633"/>
      <c r="G1863" s="633"/>
      <c r="I1863" s="633"/>
      <c r="K1863" s="633"/>
      <c r="M1863" s="633"/>
      <c r="O1863" s="633"/>
      <c r="P1863" s="633"/>
      <c r="Q1863" s="633"/>
      <c r="S1863" s="633"/>
      <c r="T1863" s="657"/>
      <c r="U1863" s="633"/>
      <c r="W1863" s="633"/>
      <c r="Y1863" s="633"/>
      <c r="Z1863" s="649"/>
      <c r="AA1863" s="653"/>
      <c r="AB1863" s="649"/>
    </row>
    <row r="1864" spans="3:28" x14ac:dyDescent="0.25">
      <c r="C1864" s="633"/>
      <c r="D1864" s="633"/>
      <c r="E1864" s="633"/>
      <c r="G1864" s="633"/>
      <c r="I1864" s="633"/>
      <c r="K1864" s="633"/>
      <c r="M1864" s="633"/>
      <c r="O1864" s="633"/>
      <c r="P1864" s="633"/>
      <c r="Q1864" s="633"/>
      <c r="S1864" s="633"/>
      <c r="T1864" s="657"/>
      <c r="U1864" s="633"/>
      <c r="W1864" s="633"/>
      <c r="Y1864" s="633"/>
      <c r="Z1864" s="649"/>
      <c r="AA1864" s="653"/>
      <c r="AB1864" s="649"/>
    </row>
    <row r="1865" spans="3:28" x14ac:dyDescent="0.25">
      <c r="C1865" s="633"/>
      <c r="D1865" s="633"/>
      <c r="E1865" s="633"/>
      <c r="G1865" s="633"/>
      <c r="I1865" s="633"/>
      <c r="K1865" s="633"/>
      <c r="M1865" s="633"/>
      <c r="O1865" s="633"/>
      <c r="P1865" s="633"/>
      <c r="Q1865" s="633"/>
      <c r="S1865" s="633"/>
      <c r="T1865" s="657"/>
      <c r="U1865" s="633"/>
      <c r="W1865" s="633"/>
      <c r="Y1865" s="633"/>
      <c r="Z1865" s="649"/>
      <c r="AA1865" s="653"/>
      <c r="AB1865" s="649"/>
    </row>
    <row r="1866" spans="3:28" x14ac:dyDescent="0.25">
      <c r="C1866" s="633"/>
      <c r="D1866" s="633"/>
      <c r="E1866" s="633"/>
      <c r="G1866" s="633"/>
      <c r="I1866" s="633"/>
      <c r="K1866" s="633"/>
      <c r="M1866" s="633"/>
      <c r="O1866" s="633"/>
      <c r="P1866" s="633"/>
      <c r="Q1866" s="633"/>
      <c r="S1866" s="633"/>
      <c r="T1866" s="657"/>
      <c r="U1866" s="633"/>
      <c r="W1866" s="633"/>
      <c r="Y1866" s="633"/>
      <c r="Z1866" s="649"/>
      <c r="AA1866" s="653"/>
      <c r="AB1866" s="649"/>
    </row>
    <row r="1867" spans="3:28" x14ac:dyDescent="0.25">
      <c r="C1867" s="633"/>
      <c r="D1867" s="633"/>
      <c r="E1867" s="633"/>
      <c r="G1867" s="633"/>
      <c r="I1867" s="633"/>
      <c r="K1867" s="633"/>
      <c r="M1867" s="633"/>
      <c r="O1867" s="633"/>
      <c r="P1867" s="633"/>
      <c r="Q1867" s="633"/>
      <c r="S1867" s="633"/>
      <c r="T1867" s="657"/>
      <c r="U1867" s="633"/>
      <c r="W1867" s="633"/>
      <c r="Y1867" s="633"/>
      <c r="Z1867" s="649"/>
      <c r="AA1867" s="653"/>
      <c r="AB1867" s="649"/>
    </row>
    <row r="1868" spans="3:28" x14ac:dyDescent="0.25">
      <c r="C1868" s="633"/>
      <c r="D1868" s="633"/>
      <c r="E1868" s="633"/>
      <c r="G1868" s="633"/>
      <c r="I1868" s="633"/>
      <c r="K1868" s="633"/>
      <c r="M1868" s="633"/>
      <c r="O1868" s="633"/>
      <c r="P1868" s="633"/>
      <c r="Q1868" s="633"/>
      <c r="S1868" s="633"/>
      <c r="T1868" s="657"/>
      <c r="U1868" s="633"/>
      <c r="W1868" s="633"/>
      <c r="Y1868" s="633"/>
      <c r="Z1868" s="649"/>
      <c r="AA1868" s="653"/>
      <c r="AB1868" s="649"/>
    </row>
    <row r="1869" spans="3:28" x14ac:dyDescent="0.25">
      <c r="C1869" s="633"/>
      <c r="D1869" s="633"/>
      <c r="E1869" s="633"/>
      <c r="G1869" s="633"/>
      <c r="I1869" s="633"/>
      <c r="K1869" s="633"/>
      <c r="M1869" s="633"/>
      <c r="O1869" s="633"/>
      <c r="P1869" s="633"/>
      <c r="Q1869" s="633"/>
      <c r="S1869" s="633"/>
      <c r="T1869" s="657"/>
      <c r="U1869" s="633"/>
      <c r="W1869" s="633"/>
      <c r="Y1869" s="633"/>
      <c r="Z1869" s="649"/>
      <c r="AA1869" s="653"/>
      <c r="AB1869" s="649"/>
    </row>
    <row r="1870" spans="3:28" x14ac:dyDescent="0.25">
      <c r="C1870" s="633"/>
      <c r="D1870" s="633"/>
      <c r="E1870" s="633"/>
      <c r="G1870" s="633"/>
      <c r="I1870" s="633"/>
      <c r="K1870" s="633"/>
      <c r="M1870" s="633"/>
      <c r="O1870" s="633"/>
      <c r="P1870" s="633"/>
      <c r="Q1870" s="633"/>
      <c r="S1870" s="633"/>
      <c r="T1870" s="657"/>
      <c r="U1870" s="633"/>
      <c r="W1870" s="633"/>
      <c r="Y1870" s="633"/>
      <c r="Z1870" s="649"/>
      <c r="AA1870" s="653"/>
      <c r="AB1870" s="649"/>
    </row>
    <row r="1871" spans="3:28" x14ac:dyDescent="0.25">
      <c r="C1871" s="633"/>
      <c r="D1871" s="633"/>
      <c r="E1871" s="633"/>
      <c r="G1871" s="633"/>
      <c r="I1871" s="633"/>
      <c r="K1871" s="633"/>
      <c r="M1871" s="633"/>
      <c r="O1871" s="633"/>
      <c r="P1871" s="633"/>
      <c r="Q1871" s="633"/>
      <c r="S1871" s="633"/>
      <c r="T1871" s="657"/>
      <c r="U1871" s="633"/>
      <c r="W1871" s="633"/>
      <c r="Y1871" s="633"/>
      <c r="Z1871" s="649"/>
      <c r="AA1871" s="653"/>
      <c r="AB1871" s="649"/>
    </row>
    <row r="1872" spans="3:28" x14ac:dyDescent="0.25">
      <c r="C1872" s="633"/>
      <c r="D1872" s="633"/>
      <c r="E1872" s="633"/>
      <c r="G1872" s="633"/>
      <c r="I1872" s="633"/>
      <c r="K1872" s="633"/>
      <c r="M1872" s="633"/>
      <c r="O1872" s="633"/>
      <c r="P1872" s="633"/>
      <c r="Q1872" s="633"/>
      <c r="S1872" s="633"/>
      <c r="T1872" s="657"/>
      <c r="U1872" s="633"/>
      <c r="W1872" s="633"/>
      <c r="Y1872" s="633"/>
      <c r="Z1872" s="649"/>
      <c r="AA1872" s="653"/>
      <c r="AB1872" s="649"/>
    </row>
    <row r="1873" spans="3:28" x14ac:dyDescent="0.25">
      <c r="C1873" s="633"/>
      <c r="D1873" s="633"/>
      <c r="E1873" s="633"/>
      <c r="G1873" s="633"/>
      <c r="I1873" s="633"/>
      <c r="K1873" s="633"/>
      <c r="M1873" s="633"/>
      <c r="O1873" s="633"/>
      <c r="P1873" s="633"/>
      <c r="Q1873" s="633"/>
      <c r="S1873" s="633"/>
      <c r="T1873" s="657"/>
      <c r="U1873" s="633"/>
      <c r="W1873" s="633"/>
      <c r="Y1873" s="633"/>
      <c r="Z1873" s="649"/>
      <c r="AA1873" s="653"/>
      <c r="AB1873" s="649"/>
    </row>
    <row r="1874" spans="3:28" x14ac:dyDescent="0.25">
      <c r="C1874" s="633"/>
      <c r="D1874" s="633"/>
      <c r="E1874" s="633"/>
      <c r="G1874" s="633"/>
      <c r="I1874" s="633"/>
      <c r="K1874" s="633"/>
      <c r="M1874" s="633"/>
      <c r="O1874" s="633"/>
      <c r="P1874" s="633"/>
      <c r="Q1874" s="633"/>
      <c r="S1874" s="633"/>
      <c r="T1874" s="657"/>
      <c r="U1874" s="633"/>
      <c r="W1874" s="633"/>
      <c r="Y1874" s="633"/>
      <c r="Z1874" s="649"/>
      <c r="AA1874" s="653"/>
      <c r="AB1874" s="649"/>
    </row>
    <row r="1875" spans="3:28" x14ac:dyDescent="0.25">
      <c r="C1875" s="633"/>
      <c r="D1875" s="633"/>
      <c r="E1875" s="633"/>
      <c r="G1875" s="633"/>
      <c r="I1875" s="633"/>
      <c r="K1875" s="633"/>
      <c r="M1875" s="633"/>
      <c r="O1875" s="633"/>
      <c r="P1875" s="633"/>
      <c r="Q1875" s="633"/>
      <c r="S1875" s="633"/>
      <c r="T1875" s="657"/>
      <c r="U1875" s="633"/>
      <c r="W1875" s="633"/>
      <c r="Y1875" s="633"/>
      <c r="Z1875" s="649"/>
      <c r="AA1875" s="653"/>
      <c r="AB1875" s="649"/>
    </row>
    <row r="1876" spans="3:28" x14ac:dyDescent="0.25">
      <c r="C1876" s="633"/>
      <c r="D1876" s="633"/>
      <c r="E1876" s="633"/>
      <c r="G1876" s="633"/>
      <c r="I1876" s="633"/>
      <c r="K1876" s="633"/>
      <c r="M1876" s="633"/>
      <c r="O1876" s="633"/>
      <c r="P1876" s="633"/>
      <c r="Q1876" s="633"/>
      <c r="S1876" s="633"/>
      <c r="T1876" s="657"/>
      <c r="U1876" s="633"/>
      <c r="W1876" s="633"/>
      <c r="Y1876" s="633"/>
      <c r="Z1876" s="649"/>
      <c r="AA1876" s="653"/>
      <c r="AB1876" s="649"/>
    </row>
    <row r="1877" spans="3:28" x14ac:dyDescent="0.25">
      <c r="C1877" s="633"/>
      <c r="D1877" s="633"/>
      <c r="E1877" s="633"/>
      <c r="G1877" s="633"/>
      <c r="I1877" s="633"/>
      <c r="K1877" s="633"/>
      <c r="M1877" s="633"/>
      <c r="O1877" s="633"/>
      <c r="P1877" s="633"/>
      <c r="Q1877" s="633"/>
      <c r="S1877" s="633"/>
      <c r="T1877" s="657"/>
      <c r="U1877" s="633"/>
      <c r="W1877" s="633"/>
      <c r="Y1877" s="633"/>
      <c r="Z1877" s="649"/>
      <c r="AA1877" s="653"/>
      <c r="AB1877" s="649"/>
    </row>
    <row r="1878" spans="3:28" x14ac:dyDescent="0.25">
      <c r="C1878" s="633"/>
      <c r="D1878" s="633"/>
      <c r="E1878" s="633"/>
      <c r="G1878" s="633"/>
      <c r="I1878" s="633"/>
      <c r="K1878" s="633"/>
      <c r="M1878" s="633"/>
      <c r="O1878" s="633"/>
      <c r="P1878" s="633"/>
      <c r="Q1878" s="633"/>
      <c r="S1878" s="633"/>
      <c r="T1878" s="657"/>
      <c r="U1878" s="633"/>
      <c r="W1878" s="633"/>
      <c r="Y1878" s="633"/>
      <c r="Z1878" s="649"/>
      <c r="AA1878" s="653"/>
      <c r="AB1878" s="649"/>
    </row>
    <row r="1879" spans="3:28" x14ac:dyDescent="0.25">
      <c r="C1879" s="633"/>
      <c r="D1879" s="633"/>
      <c r="E1879" s="633"/>
      <c r="G1879" s="633"/>
      <c r="I1879" s="633"/>
      <c r="K1879" s="633"/>
      <c r="M1879" s="633"/>
      <c r="O1879" s="633"/>
      <c r="P1879" s="633"/>
      <c r="Q1879" s="633"/>
      <c r="S1879" s="633"/>
      <c r="T1879" s="657"/>
      <c r="U1879" s="633"/>
      <c r="W1879" s="633"/>
      <c r="Y1879" s="633"/>
      <c r="Z1879" s="649"/>
      <c r="AA1879" s="653"/>
      <c r="AB1879" s="649"/>
    </row>
    <row r="1880" spans="3:28" x14ac:dyDescent="0.25">
      <c r="C1880" s="633"/>
      <c r="D1880" s="633"/>
      <c r="E1880" s="633"/>
      <c r="G1880" s="633"/>
      <c r="I1880" s="633"/>
      <c r="K1880" s="633"/>
      <c r="M1880" s="633"/>
      <c r="O1880" s="633"/>
      <c r="P1880" s="633"/>
      <c r="Q1880" s="633"/>
      <c r="S1880" s="633"/>
      <c r="T1880" s="657"/>
      <c r="U1880" s="633"/>
      <c r="W1880" s="633"/>
      <c r="Y1880" s="633"/>
      <c r="Z1880" s="649"/>
      <c r="AA1880" s="653"/>
      <c r="AB1880" s="649"/>
    </row>
    <row r="1881" spans="3:28" x14ac:dyDescent="0.25">
      <c r="C1881" s="633"/>
      <c r="D1881" s="633"/>
      <c r="E1881" s="633"/>
      <c r="G1881" s="633"/>
      <c r="I1881" s="633"/>
      <c r="K1881" s="633"/>
      <c r="M1881" s="633"/>
      <c r="O1881" s="633"/>
      <c r="P1881" s="633"/>
      <c r="Q1881" s="633"/>
      <c r="S1881" s="633"/>
      <c r="T1881" s="657"/>
      <c r="U1881" s="633"/>
      <c r="W1881" s="633"/>
      <c r="Y1881" s="633"/>
      <c r="Z1881" s="649"/>
      <c r="AA1881" s="653"/>
      <c r="AB1881" s="649"/>
    </row>
    <row r="1882" spans="3:28" x14ac:dyDescent="0.25">
      <c r="C1882" s="633"/>
      <c r="D1882" s="633"/>
      <c r="E1882" s="633"/>
      <c r="G1882" s="633"/>
      <c r="I1882" s="633"/>
      <c r="K1882" s="633"/>
      <c r="M1882" s="633"/>
      <c r="O1882" s="633"/>
      <c r="P1882" s="633"/>
      <c r="Q1882" s="633"/>
      <c r="S1882" s="633"/>
      <c r="T1882" s="657"/>
      <c r="U1882" s="633"/>
      <c r="W1882" s="633"/>
      <c r="Y1882" s="633"/>
      <c r="Z1882" s="649"/>
      <c r="AA1882" s="653"/>
      <c r="AB1882" s="649"/>
    </row>
    <row r="1883" spans="3:28" x14ac:dyDescent="0.25">
      <c r="C1883" s="633"/>
      <c r="D1883" s="633"/>
      <c r="E1883" s="633"/>
      <c r="G1883" s="633"/>
      <c r="I1883" s="633"/>
      <c r="K1883" s="633"/>
      <c r="M1883" s="633"/>
      <c r="O1883" s="633"/>
      <c r="P1883" s="633"/>
      <c r="Q1883" s="633"/>
      <c r="S1883" s="633"/>
      <c r="T1883" s="657"/>
      <c r="U1883" s="633"/>
      <c r="W1883" s="633"/>
      <c r="Y1883" s="633"/>
      <c r="Z1883" s="649"/>
      <c r="AA1883" s="653"/>
      <c r="AB1883" s="649"/>
    </row>
    <row r="1884" spans="3:28" x14ac:dyDescent="0.25">
      <c r="C1884" s="633"/>
      <c r="D1884" s="633"/>
      <c r="E1884" s="633"/>
      <c r="G1884" s="633"/>
      <c r="I1884" s="633"/>
      <c r="K1884" s="633"/>
      <c r="M1884" s="633"/>
      <c r="O1884" s="633"/>
      <c r="P1884" s="633"/>
      <c r="Q1884" s="633"/>
      <c r="S1884" s="633"/>
      <c r="T1884" s="657"/>
      <c r="U1884" s="633"/>
      <c r="W1884" s="633"/>
      <c r="Y1884" s="633"/>
      <c r="Z1884" s="649"/>
      <c r="AA1884" s="653"/>
      <c r="AB1884" s="649"/>
    </row>
    <row r="1885" spans="3:28" x14ac:dyDescent="0.25">
      <c r="C1885" s="633"/>
      <c r="D1885" s="633"/>
      <c r="E1885" s="633"/>
      <c r="G1885" s="633"/>
      <c r="I1885" s="633"/>
      <c r="K1885" s="633"/>
      <c r="M1885" s="633"/>
      <c r="O1885" s="633"/>
      <c r="P1885" s="633"/>
      <c r="Q1885" s="633"/>
      <c r="S1885" s="633"/>
      <c r="T1885" s="657"/>
      <c r="U1885" s="633"/>
      <c r="W1885" s="633"/>
      <c r="Y1885" s="633"/>
      <c r="Z1885" s="649"/>
      <c r="AA1885" s="653"/>
      <c r="AB1885" s="649"/>
    </row>
    <row r="1886" spans="3:28" x14ac:dyDescent="0.25">
      <c r="C1886" s="633"/>
      <c r="D1886" s="633"/>
      <c r="E1886" s="633"/>
      <c r="G1886" s="633"/>
      <c r="I1886" s="633"/>
      <c r="K1886" s="633"/>
      <c r="M1886" s="633"/>
      <c r="O1886" s="633"/>
      <c r="P1886" s="633"/>
      <c r="Q1886" s="633"/>
      <c r="S1886" s="633"/>
      <c r="T1886" s="657"/>
      <c r="U1886" s="633"/>
      <c r="W1886" s="633"/>
      <c r="Y1886" s="633"/>
      <c r="Z1886" s="649"/>
      <c r="AA1886" s="653"/>
      <c r="AB1886" s="649"/>
    </row>
    <row r="1887" spans="3:28" x14ac:dyDescent="0.25">
      <c r="C1887" s="633"/>
      <c r="D1887" s="633"/>
      <c r="E1887" s="633"/>
      <c r="G1887" s="633"/>
      <c r="I1887" s="633"/>
      <c r="K1887" s="633"/>
      <c r="M1887" s="633"/>
      <c r="O1887" s="633"/>
      <c r="P1887" s="633"/>
      <c r="Q1887" s="633"/>
      <c r="S1887" s="633"/>
      <c r="T1887" s="657"/>
      <c r="U1887" s="633"/>
      <c r="W1887" s="633"/>
      <c r="Y1887" s="633"/>
      <c r="Z1887" s="649"/>
      <c r="AA1887" s="653"/>
      <c r="AB1887" s="649"/>
    </row>
    <row r="1888" spans="3:28" x14ac:dyDescent="0.25">
      <c r="C1888" s="633"/>
      <c r="D1888" s="633"/>
      <c r="E1888" s="633"/>
      <c r="G1888" s="633"/>
      <c r="I1888" s="633"/>
      <c r="K1888" s="633"/>
      <c r="M1888" s="633"/>
      <c r="O1888" s="633"/>
      <c r="P1888" s="633"/>
      <c r="Q1888" s="633"/>
      <c r="S1888" s="633"/>
      <c r="T1888" s="657"/>
      <c r="U1888" s="633"/>
      <c r="W1888" s="633"/>
      <c r="Y1888" s="633"/>
      <c r="Z1888" s="649"/>
      <c r="AA1888" s="653"/>
      <c r="AB1888" s="649"/>
    </row>
    <row r="1889" spans="3:28" x14ac:dyDescent="0.25">
      <c r="C1889" s="633"/>
      <c r="D1889" s="633"/>
      <c r="E1889" s="633"/>
      <c r="G1889" s="633"/>
      <c r="I1889" s="633"/>
      <c r="K1889" s="633"/>
      <c r="M1889" s="633"/>
      <c r="O1889" s="633"/>
      <c r="P1889" s="633"/>
      <c r="Q1889" s="633"/>
      <c r="S1889" s="633"/>
      <c r="T1889" s="657"/>
      <c r="U1889" s="633"/>
      <c r="W1889" s="633"/>
      <c r="Y1889" s="633"/>
      <c r="Z1889" s="649"/>
      <c r="AA1889" s="653"/>
      <c r="AB1889" s="649"/>
    </row>
    <row r="1890" spans="3:28" x14ac:dyDescent="0.25">
      <c r="C1890" s="633"/>
      <c r="D1890" s="633"/>
      <c r="E1890" s="633"/>
      <c r="G1890" s="633"/>
      <c r="I1890" s="633"/>
      <c r="K1890" s="633"/>
      <c r="M1890" s="633"/>
      <c r="O1890" s="633"/>
      <c r="P1890" s="633"/>
      <c r="Q1890" s="633"/>
      <c r="S1890" s="633"/>
      <c r="T1890" s="657"/>
      <c r="U1890" s="633"/>
      <c r="W1890" s="633"/>
      <c r="Y1890" s="633"/>
      <c r="Z1890" s="649"/>
      <c r="AA1890" s="653"/>
      <c r="AB1890" s="649"/>
    </row>
    <row r="1891" spans="3:28" x14ac:dyDescent="0.25">
      <c r="C1891" s="633"/>
      <c r="D1891" s="633"/>
      <c r="E1891" s="633"/>
      <c r="G1891" s="633"/>
      <c r="I1891" s="633"/>
      <c r="K1891" s="633"/>
      <c r="M1891" s="633"/>
      <c r="O1891" s="633"/>
      <c r="P1891" s="633"/>
      <c r="Q1891" s="633"/>
      <c r="S1891" s="633"/>
      <c r="T1891" s="657"/>
      <c r="U1891" s="633"/>
      <c r="W1891" s="633"/>
      <c r="Y1891" s="633"/>
      <c r="Z1891" s="649"/>
      <c r="AA1891" s="653"/>
      <c r="AB1891" s="649"/>
    </row>
    <row r="1892" spans="3:28" x14ac:dyDescent="0.25">
      <c r="C1892" s="633"/>
      <c r="D1892" s="633"/>
      <c r="E1892" s="633"/>
      <c r="G1892" s="633"/>
      <c r="I1892" s="633"/>
      <c r="K1892" s="633"/>
      <c r="M1892" s="633"/>
      <c r="O1892" s="633"/>
      <c r="P1892" s="633"/>
      <c r="Q1892" s="633"/>
      <c r="S1892" s="633"/>
      <c r="T1892" s="657"/>
      <c r="U1892" s="633"/>
      <c r="W1892" s="633"/>
      <c r="Y1892" s="633"/>
      <c r="Z1892" s="649"/>
      <c r="AA1892" s="653"/>
      <c r="AB1892" s="649"/>
    </row>
    <row r="1893" spans="3:28" x14ac:dyDescent="0.25">
      <c r="C1893" s="633"/>
      <c r="D1893" s="633"/>
      <c r="E1893" s="633"/>
      <c r="G1893" s="633"/>
      <c r="I1893" s="633"/>
      <c r="K1893" s="633"/>
      <c r="M1893" s="633"/>
      <c r="O1893" s="633"/>
      <c r="P1893" s="633"/>
      <c r="Q1893" s="633"/>
      <c r="S1893" s="633"/>
      <c r="T1893" s="657"/>
      <c r="U1893" s="633"/>
      <c r="W1893" s="633"/>
      <c r="Y1893" s="633"/>
      <c r="Z1893" s="649"/>
      <c r="AA1893" s="653"/>
      <c r="AB1893" s="649"/>
    </row>
    <row r="1894" spans="3:28" x14ac:dyDescent="0.25">
      <c r="C1894" s="633"/>
      <c r="D1894" s="633"/>
      <c r="E1894" s="633"/>
      <c r="G1894" s="633"/>
      <c r="I1894" s="633"/>
      <c r="K1894" s="633"/>
      <c r="M1894" s="633"/>
      <c r="O1894" s="633"/>
      <c r="P1894" s="633"/>
      <c r="Q1894" s="633"/>
      <c r="S1894" s="633"/>
      <c r="T1894" s="657"/>
      <c r="U1894" s="633"/>
      <c r="W1894" s="633"/>
      <c r="Y1894" s="633"/>
      <c r="Z1894" s="649"/>
      <c r="AA1894" s="653"/>
      <c r="AB1894" s="649"/>
    </row>
    <row r="1895" spans="3:28" x14ac:dyDescent="0.25">
      <c r="C1895" s="633"/>
      <c r="D1895" s="633"/>
      <c r="E1895" s="633"/>
      <c r="G1895" s="633"/>
      <c r="I1895" s="633"/>
      <c r="K1895" s="633"/>
      <c r="M1895" s="633"/>
      <c r="O1895" s="633"/>
      <c r="P1895" s="633"/>
      <c r="Q1895" s="633"/>
      <c r="S1895" s="633"/>
      <c r="T1895" s="657"/>
      <c r="U1895" s="633"/>
      <c r="W1895" s="633"/>
      <c r="Y1895" s="633"/>
      <c r="Z1895" s="649"/>
      <c r="AA1895" s="653"/>
      <c r="AB1895" s="649"/>
    </row>
    <row r="1896" spans="3:28" x14ac:dyDescent="0.25">
      <c r="C1896" s="633"/>
      <c r="D1896" s="633"/>
      <c r="E1896" s="633"/>
      <c r="G1896" s="633"/>
      <c r="I1896" s="633"/>
      <c r="K1896" s="633"/>
      <c r="M1896" s="633"/>
      <c r="O1896" s="633"/>
      <c r="P1896" s="633"/>
      <c r="Q1896" s="633"/>
      <c r="S1896" s="633"/>
      <c r="T1896" s="657"/>
      <c r="U1896" s="633"/>
      <c r="W1896" s="633"/>
      <c r="Y1896" s="633"/>
      <c r="Z1896" s="649"/>
      <c r="AA1896" s="653"/>
      <c r="AB1896" s="649"/>
    </row>
    <row r="1897" spans="3:28" x14ac:dyDescent="0.25">
      <c r="C1897" s="633"/>
      <c r="D1897" s="633"/>
      <c r="E1897" s="633"/>
      <c r="G1897" s="633"/>
      <c r="I1897" s="633"/>
      <c r="K1897" s="633"/>
      <c r="M1897" s="633"/>
      <c r="O1897" s="633"/>
      <c r="P1897" s="633"/>
      <c r="Q1897" s="633"/>
      <c r="S1897" s="633"/>
      <c r="T1897" s="657"/>
      <c r="U1897" s="633"/>
      <c r="W1897" s="633"/>
      <c r="Y1897" s="633"/>
      <c r="Z1897" s="649"/>
      <c r="AA1897" s="653"/>
      <c r="AB1897" s="649"/>
    </row>
    <row r="1898" spans="3:28" x14ac:dyDescent="0.25">
      <c r="C1898" s="633"/>
      <c r="D1898" s="633"/>
      <c r="E1898" s="633"/>
      <c r="G1898" s="633"/>
      <c r="I1898" s="633"/>
      <c r="K1898" s="633"/>
      <c r="M1898" s="633"/>
      <c r="O1898" s="633"/>
      <c r="P1898" s="633"/>
      <c r="Q1898" s="633"/>
      <c r="S1898" s="633"/>
      <c r="T1898" s="657"/>
      <c r="U1898" s="633"/>
      <c r="W1898" s="633"/>
      <c r="Y1898" s="633"/>
      <c r="Z1898" s="649"/>
      <c r="AA1898" s="653"/>
      <c r="AB1898" s="649"/>
    </row>
    <row r="1899" spans="3:28" x14ac:dyDescent="0.25">
      <c r="C1899" s="633"/>
      <c r="D1899" s="633"/>
      <c r="E1899" s="633"/>
      <c r="G1899" s="633"/>
      <c r="I1899" s="633"/>
      <c r="K1899" s="633"/>
      <c r="M1899" s="633"/>
      <c r="O1899" s="633"/>
      <c r="P1899" s="633"/>
      <c r="Q1899" s="633"/>
      <c r="S1899" s="633"/>
      <c r="T1899" s="657"/>
      <c r="U1899" s="633"/>
      <c r="W1899" s="633"/>
      <c r="Y1899" s="633"/>
      <c r="Z1899" s="649"/>
      <c r="AA1899" s="653"/>
      <c r="AB1899" s="649"/>
    </row>
    <row r="1900" spans="3:28" x14ac:dyDescent="0.25">
      <c r="C1900" s="633"/>
      <c r="D1900" s="633"/>
      <c r="E1900" s="633"/>
      <c r="G1900" s="633"/>
      <c r="I1900" s="633"/>
      <c r="K1900" s="633"/>
      <c r="M1900" s="633"/>
      <c r="O1900" s="633"/>
      <c r="P1900" s="633"/>
      <c r="Q1900" s="633"/>
      <c r="S1900" s="633"/>
      <c r="T1900" s="657"/>
      <c r="U1900" s="633"/>
      <c r="W1900" s="633"/>
      <c r="Y1900" s="633"/>
      <c r="Z1900" s="649"/>
      <c r="AA1900" s="653"/>
      <c r="AB1900" s="649"/>
    </row>
    <row r="1901" spans="3:28" x14ac:dyDescent="0.25">
      <c r="C1901" s="633"/>
      <c r="D1901" s="633"/>
      <c r="E1901" s="633"/>
      <c r="G1901" s="633"/>
      <c r="I1901" s="633"/>
      <c r="K1901" s="633"/>
      <c r="M1901" s="633"/>
      <c r="O1901" s="633"/>
      <c r="P1901" s="633"/>
      <c r="Q1901" s="633"/>
      <c r="S1901" s="633"/>
      <c r="T1901" s="657"/>
      <c r="U1901" s="633"/>
      <c r="W1901" s="633"/>
      <c r="Y1901" s="633"/>
      <c r="Z1901" s="649"/>
      <c r="AA1901" s="653"/>
      <c r="AB1901" s="649"/>
    </row>
    <row r="1902" spans="3:28" x14ac:dyDescent="0.25">
      <c r="C1902" s="633"/>
      <c r="D1902" s="633"/>
      <c r="E1902" s="633"/>
      <c r="G1902" s="633"/>
      <c r="I1902" s="633"/>
      <c r="K1902" s="633"/>
      <c r="M1902" s="633"/>
      <c r="O1902" s="633"/>
      <c r="P1902" s="633"/>
      <c r="Q1902" s="633"/>
      <c r="S1902" s="633"/>
      <c r="T1902" s="657"/>
      <c r="U1902" s="633"/>
      <c r="W1902" s="633"/>
      <c r="Y1902" s="633"/>
      <c r="Z1902" s="649"/>
      <c r="AA1902" s="653"/>
      <c r="AB1902" s="649"/>
    </row>
    <row r="1903" spans="3:28" x14ac:dyDescent="0.25">
      <c r="C1903" s="633"/>
      <c r="D1903" s="633"/>
      <c r="E1903" s="633"/>
      <c r="G1903" s="633"/>
      <c r="I1903" s="633"/>
      <c r="K1903" s="633"/>
      <c r="M1903" s="633"/>
      <c r="O1903" s="633"/>
      <c r="P1903" s="633"/>
      <c r="Q1903" s="633"/>
      <c r="S1903" s="633"/>
      <c r="T1903" s="657"/>
      <c r="U1903" s="633"/>
      <c r="W1903" s="633"/>
      <c r="Y1903" s="633"/>
      <c r="Z1903" s="649"/>
      <c r="AA1903" s="653"/>
      <c r="AB1903" s="649"/>
    </row>
    <row r="1904" spans="3:28" x14ac:dyDescent="0.25">
      <c r="C1904" s="633"/>
      <c r="D1904" s="633"/>
      <c r="E1904" s="633"/>
      <c r="G1904" s="633"/>
      <c r="I1904" s="633"/>
      <c r="K1904" s="633"/>
      <c r="M1904" s="633"/>
      <c r="O1904" s="633"/>
      <c r="P1904" s="633"/>
      <c r="Q1904" s="633"/>
      <c r="S1904" s="633"/>
      <c r="T1904" s="657"/>
      <c r="U1904" s="633"/>
      <c r="W1904" s="633"/>
      <c r="Y1904" s="633"/>
      <c r="Z1904" s="649"/>
      <c r="AA1904" s="653"/>
      <c r="AB1904" s="649"/>
    </row>
    <row r="1905" spans="3:28" x14ac:dyDescent="0.25">
      <c r="C1905" s="633"/>
      <c r="D1905" s="633"/>
      <c r="E1905" s="633"/>
      <c r="G1905" s="633"/>
      <c r="I1905" s="633"/>
      <c r="K1905" s="633"/>
      <c r="M1905" s="633"/>
      <c r="O1905" s="633"/>
      <c r="P1905" s="633"/>
      <c r="Q1905" s="633"/>
      <c r="S1905" s="633"/>
      <c r="T1905" s="657"/>
      <c r="U1905" s="633"/>
      <c r="W1905" s="633"/>
      <c r="Y1905" s="633"/>
      <c r="Z1905" s="649"/>
      <c r="AA1905" s="653"/>
      <c r="AB1905" s="649"/>
    </row>
    <row r="1906" spans="3:28" x14ac:dyDescent="0.25">
      <c r="C1906" s="633"/>
      <c r="D1906" s="633"/>
      <c r="E1906" s="633"/>
      <c r="G1906" s="633"/>
      <c r="I1906" s="633"/>
      <c r="K1906" s="633"/>
      <c r="M1906" s="633"/>
      <c r="O1906" s="633"/>
      <c r="P1906" s="633"/>
      <c r="Q1906" s="633"/>
      <c r="S1906" s="633"/>
      <c r="T1906" s="657"/>
      <c r="U1906" s="633"/>
      <c r="W1906" s="633"/>
      <c r="Y1906" s="633"/>
      <c r="Z1906" s="649"/>
      <c r="AA1906" s="653"/>
      <c r="AB1906" s="649"/>
    </row>
    <row r="1907" spans="3:28" x14ac:dyDescent="0.25">
      <c r="C1907" s="633"/>
      <c r="D1907" s="633"/>
      <c r="E1907" s="633"/>
      <c r="G1907" s="633"/>
      <c r="I1907" s="633"/>
      <c r="K1907" s="633"/>
      <c r="M1907" s="633"/>
      <c r="O1907" s="633"/>
      <c r="P1907" s="633"/>
      <c r="Q1907" s="633"/>
      <c r="S1907" s="633"/>
      <c r="T1907" s="657"/>
      <c r="U1907" s="633"/>
      <c r="W1907" s="633"/>
      <c r="Y1907" s="633"/>
      <c r="Z1907" s="649"/>
      <c r="AA1907" s="653"/>
      <c r="AB1907" s="649"/>
    </row>
    <row r="1908" spans="3:28" x14ac:dyDescent="0.25">
      <c r="C1908" s="633"/>
      <c r="D1908" s="633"/>
      <c r="E1908" s="633"/>
      <c r="G1908" s="633"/>
      <c r="I1908" s="633"/>
      <c r="K1908" s="633"/>
      <c r="M1908" s="633"/>
      <c r="O1908" s="633"/>
      <c r="P1908" s="633"/>
      <c r="Q1908" s="633"/>
      <c r="S1908" s="633"/>
      <c r="T1908" s="657"/>
      <c r="U1908" s="633"/>
      <c r="W1908" s="633"/>
      <c r="Y1908" s="633"/>
      <c r="Z1908" s="649"/>
      <c r="AA1908" s="653"/>
      <c r="AB1908" s="649"/>
    </row>
    <row r="1909" spans="3:28" x14ac:dyDescent="0.25">
      <c r="C1909" s="633"/>
      <c r="D1909" s="633"/>
      <c r="E1909" s="633"/>
      <c r="G1909" s="633"/>
      <c r="I1909" s="633"/>
      <c r="K1909" s="633"/>
      <c r="M1909" s="633"/>
      <c r="O1909" s="633"/>
      <c r="P1909" s="633"/>
      <c r="Q1909" s="633"/>
      <c r="S1909" s="633"/>
      <c r="T1909" s="657"/>
      <c r="U1909" s="633"/>
      <c r="W1909" s="633"/>
      <c r="Y1909" s="633"/>
      <c r="Z1909" s="649"/>
      <c r="AA1909" s="653"/>
      <c r="AB1909" s="649"/>
    </row>
    <row r="1910" spans="3:28" x14ac:dyDescent="0.25">
      <c r="C1910" s="633"/>
      <c r="D1910" s="633"/>
      <c r="E1910" s="633"/>
      <c r="G1910" s="633"/>
      <c r="I1910" s="633"/>
      <c r="K1910" s="633"/>
      <c r="M1910" s="633"/>
      <c r="O1910" s="633"/>
      <c r="P1910" s="633"/>
      <c r="Q1910" s="633"/>
      <c r="S1910" s="633"/>
      <c r="T1910" s="657"/>
      <c r="U1910" s="633"/>
      <c r="W1910" s="633"/>
      <c r="Y1910" s="633"/>
      <c r="Z1910" s="649"/>
      <c r="AA1910" s="653"/>
      <c r="AB1910" s="649"/>
    </row>
    <row r="1911" spans="3:28" x14ac:dyDescent="0.25">
      <c r="C1911" s="633"/>
      <c r="D1911" s="633"/>
      <c r="E1911" s="633"/>
      <c r="G1911" s="633"/>
      <c r="I1911" s="633"/>
      <c r="K1911" s="633"/>
      <c r="M1911" s="633"/>
      <c r="O1911" s="633"/>
      <c r="P1911" s="633"/>
      <c r="Q1911" s="633"/>
      <c r="S1911" s="633"/>
      <c r="T1911" s="657"/>
      <c r="U1911" s="633"/>
      <c r="W1911" s="633"/>
      <c r="Y1911" s="633"/>
      <c r="Z1911" s="649"/>
      <c r="AA1911" s="653"/>
      <c r="AB1911" s="649"/>
    </row>
    <row r="1912" spans="3:28" x14ac:dyDescent="0.25">
      <c r="C1912" s="633"/>
      <c r="D1912" s="633"/>
      <c r="E1912" s="633"/>
      <c r="G1912" s="633"/>
      <c r="I1912" s="633"/>
      <c r="K1912" s="633"/>
      <c r="M1912" s="633"/>
      <c r="O1912" s="633"/>
      <c r="P1912" s="633"/>
      <c r="Q1912" s="633"/>
      <c r="S1912" s="633"/>
      <c r="T1912" s="657"/>
      <c r="U1912" s="633"/>
      <c r="W1912" s="633"/>
      <c r="Y1912" s="633"/>
      <c r="Z1912" s="649"/>
      <c r="AA1912" s="653"/>
      <c r="AB1912" s="649"/>
    </row>
    <row r="1913" spans="3:28" x14ac:dyDescent="0.25">
      <c r="C1913" s="633"/>
      <c r="D1913" s="633"/>
      <c r="E1913" s="633"/>
      <c r="G1913" s="633"/>
      <c r="I1913" s="633"/>
      <c r="K1913" s="633"/>
      <c r="M1913" s="633"/>
      <c r="O1913" s="633"/>
      <c r="P1913" s="633"/>
      <c r="Q1913" s="633"/>
      <c r="S1913" s="633"/>
      <c r="T1913" s="657"/>
      <c r="U1913" s="633"/>
      <c r="W1913" s="633"/>
      <c r="Y1913" s="633"/>
      <c r="Z1913" s="649"/>
      <c r="AA1913" s="653"/>
      <c r="AB1913" s="649"/>
    </row>
    <row r="1914" spans="3:28" x14ac:dyDescent="0.25">
      <c r="C1914" s="633"/>
      <c r="D1914" s="633"/>
      <c r="E1914" s="633"/>
      <c r="G1914" s="633"/>
      <c r="I1914" s="633"/>
      <c r="K1914" s="633"/>
      <c r="M1914" s="633"/>
      <c r="O1914" s="633"/>
      <c r="P1914" s="633"/>
      <c r="Q1914" s="633"/>
      <c r="S1914" s="633"/>
      <c r="T1914" s="657"/>
      <c r="U1914" s="633"/>
      <c r="W1914" s="633"/>
      <c r="Y1914" s="633"/>
      <c r="Z1914" s="649"/>
      <c r="AA1914" s="653"/>
      <c r="AB1914" s="649"/>
    </row>
    <row r="1915" spans="3:28" x14ac:dyDescent="0.25">
      <c r="C1915" s="633"/>
      <c r="D1915" s="633"/>
      <c r="E1915" s="633"/>
      <c r="G1915" s="633"/>
      <c r="I1915" s="633"/>
      <c r="K1915" s="633"/>
      <c r="M1915" s="633"/>
      <c r="O1915" s="633"/>
      <c r="P1915" s="633"/>
      <c r="Q1915" s="633"/>
      <c r="S1915" s="633"/>
      <c r="T1915" s="657"/>
      <c r="U1915" s="633"/>
      <c r="W1915" s="633"/>
      <c r="Y1915" s="633"/>
      <c r="Z1915" s="649"/>
      <c r="AA1915" s="653"/>
      <c r="AB1915" s="649"/>
    </row>
    <row r="1916" spans="3:28" x14ac:dyDescent="0.25">
      <c r="C1916" s="633"/>
      <c r="D1916" s="633"/>
      <c r="E1916" s="633"/>
      <c r="G1916" s="633"/>
      <c r="I1916" s="633"/>
      <c r="K1916" s="633"/>
      <c r="M1916" s="633"/>
      <c r="O1916" s="633"/>
      <c r="P1916" s="633"/>
      <c r="Q1916" s="633"/>
      <c r="S1916" s="633"/>
      <c r="T1916" s="657"/>
      <c r="U1916" s="633"/>
      <c r="W1916" s="633"/>
      <c r="Y1916" s="633"/>
      <c r="Z1916" s="649"/>
      <c r="AA1916" s="653"/>
      <c r="AB1916" s="649"/>
    </row>
    <row r="1917" spans="3:28" x14ac:dyDescent="0.25">
      <c r="C1917" s="633"/>
      <c r="D1917" s="633"/>
      <c r="E1917" s="633"/>
      <c r="G1917" s="633"/>
      <c r="I1917" s="633"/>
      <c r="K1917" s="633"/>
      <c r="M1917" s="633"/>
      <c r="O1917" s="633"/>
      <c r="P1917" s="633"/>
      <c r="Q1917" s="633"/>
      <c r="S1917" s="633"/>
      <c r="T1917" s="657"/>
      <c r="U1917" s="633"/>
      <c r="W1917" s="633"/>
      <c r="Y1917" s="633"/>
      <c r="Z1917" s="649"/>
      <c r="AA1917" s="653"/>
      <c r="AB1917" s="649"/>
    </row>
    <row r="1918" spans="3:28" x14ac:dyDescent="0.25">
      <c r="C1918" s="633"/>
      <c r="D1918" s="633"/>
      <c r="E1918" s="633"/>
      <c r="G1918" s="633"/>
      <c r="I1918" s="633"/>
      <c r="K1918" s="633"/>
      <c r="M1918" s="633"/>
      <c r="O1918" s="633"/>
      <c r="P1918" s="633"/>
      <c r="Q1918" s="633"/>
      <c r="S1918" s="633"/>
      <c r="T1918" s="657"/>
      <c r="U1918" s="633"/>
      <c r="W1918" s="633"/>
      <c r="Y1918" s="633"/>
      <c r="Z1918" s="649"/>
      <c r="AA1918" s="653"/>
      <c r="AB1918" s="649"/>
    </row>
    <row r="1919" spans="3:28" x14ac:dyDescent="0.25">
      <c r="C1919" s="633"/>
      <c r="D1919" s="633"/>
      <c r="E1919" s="633"/>
      <c r="G1919" s="633"/>
      <c r="I1919" s="633"/>
      <c r="K1919" s="633"/>
      <c r="M1919" s="633"/>
      <c r="O1919" s="633"/>
      <c r="P1919" s="633"/>
      <c r="Q1919" s="633"/>
      <c r="S1919" s="633"/>
      <c r="T1919" s="657"/>
      <c r="U1919" s="633"/>
      <c r="W1919" s="633"/>
      <c r="Y1919" s="633"/>
      <c r="Z1919" s="649"/>
      <c r="AA1919" s="653"/>
      <c r="AB1919" s="649"/>
    </row>
    <row r="1920" spans="3:28" x14ac:dyDescent="0.25">
      <c r="C1920" s="633"/>
      <c r="D1920" s="633"/>
      <c r="E1920" s="633"/>
      <c r="G1920" s="633"/>
      <c r="I1920" s="633"/>
      <c r="K1920" s="633"/>
      <c r="M1920" s="633"/>
      <c r="O1920" s="633"/>
      <c r="P1920" s="633"/>
      <c r="Q1920" s="633"/>
      <c r="S1920" s="633"/>
      <c r="T1920" s="657"/>
      <c r="U1920" s="633"/>
      <c r="W1920" s="633"/>
      <c r="Y1920" s="633"/>
      <c r="Z1920" s="649"/>
      <c r="AA1920" s="653"/>
      <c r="AB1920" s="649"/>
    </row>
    <row r="1921" spans="3:28" x14ac:dyDescent="0.25">
      <c r="C1921" s="633"/>
      <c r="D1921" s="633"/>
      <c r="E1921" s="633"/>
      <c r="G1921" s="633"/>
      <c r="I1921" s="633"/>
      <c r="K1921" s="633"/>
      <c r="M1921" s="633"/>
      <c r="O1921" s="633"/>
      <c r="P1921" s="633"/>
      <c r="Q1921" s="633"/>
      <c r="S1921" s="633"/>
      <c r="T1921" s="657"/>
      <c r="U1921" s="633"/>
      <c r="W1921" s="633"/>
      <c r="Y1921" s="633"/>
      <c r="Z1921" s="649"/>
      <c r="AA1921" s="653"/>
      <c r="AB1921" s="649"/>
    </row>
    <row r="1922" spans="3:28" x14ac:dyDescent="0.25">
      <c r="C1922" s="633"/>
      <c r="D1922" s="633"/>
      <c r="E1922" s="633"/>
      <c r="G1922" s="633"/>
      <c r="I1922" s="633"/>
      <c r="K1922" s="633"/>
      <c r="M1922" s="633"/>
      <c r="O1922" s="633"/>
      <c r="P1922" s="633"/>
      <c r="Q1922" s="633"/>
      <c r="S1922" s="633"/>
      <c r="T1922" s="657"/>
      <c r="U1922" s="633"/>
      <c r="W1922" s="633"/>
      <c r="Y1922" s="633"/>
      <c r="Z1922" s="649"/>
      <c r="AA1922" s="653"/>
      <c r="AB1922" s="649"/>
    </row>
    <row r="1923" spans="3:28" x14ac:dyDescent="0.25">
      <c r="C1923" s="633"/>
      <c r="D1923" s="633"/>
      <c r="E1923" s="633"/>
      <c r="G1923" s="633"/>
      <c r="I1923" s="633"/>
      <c r="K1923" s="633"/>
      <c r="M1923" s="633"/>
      <c r="O1923" s="633"/>
      <c r="P1923" s="633"/>
      <c r="Q1923" s="633"/>
      <c r="S1923" s="633"/>
      <c r="T1923" s="657"/>
      <c r="U1923" s="633"/>
      <c r="W1923" s="633"/>
      <c r="Y1923" s="633"/>
      <c r="Z1923" s="649"/>
      <c r="AA1923" s="653"/>
      <c r="AB1923" s="649"/>
    </row>
    <row r="1924" spans="3:28" x14ac:dyDescent="0.25">
      <c r="C1924" s="633"/>
      <c r="D1924" s="633"/>
      <c r="E1924" s="633"/>
      <c r="G1924" s="633"/>
      <c r="I1924" s="633"/>
      <c r="K1924" s="633"/>
      <c r="M1924" s="633"/>
      <c r="O1924" s="633"/>
      <c r="P1924" s="633"/>
      <c r="Q1924" s="633"/>
      <c r="S1924" s="633"/>
      <c r="T1924" s="657"/>
      <c r="U1924" s="633"/>
      <c r="W1924" s="633"/>
      <c r="Y1924" s="633"/>
      <c r="Z1924" s="649"/>
      <c r="AA1924" s="653"/>
      <c r="AB1924" s="649"/>
    </row>
    <row r="1925" spans="3:28" x14ac:dyDescent="0.25">
      <c r="C1925" s="633"/>
      <c r="D1925" s="633"/>
      <c r="E1925" s="633"/>
      <c r="G1925" s="633"/>
      <c r="I1925" s="633"/>
      <c r="K1925" s="633"/>
      <c r="M1925" s="633"/>
      <c r="O1925" s="633"/>
      <c r="P1925" s="633"/>
      <c r="Q1925" s="633"/>
      <c r="S1925" s="633"/>
      <c r="T1925" s="657"/>
      <c r="U1925" s="633"/>
      <c r="W1925" s="633"/>
      <c r="Y1925" s="633"/>
      <c r="Z1925" s="649"/>
      <c r="AA1925" s="653"/>
      <c r="AB1925" s="649"/>
    </row>
    <row r="1926" spans="3:28" x14ac:dyDescent="0.25">
      <c r="C1926" s="633"/>
      <c r="D1926" s="633"/>
      <c r="E1926" s="633"/>
      <c r="G1926" s="633"/>
      <c r="I1926" s="633"/>
      <c r="K1926" s="633"/>
      <c r="M1926" s="633"/>
      <c r="O1926" s="633"/>
      <c r="P1926" s="633"/>
      <c r="Q1926" s="633"/>
      <c r="S1926" s="633"/>
      <c r="T1926" s="657"/>
      <c r="U1926" s="633"/>
      <c r="W1926" s="633"/>
      <c r="Y1926" s="633"/>
      <c r="Z1926" s="649"/>
      <c r="AA1926" s="653"/>
      <c r="AB1926" s="649"/>
    </row>
    <row r="1927" spans="3:28" x14ac:dyDescent="0.25">
      <c r="C1927" s="633"/>
      <c r="D1927" s="633"/>
      <c r="E1927" s="633"/>
      <c r="G1927" s="633"/>
      <c r="I1927" s="633"/>
      <c r="K1927" s="633"/>
      <c r="M1927" s="633"/>
      <c r="O1927" s="633"/>
      <c r="P1927" s="633"/>
      <c r="Q1927" s="633"/>
      <c r="S1927" s="633"/>
      <c r="T1927" s="657"/>
      <c r="U1927" s="633"/>
      <c r="W1927" s="633"/>
      <c r="Y1927" s="633"/>
      <c r="Z1927" s="649"/>
      <c r="AA1927" s="653"/>
      <c r="AB1927" s="649"/>
    </row>
    <row r="1928" spans="3:28" x14ac:dyDescent="0.25">
      <c r="C1928" s="633"/>
      <c r="D1928" s="633"/>
      <c r="E1928" s="633"/>
      <c r="G1928" s="633"/>
      <c r="I1928" s="633"/>
      <c r="K1928" s="633"/>
      <c r="M1928" s="633"/>
      <c r="O1928" s="633"/>
      <c r="P1928" s="633"/>
      <c r="Q1928" s="633"/>
      <c r="S1928" s="633"/>
      <c r="T1928" s="657"/>
      <c r="U1928" s="633"/>
      <c r="W1928" s="633"/>
      <c r="Y1928" s="633"/>
      <c r="Z1928" s="649"/>
      <c r="AA1928" s="653"/>
      <c r="AB1928" s="649"/>
    </row>
    <row r="1929" spans="3:28" x14ac:dyDescent="0.25">
      <c r="C1929" s="633"/>
      <c r="D1929" s="633"/>
      <c r="E1929" s="633"/>
      <c r="G1929" s="633"/>
      <c r="I1929" s="633"/>
      <c r="K1929" s="633"/>
      <c r="M1929" s="633"/>
      <c r="O1929" s="633"/>
      <c r="P1929" s="633"/>
      <c r="Q1929" s="633"/>
      <c r="S1929" s="633"/>
      <c r="T1929" s="657"/>
      <c r="U1929" s="633"/>
      <c r="W1929" s="633"/>
      <c r="Y1929" s="633"/>
      <c r="Z1929" s="649"/>
      <c r="AA1929" s="653"/>
      <c r="AB1929" s="649"/>
    </row>
    <row r="1930" spans="3:28" x14ac:dyDescent="0.25">
      <c r="C1930" s="633"/>
      <c r="D1930" s="633"/>
      <c r="E1930" s="633"/>
      <c r="G1930" s="633"/>
      <c r="I1930" s="633"/>
      <c r="K1930" s="633"/>
      <c r="M1930" s="633"/>
      <c r="O1930" s="633"/>
      <c r="P1930" s="633"/>
      <c r="Q1930" s="633"/>
      <c r="S1930" s="633"/>
      <c r="T1930" s="657"/>
      <c r="U1930" s="633"/>
      <c r="W1930" s="633"/>
      <c r="Y1930" s="633"/>
      <c r="Z1930" s="649"/>
      <c r="AA1930" s="653"/>
      <c r="AB1930" s="649"/>
    </row>
    <row r="1931" spans="3:28" x14ac:dyDescent="0.25">
      <c r="C1931" s="633"/>
      <c r="D1931" s="633"/>
      <c r="E1931" s="633"/>
      <c r="G1931" s="633"/>
      <c r="I1931" s="633"/>
      <c r="K1931" s="633"/>
      <c r="M1931" s="633"/>
      <c r="O1931" s="633"/>
      <c r="P1931" s="633"/>
      <c r="Q1931" s="633"/>
      <c r="S1931" s="633"/>
      <c r="T1931" s="657"/>
      <c r="U1931" s="633"/>
      <c r="W1931" s="633"/>
      <c r="Y1931" s="633"/>
      <c r="Z1931" s="649"/>
      <c r="AA1931" s="653"/>
      <c r="AB1931" s="649"/>
    </row>
    <row r="1932" spans="3:28" x14ac:dyDescent="0.25">
      <c r="C1932" s="633"/>
      <c r="D1932" s="633"/>
      <c r="E1932" s="633"/>
      <c r="G1932" s="633"/>
      <c r="I1932" s="633"/>
      <c r="K1932" s="633"/>
      <c r="M1932" s="633"/>
      <c r="O1932" s="633"/>
      <c r="P1932" s="633"/>
      <c r="Q1932" s="633"/>
      <c r="S1932" s="633"/>
      <c r="T1932" s="657"/>
      <c r="U1932" s="633"/>
      <c r="W1932" s="633"/>
      <c r="Y1932" s="633"/>
      <c r="Z1932" s="649"/>
      <c r="AA1932" s="653"/>
      <c r="AB1932" s="649"/>
    </row>
    <row r="1933" spans="3:28" x14ac:dyDescent="0.25">
      <c r="C1933" s="633"/>
      <c r="D1933" s="633"/>
      <c r="E1933" s="633"/>
      <c r="G1933" s="633"/>
      <c r="I1933" s="633"/>
      <c r="K1933" s="633"/>
      <c r="M1933" s="633"/>
      <c r="O1933" s="633"/>
      <c r="P1933" s="633"/>
      <c r="Q1933" s="633"/>
      <c r="S1933" s="633"/>
      <c r="T1933" s="657"/>
      <c r="U1933" s="633"/>
      <c r="W1933" s="633"/>
      <c r="Y1933" s="633"/>
      <c r="Z1933" s="649"/>
      <c r="AA1933" s="653"/>
      <c r="AB1933" s="649"/>
    </row>
    <row r="1934" spans="3:28" x14ac:dyDescent="0.25">
      <c r="C1934" s="633"/>
      <c r="D1934" s="633"/>
      <c r="E1934" s="633"/>
      <c r="G1934" s="633"/>
      <c r="I1934" s="633"/>
      <c r="K1934" s="633"/>
      <c r="M1934" s="633"/>
      <c r="O1934" s="633"/>
      <c r="P1934" s="633"/>
      <c r="Q1934" s="633"/>
      <c r="S1934" s="633"/>
      <c r="T1934" s="657"/>
      <c r="U1934" s="633"/>
      <c r="W1934" s="633"/>
      <c r="Y1934" s="633"/>
      <c r="Z1934" s="649"/>
      <c r="AA1934" s="653"/>
      <c r="AB1934" s="649"/>
    </row>
    <row r="1935" spans="3:28" x14ac:dyDescent="0.25">
      <c r="C1935" s="633"/>
      <c r="D1935" s="633"/>
      <c r="E1935" s="633"/>
      <c r="G1935" s="633"/>
      <c r="I1935" s="633"/>
      <c r="K1935" s="633"/>
      <c r="M1935" s="633"/>
      <c r="O1935" s="633"/>
      <c r="P1935" s="633"/>
      <c r="Q1935" s="633"/>
      <c r="S1935" s="633"/>
      <c r="T1935" s="657"/>
      <c r="U1935" s="633"/>
      <c r="W1935" s="633"/>
      <c r="Y1935" s="633"/>
      <c r="Z1935" s="649"/>
      <c r="AA1935" s="653"/>
      <c r="AB1935" s="649"/>
    </row>
    <row r="1936" spans="3:28" x14ac:dyDescent="0.25">
      <c r="C1936" s="633"/>
      <c r="D1936" s="633"/>
      <c r="E1936" s="633"/>
      <c r="G1936" s="633"/>
      <c r="I1936" s="633"/>
      <c r="K1936" s="633"/>
      <c r="M1936" s="633"/>
      <c r="O1936" s="633"/>
      <c r="P1936" s="633"/>
      <c r="Q1936" s="633"/>
      <c r="S1936" s="633"/>
      <c r="T1936" s="657"/>
      <c r="U1936" s="633"/>
      <c r="W1936" s="633"/>
      <c r="Y1936" s="633"/>
      <c r="Z1936" s="649"/>
      <c r="AA1936" s="653"/>
      <c r="AB1936" s="649"/>
    </row>
    <row r="1937" spans="3:28" x14ac:dyDescent="0.25">
      <c r="C1937" s="633"/>
      <c r="D1937" s="633"/>
      <c r="E1937" s="633"/>
      <c r="G1937" s="633"/>
      <c r="I1937" s="633"/>
      <c r="K1937" s="633"/>
      <c r="M1937" s="633"/>
      <c r="O1937" s="633"/>
      <c r="P1937" s="633"/>
      <c r="Q1937" s="633"/>
      <c r="S1937" s="633"/>
      <c r="T1937" s="657"/>
      <c r="U1937" s="633"/>
      <c r="W1937" s="633"/>
      <c r="Y1937" s="633"/>
      <c r="Z1937" s="649"/>
      <c r="AA1937" s="653"/>
      <c r="AB1937" s="649"/>
    </row>
    <row r="1938" spans="3:28" x14ac:dyDescent="0.25">
      <c r="C1938" s="633"/>
      <c r="D1938" s="633"/>
      <c r="E1938" s="633"/>
      <c r="G1938" s="633"/>
      <c r="I1938" s="633"/>
      <c r="K1938" s="633"/>
      <c r="M1938" s="633"/>
      <c r="O1938" s="633"/>
      <c r="P1938" s="633"/>
      <c r="Q1938" s="633"/>
      <c r="S1938" s="633"/>
      <c r="T1938" s="657"/>
      <c r="U1938" s="633"/>
      <c r="W1938" s="633"/>
      <c r="Y1938" s="633"/>
      <c r="Z1938" s="649"/>
      <c r="AA1938" s="653"/>
      <c r="AB1938" s="649"/>
    </row>
    <row r="1939" spans="3:28" x14ac:dyDescent="0.25">
      <c r="C1939" s="633"/>
      <c r="D1939" s="633"/>
      <c r="E1939" s="633"/>
      <c r="G1939" s="633"/>
      <c r="I1939" s="633"/>
      <c r="K1939" s="633"/>
      <c r="M1939" s="633"/>
      <c r="O1939" s="633"/>
      <c r="P1939" s="633"/>
      <c r="Q1939" s="633"/>
      <c r="S1939" s="633"/>
      <c r="T1939" s="657"/>
      <c r="U1939" s="633"/>
      <c r="W1939" s="633"/>
      <c r="Y1939" s="633"/>
      <c r="Z1939" s="649"/>
      <c r="AA1939" s="653"/>
      <c r="AB1939" s="649"/>
    </row>
    <row r="1940" spans="3:28" x14ac:dyDescent="0.25">
      <c r="C1940" s="633"/>
      <c r="D1940" s="633"/>
      <c r="E1940" s="633"/>
      <c r="G1940" s="633"/>
      <c r="I1940" s="633"/>
      <c r="K1940" s="633"/>
      <c r="M1940" s="633"/>
      <c r="O1940" s="633"/>
      <c r="P1940" s="633"/>
      <c r="Q1940" s="633"/>
      <c r="S1940" s="633"/>
      <c r="T1940" s="657"/>
      <c r="U1940" s="633"/>
      <c r="W1940" s="633"/>
      <c r="Y1940" s="633"/>
      <c r="Z1940" s="649"/>
      <c r="AA1940" s="653"/>
      <c r="AB1940" s="649"/>
    </row>
    <row r="1941" spans="3:28" x14ac:dyDescent="0.25">
      <c r="C1941" s="633"/>
      <c r="D1941" s="633"/>
      <c r="E1941" s="633"/>
      <c r="G1941" s="633"/>
      <c r="I1941" s="633"/>
      <c r="K1941" s="633"/>
      <c r="M1941" s="633"/>
      <c r="O1941" s="633"/>
      <c r="P1941" s="633"/>
      <c r="Q1941" s="633"/>
      <c r="S1941" s="633"/>
      <c r="T1941" s="657"/>
      <c r="U1941" s="633"/>
      <c r="W1941" s="633"/>
      <c r="Y1941" s="633"/>
      <c r="Z1941" s="649"/>
      <c r="AA1941" s="653"/>
      <c r="AB1941" s="649"/>
    </row>
    <row r="1942" spans="3:28" x14ac:dyDescent="0.25">
      <c r="C1942" s="633"/>
      <c r="D1942" s="633"/>
      <c r="E1942" s="633"/>
      <c r="G1942" s="633"/>
      <c r="I1942" s="633"/>
      <c r="K1942" s="633"/>
      <c r="M1942" s="633"/>
      <c r="O1942" s="633"/>
      <c r="P1942" s="633"/>
      <c r="Q1942" s="633"/>
      <c r="S1942" s="633"/>
      <c r="T1942" s="657"/>
      <c r="U1942" s="633"/>
      <c r="W1942" s="633"/>
      <c r="Y1942" s="633"/>
      <c r="Z1942" s="649"/>
      <c r="AA1942" s="653"/>
      <c r="AB1942" s="649"/>
    </row>
    <row r="1943" spans="3:28" x14ac:dyDescent="0.25">
      <c r="C1943" s="633"/>
      <c r="D1943" s="633"/>
      <c r="E1943" s="633"/>
      <c r="G1943" s="633"/>
      <c r="I1943" s="633"/>
      <c r="K1943" s="633"/>
      <c r="M1943" s="633"/>
      <c r="O1943" s="633"/>
      <c r="P1943" s="633"/>
      <c r="Q1943" s="633"/>
      <c r="S1943" s="633"/>
      <c r="T1943" s="657"/>
      <c r="U1943" s="633"/>
      <c r="W1943" s="633"/>
      <c r="Y1943" s="633"/>
      <c r="Z1943" s="649"/>
      <c r="AA1943" s="653"/>
      <c r="AB1943" s="649"/>
    </row>
    <row r="1944" spans="3:28" x14ac:dyDescent="0.25">
      <c r="C1944" s="633"/>
      <c r="D1944" s="633"/>
      <c r="E1944" s="633"/>
      <c r="G1944" s="633"/>
      <c r="I1944" s="633"/>
      <c r="K1944" s="633"/>
      <c r="M1944" s="633"/>
      <c r="O1944" s="633"/>
      <c r="P1944" s="633"/>
      <c r="Q1944" s="633"/>
      <c r="S1944" s="633"/>
      <c r="T1944" s="657"/>
      <c r="U1944" s="633"/>
      <c r="W1944" s="633"/>
      <c r="Y1944" s="633"/>
      <c r="Z1944" s="649"/>
      <c r="AA1944" s="653"/>
      <c r="AB1944" s="649"/>
    </row>
    <row r="1945" spans="3:28" x14ac:dyDescent="0.25">
      <c r="C1945" s="633"/>
      <c r="D1945" s="633"/>
      <c r="E1945" s="633"/>
      <c r="G1945" s="633"/>
      <c r="I1945" s="633"/>
      <c r="K1945" s="633"/>
      <c r="M1945" s="633"/>
      <c r="O1945" s="633"/>
      <c r="P1945" s="633"/>
      <c r="Q1945" s="633"/>
      <c r="S1945" s="633"/>
      <c r="T1945" s="657"/>
      <c r="U1945" s="633"/>
      <c r="W1945" s="633"/>
      <c r="Y1945" s="633"/>
      <c r="Z1945" s="649"/>
      <c r="AA1945" s="653"/>
      <c r="AB1945" s="649"/>
    </row>
    <row r="1946" spans="3:28" x14ac:dyDescent="0.25">
      <c r="C1946" s="633"/>
      <c r="D1946" s="633"/>
      <c r="E1946" s="633"/>
      <c r="G1946" s="633"/>
      <c r="I1946" s="633"/>
      <c r="K1946" s="633"/>
      <c r="M1946" s="633"/>
      <c r="O1946" s="633"/>
      <c r="P1946" s="633"/>
      <c r="Q1946" s="633"/>
      <c r="S1946" s="633"/>
      <c r="T1946" s="657"/>
      <c r="U1946" s="633"/>
      <c r="W1946" s="633"/>
      <c r="Y1946" s="633"/>
      <c r="Z1946" s="649"/>
      <c r="AA1946" s="653"/>
      <c r="AB1946" s="649"/>
    </row>
    <row r="1947" spans="3:28" x14ac:dyDescent="0.25">
      <c r="C1947" s="633"/>
      <c r="D1947" s="633"/>
      <c r="E1947" s="633"/>
      <c r="G1947" s="633"/>
      <c r="I1947" s="633"/>
      <c r="K1947" s="633"/>
      <c r="M1947" s="633"/>
      <c r="O1947" s="633"/>
      <c r="P1947" s="633"/>
      <c r="Q1947" s="633"/>
      <c r="S1947" s="633"/>
      <c r="T1947" s="657"/>
      <c r="U1947" s="633"/>
      <c r="W1947" s="633"/>
      <c r="Y1947" s="633"/>
      <c r="Z1947" s="649"/>
      <c r="AA1947" s="653"/>
      <c r="AB1947" s="649"/>
    </row>
    <row r="1948" spans="3:28" x14ac:dyDescent="0.25">
      <c r="C1948" s="633"/>
      <c r="D1948" s="633"/>
      <c r="E1948" s="633"/>
      <c r="G1948" s="633"/>
      <c r="I1948" s="633"/>
      <c r="K1948" s="633"/>
      <c r="M1948" s="633"/>
      <c r="O1948" s="633"/>
      <c r="P1948" s="633"/>
      <c r="Q1948" s="633"/>
      <c r="S1948" s="633"/>
      <c r="T1948" s="657"/>
      <c r="U1948" s="633"/>
      <c r="W1948" s="633"/>
      <c r="Y1948" s="633"/>
      <c r="Z1948" s="649"/>
      <c r="AA1948" s="653"/>
      <c r="AB1948" s="649"/>
    </row>
    <row r="1949" spans="3:28" x14ac:dyDescent="0.25">
      <c r="C1949" s="633"/>
      <c r="D1949" s="633"/>
      <c r="E1949" s="633"/>
      <c r="G1949" s="633"/>
      <c r="I1949" s="633"/>
      <c r="K1949" s="633"/>
      <c r="M1949" s="633"/>
      <c r="O1949" s="633"/>
      <c r="P1949" s="633"/>
      <c r="Q1949" s="633"/>
      <c r="S1949" s="633"/>
      <c r="T1949" s="657"/>
      <c r="U1949" s="633"/>
      <c r="W1949" s="633"/>
      <c r="Y1949" s="633"/>
      <c r="Z1949" s="649"/>
      <c r="AA1949" s="653"/>
      <c r="AB1949" s="649"/>
    </row>
    <row r="1950" spans="3:28" x14ac:dyDescent="0.25">
      <c r="C1950" s="633"/>
      <c r="D1950" s="633"/>
      <c r="E1950" s="633"/>
      <c r="G1950" s="633"/>
      <c r="I1950" s="633"/>
      <c r="K1950" s="633"/>
      <c r="M1950" s="633"/>
      <c r="O1950" s="633"/>
      <c r="P1950" s="633"/>
      <c r="Q1950" s="633"/>
      <c r="S1950" s="633"/>
      <c r="T1950" s="657"/>
      <c r="U1950" s="633"/>
      <c r="W1950" s="633"/>
      <c r="Y1950" s="633"/>
      <c r="Z1950" s="649"/>
      <c r="AA1950" s="653"/>
      <c r="AB1950" s="649"/>
    </row>
    <row r="1951" spans="3:28" x14ac:dyDescent="0.25">
      <c r="C1951" s="633"/>
      <c r="D1951" s="633"/>
      <c r="E1951" s="633"/>
      <c r="G1951" s="633"/>
      <c r="I1951" s="633"/>
      <c r="K1951" s="633"/>
      <c r="M1951" s="633"/>
      <c r="O1951" s="633"/>
      <c r="P1951" s="633"/>
      <c r="Q1951" s="633"/>
      <c r="S1951" s="633"/>
      <c r="T1951" s="657"/>
      <c r="U1951" s="633"/>
      <c r="W1951" s="633"/>
      <c r="Y1951" s="633"/>
      <c r="Z1951" s="649"/>
      <c r="AA1951" s="653"/>
      <c r="AB1951" s="649"/>
    </row>
    <row r="1952" spans="3:28" x14ac:dyDescent="0.25">
      <c r="C1952" s="633"/>
      <c r="D1952" s="633"/>
      <c r="E1952" s="633"/>
      <c r="G1952" s="633"/>
      <c r="I1952" s="633"/>
      <c r="K1952" s="633"/>
      <c r="M1952" s="633"/>
      <c r="O1952" s="633"/>
      <c r="P1952" s="633"/>
      <c r="Q1952" s="633"/>
      <c r="S1952" s="633"/>
      <c r="T1952" s="657"/>
      <c r="U1952" s="633"/>
      <c r="W1952" s="633"/>
      <c r="Y1952" s="633"/>
      <c r="Z1952" s="649"/>
      <c r="AA1952" s="653"/>
      <c r="AB1952" s="649"/>
    </row>
    <row r="1953" spans="3:28" x14ac:dyDescent="0.25">
      <c r="C1953" s="633"/>
      <c r="D1953" s="633"/>
      <c r="E1953" s="633"/>
      <c r="G1953" s="633"/>
      <c r="I1953" s="633"/>
      <c r="K1953" s="633"/>
      <c r="M1953" s="633"/>
      <c r="O1953" s="633"/>
      <c r="P1953" s="633"/>
      <c r="Q1953" s="633"/>
      <c r="S1953" s="633"/>
      <c r="T1953" s="657"/>
      <c r="U1953" s="633"/>
      <c r="W1953" s="633"/>
      <c r="Y1953" s="633"/>
      <c r="Z1953" s="649"/>
      <c r="AA1953" s="653"/>
      <c r="AB1953" s="649"/>
    </row>
    <row r="1954" spans="3:28" x14ac:dyDescent="0.25">
      <c r="C1954" s="633"/>
      <c r="D1954" s="633"/>
      <c r="E1954" s="633"/>
      <c r="G1954" s="633"/>
      <c r="I1954" s="633"/>
      <c r="K1954" s="633"/>
      <c r="M1954" s="633"/>
      <c r="O1954" s="633"/>
      <c r="P1954" s="633"/>
      <c r="Q1954" s="633"/>
      <c r="S1954" s="633"/>
      <c r="T1954" s="657"/>
      <c r="U1954" s="633"/>
      <c r="W1954" s="633"/>
      <c r="Y1954" s="633"/>
      <c r="Z1954" s="649"/>
      <c r="AA1954" s="653"/>
      <c r="AB1954" s="649"/>
    </row>
    <row r="1955" spans="3:28" x14ac:dyDescent="0.25">
      <c r="C1955" s="633"/>
      <c r="D1955" s="633"/>
      <c r="E1955" s="633"/>
      <c r="G1955" s="633"/>
      <c r="I1955" s="633"/>
      <c r="K1955" s="633"/>
      <c r="M1955" s="633"/>
      <c r="O1955" s="633"/>
      <c r="P1955" s="633"/>
      <c r="Q1955" s="633"/>
      <c r="S1955" s="633"/>
      <c r="T1955" s="657"/>
      <c r="U1955" s="633"/>
      <c r="W1955" s="633"/>
      <c r="Y1955" s="633"/>
      <c r="Z1955" s="649"/>
      <c r="AA1955" s="653"/>
      <c r="AB1955" s="649"/>
    </row>
    <row r="1956" spans="3:28" x14ac:dyDescent="0.25">
      <c r="C1956" s="633"/>
      <c r="D1956" s="633"/>
      <c r="E1956" s="633"/>
      <c r="G1956" s="633"/>
      <c r="I1956" s="633"/>
      <c r="K1956" s="633"/>
      <c r="M1956" s="633"/>
      <c r="O1956" s="633"/>
      <c r="P1956" s="633"/>
      <c r="Q1956" s="633"/>
      <c r="S1956" s="633"/>
      <c r="T1956" s="657"/>
      <c r="U1956" s="633"/>
      <c r="W1956" s="633"/>
      <c r="Y1956" s="633"/>
      <c r="Z1956" s="649"/>
      <c r="AA1956" s="653"/>
      <c r="AB1956" s="649"/>
    </row>
    <row r="1957" spans="3:28" x14ac:dyDescent="0.25">
      <c r="C1957" s="633"/>
      <c r="D1957" s="633"/>
      <c r="E1957" s="633"/>
      <c r="G1957" s="633"/>
      <c r="I1957" s="633"/>
      <c r="K1957" s="633"/>
      <c r="M1957" s="633"/>
      <c r="O1957" s="633"/>
      <c r="P1957" s="633"/>
      <c r="Q1957" s="633"/>
      <c r="S1957" s="633"/>
      <c r="T1957" s="657"/>
      <c r="U1957" s="633"/>
      <c r="W1957" s="633"/>
      <c r="Y1957" s="633"/>
      <c r="Z1957" s="649"/>
      <c r="AA1957" s="653"/>
      <c r="AB1957" s="649"/>
    </row>
    <row r="1958" spans="3:28" x14ac:dyDescent="0.25">
      <c r="C1958" s="633"/>
      <c r="D1958" s="633"/>
      <c r="E1958" s="633"/>
      <c r="G1958" s="633"/>
      <c r="I1958" s="633"/>
      <c r="K1958" s="633"/>
      <c r="M1958" s="633"/>
      <c r="O1958" s="633"/>
      <c r="P1958" s="633"/>
      <c r="Q1958" s="633"/>
      <c r="S1958" s="633"/>
      <c r="T1958" s="657"/>
      <c r="U1958" s="633"/>
      <c r="W1958" s="633"/>
      <c r="Y1958" s="633"/>
      <c r="Z1958" s="649"/>
      <c r="AA1958" s="653"/>
      <c r="AB1958" s="649"/>
    </row>
    <row r="1959" spans="3:28" x14ac:dyDescent="0.25">
      <c r="C1959" s="633"/>
      <c r="D1959" s="633"/>
      <c r="E1959" s="633"/>
      <c r="G1959" s="633"/>
      <c r="I1959" s="633"/>
      <c r="K1959" s="633"/>
      <c r="M1959" s="633"/>
      <c r="O1959" s="633"/>
      <c r="P1959" s="633"/>
      <c r="Q1959" s="633"/>
      <c r="S1959" s="633"/>
      <c r="T1959" s="657"/>
      <c r="U1959" s="633"/>
      <c r="W1959" s="633"/>
      <c r="Y1959" s="633"/>
      <c r="Z1959" s="649"/>
      <c r="AA1959" s="653"/>
      <c r="AB1959" s="649"/>
    </row>
    <row r="1960" spans="3:28" x14ac:dyDescent="0.25">
      <c r="C1960" s="633"/>
      <c r="D1960" s="633"/>
      <c r="E1960" s="633"/>
      <c r="G1960" s="633"/>
      <c r="I1960" s="633"/>
      <c r="K1960" s="633"/>
      <c r="M1960" s="633"/>
      <c r="O1960" s="633"/>
      <c r="P1960" s="633"/>
      <c r="Q1960" s="633"/>
      <c r="S1960" s="633"/>
      <c r="T1960" s="657"/>
      <c r="U1960" s="633"/>
      <c r="W1960" s="633"/>
      <c r="Y1960" s="633"/>
      <c r="Z1960" s="649"/>
      <c r="AA1960" s="653"/>
      <c r="AB1960" s="649"/>
    </row>
    <row r="1961" spans="3:28" x14ac:dyDescent="0.25">
      <c r="C1961" s="633"/>
      <c r="D1961" s="633"/>
      <c r="E1961" s="633"/>
      <c r="G1961" s="633"/>
      <c r="I1961" s="633"/>
      <c r="K1961" s="633"/>
      <c r="M1961" s="633"/>
      <c r="O1961" s="633"/>
      <c r="P1961" s="633"/>
      <c r="Q1961" s="633"/>
      <c r="S1961" s="633"/>
      <c r="T1961" s="657"/>
      <c r="U1961" s="633"/>
      <c r="W1961" s="633"/>
      <c r="Y1961" s="633"/>
      <c r="Z1961" s="649"/>
      <c r="AA1961" s="653"/>
      <c r="AB1961" s="649"/>
    </row>
    <row r="1962" spans="3:28" x14ac:dyDescent="0.25">
      <c r="C1962" s="633"/>
      <c r="D1962" s="633"/>
      <c r="E1962" s="633"/>
      <c r="G1962" s="633"/>
      <c r="I1962" s="633"/>
      <c r="K1962" s="633"/>
      <c r="M1962" s="633"/>
      <c r="O1962" s="633"/>
      <c r="P1962" s="633"/>
      <c r="Q1962" s="633"/>
      <c r="S1962" s="633"/>
      <c r="T1962" s="657"/>
      <c r="U1962" s="633"/>
      <c r="W1962" s="633"/>
      <c r="Y1962" s="633"/>
      <c r="Z1962" s="649"/>
      <c r="AA1962" s="653"/>
      <c r="AB1962" s="649"/>
    </row>
    <row r="1963" spans="3:28" x14ac:dyDescent="0.25">
      <c r="C1963" s="633"/>
      <c r="D1963" s="633"/>
      <c r="E1963" s="633"/>
      <c r="G1963" s="633"/>
      <c r="I1963" s="633"/>
      <c r="K1963" s="633"/>
      <c r="M1963" s="633"/>
      <c r="O1963" s="633"/>
      <c r="P1963" s="633"/>
      <c r="Q1963" s="633"/>
      <c r="S1963" s="633"/>
      <c r="T1963" s="657"/>
      <c r="U1963" s="633"/>
      <c r="W1963" s="633"/>
      <c r="Y1963" s="633"/>
      <c r="Z1963" s="649"/>
      <c r="AA1963" s="653"/>
      <c r="AB1963" s="649"/>
    </row>
    <row r="1964" spans="3:28" x14ac:dyDescent="0.25">
      <c r="C1964" s="633"/>
      <c r="D1964" s="633"/>
      <c r="E1964" s="633"/>
      <c r="G1964" s="633"/>
      <c r="I1964" s="633"/>
      <c r="K1964" s="633"/>
      <c r="M1964" s="633"/>
      <c r="O1964" s="633"/>
      <c r="P1964" s="633"/>
      <c r="Q1964" s="633"/>
      <c r="S1964" s="633"/>
      <c r="T1964" s="657"/>
      <c r="U1964" s="633"/>
      <c r="W1964" s="633"/>
      <c r="Y1964" s="633"/>
      <c r="Z1964" s="649"/>
      <c r="AA1964" s="653"/>
      <c r="AB1964" s="649"/>
    </row>
    <row r="1965" spans="3:28" x14ac:dyDescent="0.25">
      <c r="C1965" s="633"/>
      <c r="D1965" s="633"/>
      <c r="E1965" s="633"/>
      <c r="G1965" s="633"/>
      <c r="I1965" s="633"/>
      <c r="K1965" s="633"/>
      <c r="M1965" s="633"/>
      <c r="O1965" s="633"/>
      <c r="P1965" s="633"/>
      <c r="Q1965" s="633"/>
      <c r="S1965" s="633"/>
      <c r="T1965" s="657"/>
      <c r="U1965" s="633"/>
      <c r="W1965" s="633"/>
      <c r="Y1965" s="633"/>
      <c r="Z1965" s="649"/>
      <c r="AA1965" s="653"/>
      <c r="AB1965" s="649"/>
    </row>
    <row r="1966" spans="3:28" x14ac:dyDescent="0.25">
      <c r="C1966" s="633"/>
      <c r="D1966" s="633"/>
      <c r="E1966" s="633"/>
      <c r="G1966" s="633"/>
      <c r="I1966" s="633"/>
      <c r="K1966" s="633"/>
      <c r="M1966" s="633"/>
      <c r="O1966" s="633"/>
      <c r="P1966" s="633"/>
      <c r="Q1966" s="633"/>
      <c r="S1966" s="633"/>
      <c r="T1966" s="657"/>
      <c r="U1966" s="633"/>
      <c r="W1966" s="633"/>
      <c r="Y1966" s="633"/>
      <c r="Z1966" s="649"/>
      <c r="AA1966" s="653"/>
      <c r="AB1966" s="649"/>
    </row>
    <row r="1967" spans="3:28" x14ac:dyDescent="0.25">
      <c r="C1967" s="633"/>
      <c r="D1967" s="633"/>
      <c r="E1967" s="633"/>
      <c r="G1967" s="633"/>
      <c r="I1967" s="633"/>
      <c r="K1967" s="633"/>
      <c r="M1967" s="633"/>
      <c r="O1967" s="633"/>
      <c r="P1967" s="633"/>
      <c r="Q1967" s="633"/>
      <c r="S1967" s="633"/>
      <c r="T1967" s="657"/>
      <c r="U1967" s="633"/>
      <c r="W1967" s="633"/>
      <c r="Y1967" s="633"/>
      <c r="Z1967" s="649"/>
      <c r="AA1967" s="653"/>
      <c r="AB1967" s="649"/>
    </row>
    <row r="1968" spans="3:28" x14ac:dyDescent="0.25">
      <c r="C1968" s="633"/>
      <c r="D1968" s="633"/>
      <c r="E1968" s="633"/>
      <c r="G1968" s="633"/>
      <c r="I1968" s="633"/>
      <c r="K1968" s="633"/>
      <c r="M1968" s="633"/>
      <c r="O1968" s="633"/>
      <c r="P1968" s="633"/>
      <c r="Q1968" s="633"/>
      <c r="S1968" s="633"/>
      <c r="T1968" s="657"/>
      <c r="U1968" s="633"/>
      <c r="W1968" s="633"/>
      <c r="Y1968" s="633"/>
      <c r="Z1968" s="649"/>
      <c r="AA1968" s="653"/>
      <c r="AB1968" s="649"/>
    </row>
    <row r="1969" spans="3:28" x14ac:dyDescent="0.25">
      <c r="C1969" s="633"/>
      <c r="D1969" s="633"/>
      <c r="E1969" s="633"/>
      <c r="G1969" s="633"/>
      <c r="I1969" s="633"/>
      <c r="K1969" s="633"/>
      <c r="M1969" s="633"/>
      <c r="O1969" s="633"/>
      <c r="P1969" s="633"/>
      <c r="Q1969" s="633"/>
      <c r="S1969" s="633"/>
      <c r="T1969" s="657"/>
      <c r="U1969" s="633"/>
      <c r="W1969" s="633"/>
      <c r="Y1969" s="633"/>
      <c r="Z1969" s="649"/>
      <c r="AA1969" s="653"/>
      <c r="AB1969" s="649"/>
    </row>
    <row r="1970" spans="3:28" x14ac:dyDescent="0.25">
      <c r="C1970" s="633"/>
      <c r="D1970" s="633"/>
      <c r="E1970" s="633"/>
      <c r="G1970" s="633"/>
      <c r="I1970" s="633"/>
      <c r="K1970" s="633"/>
      <c r="M1970" s="633"/>
      <c r="O1970" s="633"/>
      <c r="P1970" s="633"/>
      <c r="Q1970" s="633"/>
      <c r="S1970" s="633"/>
      <c r="T1970" s="657"/>
      <c r="U1970" s="633"/>
      <c r="W1970" s="633"/>
      <c r="Y1970" s="633"/>
      <c r="Z1970" s="649"/>
      <c r="AA1970" s="653"/>
      <c r="AB1970" s="649"/>
    </row>
    <row r="1971" spans="3:28" x14ac:dyDescent="0.25">
      <c r="C1971" s="633"/>
      <c r="D1971" s="633"/>
      <c r="E1971" s="633"/>
      <c r="G1971" s="633"/>
      <c r="I1971" s="633"/>
      <c r="K1971" s="633"/>
      <c r="M1971" s="633"/>
      <c r="O1971" s="633"/>
      <c r="P1971" s="633"/>
      <c r="Q1971" s="633"/>
      <c r="S1971" s="633"/>
      <c r="T1971" s="657"/>
      <c r="U1971" s="633"/>
      <c r="W1971" s="633"/>
      <c r="Y1971" s="633"/>
      <c r="Z1971" s="649"/>
      <c r="AA1971" s="653"/>
      <c r="AB1971" s="649"/>
    </row>
    <row r="1972" spans="3:28" x14ac:dyDescent="0.25">
      <c r="C1972" s="633"/>
      <c r="D1972" s="633"/>
      <c r="E1972" s="633"/>
      <c r="G1972" s="633"/>
      <c r="I1972" s="633"/>
      <c r="K1972" s="633"/>
      <c r="M1972" s="633"/>
      <c r="O1972" s="633"/>
      <c r="P1972" s="633"/>
      <c r="Q1972" s="633"/>
      <c r="S1972" s="633"/>
      <c r="T1972" s="657"/>
      <c r="U1972" s="633"/>
      <c r="W1972" s="633"/>
      <c r="Y1972" s="633"/>
      <c r="Z1972" s="649"/>
      <c r="AA1972" s="653"/>
      <c r="AB1972" s="649"/>
    </row>
    <row r="1973" spans="3:28" x14ac:dyDescent="0.25">
      <c r="C1973" s="633"/>
      <c r="D1973" s="633"/>
      <c r="E1973" s="633"/>
      <c r="G1973" s="633"/>
      <c r="I1973" s="633"/>
      <c r="K1973" s="633"/>
      <c r="M1973" s="633"/>
      <c r="O1973" s="633"/>
      <c r="P1973" s="633"/>
      <c r="Q1973" s="633"/>
      <c r="S1973" s="633"/>
      <c r="T1973" s="657"/>
      <c r="U1973" s="633"/>
      <c r="W1973" s="633"/>
      <c r="Y1973" s="633"/>
      <c r="Z1973" s="649"/>
      <c r="AA1973" s="653"/>
      <c r="AB1973" s="649"/>
    </row>
    <row r="1974" spans="3:28" x14ac:dyDescent="0.25">
      <c r="C1974" s="633"/>
      <c r="D1974" s="633"/>
      <c r="E1974" s="633"/>
      <c r="G1974" s="633"/>
      <c r="I1974" s="633"/>
      <c r="K1974" s="633"/>
      <c r="M1974" s="633"/>
      <c r="O1974" s="633"/>
      <c r="P1974" s="633"/>
      <c r="Q1974" s="633"/>
      <c r="S1974" s="633"/>
      <c r="T1974" s="657"/>
      <c r="U1974" s="633"/>
      <c r="W1974" s="633"/>
      <c r="Y1974" s="633"/>
      <c r="Z1974" s="649"/>
      <c r="AA1974" s="653"/>
      <c r="AB1974" s="649"/>
    </row>
    <row r="1975" spans="3:28" x14ac:dyDescent="0.25">
      <c r="C1975" s="633"/>
      <c r="D1975" s="633"/>
      <c r="E1975" s="633"/>
      <c r="G1975" s="633"/>
      <c r="I1975" s="633"/>
      <c r="K1975" s="633"/>
      <c r="M1975" s="633"/>
      <c r="O1975" s="633"/>
      <c r="P1975" s="633"/>
      <c r="Q1975" s="633"/>
      <c r="S1975" s="633"/>
      <c r="T1975" s="657"/>
      <c r="U1975" s="633"/>
      <c r="W1975" s="633"/>
      <c r="Y1975" s="633"/>
      <c r="Z1975" s="649"/>
      <c r="AA1975" s="653"/>
      <c r="AB1975" s="649"/>
    </row>
    <row r="1976" spans="3:28" x14ac:dyDescent="0.25">
      <c r="C1976" s="633"/>
      <c r="D1976" s="633"/>
      <c r="E1976" s="633"/>
      <c r="G1976" s="633"/>
      <c r="I1976" s="633"/>
      <c r="K1976" s="633"/>
      <c r="M1976" s="633"/>
      <c r="O1976" s="633"/>
      <c r="P1976" s="633"/>
      <c r="Q1976" s="633"/>
      <c r="S1976" s="633"/>
      <c r="T1976" s="657"/>
      <c r="U1976" s="633"/>
      <c r="W1976" s="633"/>
      <c r="Y1976" s="633"/>
      <c r="Z1976" s="649"/>
      <c r="AA1976" s="653"/>
      <c r="AB1976" s="649"/>
    </row>
    <row r="1977" spans="3:28" x14ac:dyDescent="0.25">
      <c r="C1977" s="633"/>
      <c r="D1977" s="633"/>
      <c r="E1977" s="633"/>
      <c r="G1977" s="633"/>
      <c r="I1977" s="633"/>
      <c r="K1977" s="633"/>
      <c r="M1977" s="633"/>
      <c r="O1977" s="633"/>
      <c r="P1977" s="633"/>
      <c r="Q1977" s="633"/>
      <c r="S1977" s="633"/>
      <c r="T1977" s="657"/>
      <c r="U1977" s="633"/>
      <c r="W1977" s="633"/>
      <c r="Y1977" s="633"/>
      <c r="Z1977" s="649"/>
      <c r="AA1977" s="653"/>
      <c r="AB1977" s="649"/>
    </row>
    <row r="1978" spans="3:28" x14ac:dyDescent="0.25">
      <c r="C1978" s="633"/>
      <c r="D1978" s="633"/>
      <c r="E1978" s="633"/>
      <c r="G1978" s="633"/>
      <c r="I1978" s="633"/>
      <c r="K1978" s="633"/>
      <c r="M1978" s="633"/>
      <c r="O1978" s="633"/>
      <c r="P1978" s="633"/>
      <c r="Q1978" s="633"/>
      <c r="S1978" s="633"/>
      <c r="T1978" s="657"/>
      <c r="U1978" s="633"/>
      <c r="W1978" s="633"/>
      <c r="Y1978" s="633"/>
      <c r="Z1978" s="649"/>
      <c r="AA1978" s="653"/>
      <c r="AB1978" s="649"/>
    </row>
    <row r="1979" spans="3:28" x14ac:dyDescent="0.25">
      <c r="C1979" s="633"/>
      <c r="D1979" s="633"/>
      <c r="E1979" s="633"/>
      <c r="G1979" s="633"/>
      <c r="I1979" s="633"/>
      <c r="K1979" s="633"/>
      <c r="M1979" s="633"/>
      <c r="O1979" s="633"/>
      <c r="P1979" s="633"/>
      <c r="Q1979" s="633"/>
      <c r="S1979" s="633"/>
      <c r="T1979" s="657"/>
      <c r="U1979" s="633"/>
      <c r="W1979" s="633"/>
      <c r="Y1979" s="633"/>
      <c r="Z1979" s="649"/>
      <c r="AA1979" s="653"/>
      <c r="AB1979" s="649"/>
    </row>
    <row r="1980" spans="3:28" x14ac:dyDescent="0.25">
      <c r="C1980" s="633"/>
      <c r="D1980" s="633"/>
      <c r="E1980" s="633"/>
      <c r="G1980" s="633"/>
      <c r="I1980" s="633"/>
      <c r="K1980" s="633"/>
      <c r="M1980" s="633"/>
      <c r="O1980" s="633"/>
      <c r="P1980" s="633"/>
      <c r="Q1980" s="633"/>
      <c r="S1980" s="633"/>
      <c r="T1980" s="657"/>
      <c r="U1980" s="633"/>
      <c r="W1980" s="633"/>
      <c r="Y1980" s="633"/>
      <c r="Z1980" s="649"/>
      <c r="AA1980" s="653"/>
      <c r="AB1980" s="649"/>
    </row>
    <row r="1981" spans="3:28" x14ac:dyDescent="0.25">
      <c r="C1981" s="633"/>
      <c r="D1981" s="633"/>
      <c r="E1981" s="633"/>
      <c r="G1981" s="633"/>
      <c r="I1981" s="633"/>
      <c r="K1981" s="633"/>
      <c r="M1981" s="633"/>
      <c r="O1981" s="633"/>
      <c r="P1981" s="633"/>
      <c r="Q1981" s="633"/>
      <c r="S1981" s="633"/>
      <c r="T1981" s="657"/>
      <c r="U1981" s="633"/>
      <c r="W1981" s="633"/>
      <c r="Y1981" s="633"/>
      <c r="Z1981" s="649"/>
      <c r="AA1981" s="653"/>
      <c r="AB1981" s="649"/>
    </row>
    <row r="1982" spans="3:28" x14ac:dyDescent="0.25">
      <c r="C1982" s="633"/>
      <c r="D1982" s="633"/>
      <c r="E1982" s="633"/>
      <c r="G1982" s="633"/>
      <c r="I1982" s="633"/>
      <c r="K1982" s="633"/>
      <c r="M1982" s="633"/>
      <c r="O1982" s="633"/>
      <c r="P1982" s="633"/>
      <c r="Q1982" s="633"/>
      <c r="S1982" s="633"/>
      <c r="T1982" s="657"/>
      <c r="U1982" s="633"/>
      <c r="W1982" s="633"/>
      <c r="Y1982" s="633"/>
      <c r="Z1982" s="649"/>
      <c r="AA1982" s="653"/>
      <c r="AB1982" s="649"/>
    </row>
    <row r="1983" spans="3:28" x14ac:dyDescent="0.25">
      <c r="C1983" s="633"/>
      <c r="D1983" s="633"/>
      <c r="E1983" s="633"/>
      <c r="G1983" s="633"/>
      <c r="I1983" s="633"/>
      <c r="K1983" s="633"/>
      <c r="M1983" s="633"/>
      <c r="O1983" s="633"/>
      <c r="P1983" s="633"/>
      <c r="Q1983" s="633"/>
      <c r="S1983" s="633"/>
      <c r="T1983" s="657"/>
      <c r="U1983" s="633"/>
      <c r="W1983" s="633"/>
      <c r="Y1983" s="633"/>
      <c r="Z1983" s="649"/>
      <c r="AA1983" s="653"/>
      <c r="AB1983" s="649"/>
    </row>
    <row r="1984" spans="3:28" x14ac:dyDescent="0.25">
      <c r="C1984" s="633"/>
      <c r="D1984" s="633"/>
      <c r="E1984" s="633"/>
      <c r="G1984" s="633"/>
      <c r="I1984" s="633"/>
      <c r="K1984" s="633"/>
      <c r="M1984" s="633"/>
      <c r="O1984" s="633"/>
      <c r="P1984" s="633"/>
      <c r="Q1984" s="633"/>
      <c r="S1984" s="633"/>
      <c r="T1984" s="657"/>
      <c r="U1984" s="633"/>
      <c r="W1984" s="633"/>
      <c r="Y1984" s="633"/>
      <c r="Z1984" s="649"/>
      <c r="AA1984" s="653"/>
      <c r="AB1984" s="649"/>
    </row>
    <row r="1985" spans="3:28" x14ac:dyDescent="0.25">
      <c r="C1985" s="633"/>
      <c r="D1985" s="633"/>
      <c r="E1985" s="633"/>
      <c r="G1985" s="633"/>
      <c r="I1985" s="633"/>
      <c r="K1985" s="633"/>
      <c r="M1985" s="633"/>
      <c r="O1985" s="633"/>
      <c r="P1985" s="633"/>
      <c r="Q1985" s="633"/>
      <c r="S1985" s="633"/>
      <c r="T1985" s="657"/>
      <c r="U1985" s="633"/>
      <c r="W1985" s="633"/>
      <c r="Y1985" s="633"/>
      <c r="Z1985" s="649"/>
      <c r="AA1985" s="653"/>
      <c r="AB1985" s="649"/>
    </row>
    <row r="1986" spans="3:28" x14ac:dyDescent="0.25">
      <c r="C1986" s="633"/>
      <c r="D1986" s="633"/>
      <c r="E1986" s="633"/>
      <c r="G1986" s="633"/>
      <c r="I1986" s="633"/>
      <c r="K1986" s="633"/>
      <c r="M1986" s="633"/>
      <c r="O1986" s="633"/>
      <c r="P1986" s="633"/>
      <c r="Q1986" s="633"/>
      <c r="S1986" s="633"/>
      <c r="T1986" s="657"/>
      <c r="U1986" s="633"/>
      <c r="W1986" s="633"/>
      <c r="Y1986" s="633"/>
      <c r="Z1986" s="649"/>
      <c r="AA1986" s="653"/>
      <c r="AB1986" s="649"/>
    </row>
    <row r="1987" spans="3:28" x14ac:dyDescent="0.25">
      <c r="C1987" s="633"/>
      <c r="D1987" s="633"/>
      <c r="E1987" s="633"/>
      <c r="G1987" s="633"/>
      <c r="I1987" s="633"/>
      <c r="K1987" s="633"/>
      <c r="M1987" s="633"/>
      <c r="O1987" s="633"/>
      <c r="P1987" s="633"/>
      <c r="Q1987" s="633"/>
      <c r="S1987" s="633"/>
      <c r="T1987" s="657"/>
      <c r="U1987" s="633"/>
      <c r="W1987" s="633"/>
      <c r="Y1987" s="633"/>
      <c r="Z1987" s="649"/>
      <c r="AA1987" s="653"/>
      <c r="AB1987" s="649"/>
    </row>
    <row r="1988" spans="3:28" x14ac:dyDescent="0.25">
      <c r="C1988" s="633"/>
      <c r="D1988" s="633"/>
      <c r="E1988" s="633"/>
      <c r="G1988" s="633"/>
      <c r="I1988" s="633"/>
      <c r="K1988" s="633"/>
      <c r="M1988" s="633"/>
      <c r="O1988" s="633"/>
      <c r="P1988" s="633"/>
      <c r="Q1988" s="633"/>
      <c r="S1988" s="633"/>
      <c r="T1988" s="657"/>
      <c r="U1988" s="633"/>
      <c r="W1988" s="633"/>
      <c r="Y1988" s="633"/>
      <c r="Z1988" s="649"/>
      <c r="AA1988" s="653"/>
      <c r="AB1988" s="649"/>
    </row>
    <row r="1989" spans="3:28" x14ac:dyDescent="0.25">
      <c r="C1989" s="633"/>
      <c r="D1989" s="633"/>
      <c r="E1989" s="633"/>
      <c r="G1989" s="633"/>
      <c r="I1989" s="633"/>
      <c r="K1989" s="633"/>
      <c r="M1989" s="633"/>
      <c r="O1989" s="633"/>
      <c r="P1989" s="633"/>
      <c r="Q1989" s="633"/>
      <c r="S1989" s="633"/>
      <c r="T1989" s="657"/>
      <c r="U1989" s="633"/>
      <c r="W1989" s="633"/>
      <c r="Y1989" s="633"/>
      <c r="Z1989" s="649"/>
      <c r="AA1989" s="653"/>
      <c r="AB1989" s="649"/>
    </row>
    <row r="1990" spans="3:28" x14ac:dyDescent="0.25">
      <c r="C1990" s="633"/>
      <c r="D1990" s="633"/>
      <c r="E1990" s="633"/>
      <c r="G1990" s="633"/>
      <c r="I1990" s="633"/>
      <c r="K1990" s="633"/>
      <c r="M1990" s="633"/>
      <c r="O1990" s="633"/>
      <c r="P1990" s="633"/>
      <c r="Q1990" s="633"/>
      <c r="S1990" s="633"/>
      <c r="T1990" s="657"/>
      <c r="U1990" s="633"/>
      <c r="W1990" s="633"/>
      <c r="Y1990" s="633"/>
      <c r="Z1990" s="649"/>
      <c r="AA1990" s="653"/>
      <c r="AB1990" s="649"/>
    </row>
    <row r="1991" spans="3:28" x14ac:dyDescent="0.25">
      <c r="C1991" s="633"/>
      <c r="D1991" s="633"/>
      <c r="E1991" s="633"/>
      <c r="G1991" s="633"/>
      <c r="I1991" s="633"/>
      <c r="K1991" s="633"/>
      <c r="M1991" s="633"/>
      <c r="O1991" s="633"/>
      <c r="P1991" s="633"/>
      <c r="Q1991" s="633"/>
      <c r="S1991" s="633"/>
      <c r="T1991" s="657"/>
      <c r="U1991" s="633"/>
      <c r="W1991" s="633"/>
      <c r="Y1991" s="633"/>
      <c r="Z1991" s="649"/>
      <c r="AA1991" s="653"/>
      <c r="AB1991" s="649"/>
    </row>
    <row r="1992" spans="3:28" x14ac:dyDescent="0.25">
      <c r="C1992" s="633"/>
      <c r="D1992" s="633"/>
      <c r="E1992" s="633"/>
      <c r="G1992" s="633"/>
      <c r="I1992" s="633"/>
      <c r="K1992" s="633"/>
      <c r="M1992" s="633"/>
      <c r="O1992" s="633"/>
      <c r="P1992" s="633"/>
      <c r="Q1992" s="633"/>
      <c r="S1992" s="633"/>
      <c r="T1992" s="657"/>
      <c r="U1992" s="633"/>
      <c r="W1992" s="633"/>
      <c r="Y1992" s="633"/>
      <c r="Z1992" s="649"/>
      <c r="AA1992" s="653"/>
      <c r="AB1992" s="649"/>
    </row>
    <row r="1993" spans="3:28" x14ac:dyDescent="0.25">
      <c r="C1993" s="633"/>
      <c r="D1993" s="633"/>
      <c r="E1993" s="633"/>
      <c r="G1993" s="633"/>
      <c r="I1993" s="633"/>
      <c r="K1993" s="633"/>
      <c r="M1993" s="633"/>
      <c r="O1993" s="633"/>
      <c r="P1993" s="633"/>
      <c r="Q1993" s="633"/>
      <c r="S1993" s="633"/>
      <c r="T1993" s="657"/>
      <c r="U1993" s="633"/>
      <c r="W1993" s="633"/>
      <c r="Y1993" s="633"/>
      <c r="Z1993" s="649"/>
      <c r="AA1993" s="653"/>
      <c r="AB1993" s="649"/>
    </row>
    <row r="1994" spans="3:28" x14ac:dyDescent="0.25">
      <c r="C1994" s="633"/>
      <c r="D1994" s="633"/>
      <c r="E1994" s="633"/>
      <c r="G1994" s="633"/>
      <c r="I1994" s="633"/>
      <c r="K1994" s="633"/>
      <c r="M1994" s="633"/>
      <c r="O1994" s="633"/>
      <c r="P1994" s="633"/>
      <c r="Q1994" s="633"/>
      <c r="S1994" s="633"/>
      <c r="T1994" s="657"/>
      <c r="U1994" s="633"/>
      <c r="W1994" s="633"/>
      <c r="Y1994" s="633"/>
      <c r="Z1994" s="649"/>
      <c r="AA1994" s="653"/>
      <c r="AB1994" s="649"/>
    </row>
    <row r="1995" spans="3:28" x14ac:dyDescent="0.25">
      <c r="C1995" s="633"/>
      <c r="D1995" s="633"/>
      <c r="E1995" s="633"/>
      <c r="G1995" s="633"/>
      <c r="I1995" s="633"/>
      <c r="K1995" s="633"/>
      <c r="M1995" s="633"/>
      <c r="O1995" s="633"/>
      <c r="P1995" s="633"/>
      <c r="Q1995" s="633"/>
      <c r="S1995" s="633"/>
      <c r="T1995" s="657"/>
      <c r="U1995" s="633"/>
      <c r="W1995" s="633"/>
      <c r="Y1995" s="633"/>
      <c r="Z1995" s="649"/>
      <c r="AA1995" s="653"/>
      <c r="AB1995" s="649"/>
    </row>
    <row r="1996" spans="3:28" x14ac:dyDescent="0.25">
      <c r="C1996" s="633"/>
      <c r="D1996" s="633"/>
      <c r="E1996" s="633"/>
      <c r="G1996" s="633"/>
      <c r="I1996" s="633"/>
      <c r="K1996" s="633"/>
      <c r="M1996" s="633"/>
      <c r="O1996" s="633"/>
      <c r="P1996" s="633"/>
      <c r="Q1996" s="633"/>
      <c r="S1996" s="633"/>
      <c r="T1996" s="657"/>
      <c r="U1996" s="633"/>
      <c r="W1996" s="633"/>
      <c r="Y1996" s="633"/>
      <c r="Z1996" s="649"/>
      <c r="AA1996" s="653"/>
      <c r="AB1996" s="649"/>
    </row>
    <row r="1997" spans="3:28" x14ac:dyDescent="0.25">
      <c r="C1997" s="633"/>
      <c r="D1997" s="633"/>
      <c r="E1997" s="633"/>
      <c r="G1997" s="633"/>
      <c r="I1997" s="633"/>
      <c r="K1997" s="633"/>
      <c r="M1997" s="633"/>
      <c r="O1997" s="633"/>
      <c r="P1997" s="633"/>
      <c r="Q1997" s="633"/>
      <c r="S1997" s="633"/>
      <c r="T1997" s="657"/>
      <c r="U1997" s="633"/>
      <c r="W1997" s="633"/>
      <c r="Y1997" s="633"/>
      <c r="Z1997" s="649"/>
      <c r="AA1997" s="653"/>
      <c r="AB1997" s="649"/>
    </row>
    <row r="1998" spans="3:28" x14ac:dyDescent="0.25">
      <c r="C1998" s="633"/>
      <c r="D1998" s="633"/>
      <c r="E1998" s="633"/>
      <c r="G1998" s="633"/>
      <c r="I1998" s="633"/>
      <c r="K1998" s="633"/>
      <c r="M1998" s="633"/>
      <c r="O1998" s="633"/>
      <c r="P1998" s="633"/>
      <c r="Q1998" s="633"/>
      <c r="S1998" s="633"/>
      <c r="T1998" s="657"/>
      <c r="U1998" s="633"/>
      <c r="W1998" s="633"/>
      <c r="Y1998" s="633"/>
      <c r="Z1998" s="649"/>
      <c r="AA1998" s="653"/>
      <c r="AB1998" s="649"/>
    </row>
    <row r="1999" spans="3:28" x14ac:dyDescent="0.25">
      <c r="C1999" s="633"/>
      <c r="D1999" s="633"/>
      <c r="E1999" s="633"/>
      <c r="G1999" s="633"/>
      <c r="I1999" s="633"/>
      <c r="K1999" s="633"/>
      <c r="M1999" s="633"/>
      <c r="O1999" s="633"/>
      <c r="P1999" s="633"/>
      <c r="Q1999" s="633"/>
      <c r="S1999" s="633"/>
      <c r="T1999" s="657"/>
      <c r="U1999" s="633"/>
      <c r="W1999" s="633"/>
      <c r="Y1999" s="633"/>
      <c r="Z1999" s="649"/>
      <c r="AA1999" s="653"/>
      <c r="AB1999" s="649"/>
    </row>
    <row r="2000" spans="3:28" x14ac:dyDescent="0.25">
      <c r="C2000" s="633"/>
      <c r="D2000" s="633"/>
      <c r="E2000" s="633"/>
      <c r="G2000" s="633"/>
      <c r="I2000" s="633"/>
      <c r="K2000" s="633"/>
      <c r="M2000" s="633"/>
      <c r="O2000" s="633"/>
      <c r="P2000" s="633"/>
      <c r="Q2000" s="633"/>
      <c r="S2000" s="633"/>
      <c r="T2000" s="657"/>
      <c r="U2000" s="633"/>
      <c r="W2000" s="633"/>
      <c r="Y2000" s="633"/>
      <c r="Z2000" s="649"/>
      <c r="AA2000" s="653"/>
      <c r="AB2000" s="649"/>
    </row>
    <row r="2001" spans="3:28" x14ac:dyDescent="0.25">
      <c r="C2001" s="633"/>
      <c r="D2001" s="633"/>
      <c r="E2001" s="633"/>
      <c r="G2001" s="633"/>
      <c r="I2001" s="633"/>
      <c r="K2001" s="633"/>
      <c r="M2001" s="633"/>
      <c r="O2001" s="633"/>
      <c r="P2001" s="633"/>
      <c r="Q2001" s="633"/>
      <c r="S2001" s="633"/>
      <c r="T2001" s="657"/>
      <c r="U2001" s="633"/>
      <c r="W2001" s="633"/>
      <c r="Y2001" s="633"/>
      <c r="Z2001" s="649"/>
      <c r="AA2001" s="653"/>
      <c r="AB2001" s="649"/>
    </row>
    <row r="2002" spans="3:28" x14ac:dyDescent="0.25">
      <c r="C2002" s="633"/>
      <c r="D2002" s="633"/>
      <c r="E2002" s="633"/>
      <c r="G2002" s="633"/>
      <c r="I2002" s="633"/>
      <c r="K2002" s="633"/>
      <c r="M2002" s="633"/>
      <c r="O2002" s="633"/>
      <c r="P2002" s="633"/>
      <c r="Q2002" s="633"/>
      <c r="S2002" s="633"/>
      <c r="T2002" s="657"/>
      <c r="U2002" s="633"/>
      <c r="W2002" s="633"/>
      <c r="Y2002" s="633"/>
      <c r="Z2002" s="649"/>
      <c r="AA2002" s="653"/>
      <c r="AB2002" s="649"/>
    </row>
    <row r="2003" spans="3:28" x14ac:dyDescent="0.25">
      <c r="C2003" s="633"/>
      <c r="D2003" s="633"/>
      <c r="E2003" s="633"/>
      <c r="G2003" s="633"/>
      <c r="I2003" s="633"/>
      <c r="K2003" s="633"/>
      <c r="M2003" s="633"/>
      <c r="O2003" s="633"/>
      <c r="P2003" s="633"/>
      <c r="Q2003" s="633"/>
      <c r="S2003" s="633"/>
      <c r="T2003" s="657"/>
      <c r="U2003" s="633"/>
      <c r="W2003" s="633"/>
      <c r="Y2003" s="633"/>
      <c r="Z2003" s="649"/>
      <c r="AA2003" s="653"/>
      <c r="AB2003" s="649"/>
    </row>
    <row r="2004" spans="3:28" x14ac:dyDescent="0.25">
      <c r="C2004" s="633"/>
      <c r="D2004" s="633"/>
      <c r="E2004" s="633"/>
      <c r="G2004" s="633"/>
      <c r="I2004" s="633"/>
      <c r="K2004" s="633"/>
      <c r="M2004" s="633"/>
      <c r="O2004" s="633"/>
      <c r="P2004" s="633"/>
      <c r="Q2004" s="633"/>
      <c r="S2004" s="633"/>
      <c r="T2004" s="657"/>
      <c r="U2004" s="633"/>
      <c r="W2004" s="633"/>
      <c r="Y2004" s="633"/>
      <c r="Z2004" s="649"/>
      <c r="AA2004" s="653"/>
      <c r="AB2004" s="649"/>
    </row>
    <row r="2005" spans="3:28" x14ac:dyDescent="0.25">
      <c r="C2005" s="633"/>
      <c r="D2005" s="633"/>
      <c r="E2005" s="633"/>
      <c r="G2005" s="633"/>
      <c r="I2005" s="633"/>
      <c r="K2005" s="633"/>
      <c r="M2005" s="633"/>
      <c r="O2005" s="633"/>
      <c r="P2005" s="633"/>
      <c r="Q2005" s="633"/>
      <c r="S2005" s="633"/>
      <c r="T2005" s="657"/>
      <c r="U2005" s="633"/>
      <c r="W2005" s="633"/>
      <c r="Y2005" s="633"/>
      <c r="Z2005" s="649"/>
      <c r="AA2005" s="653"/>
      <c r="AB2005" s="649"/>
    </row>
    <row r="2006" spans="3:28" x14ac:dyDescent="0.25">
      <c r="C2006" s="633"/>
      <c r="D2006" s="633"/>
      <c r="E2006" s="633"/>
      <c r="G2006" s="633"/>
      <c r="I2006" s="633"/>
      <c r="K2006" s="633"/>
      <c r="M2006" s="633"/>
      <c r="O2006" s="633"/>
      <c r="P2006" s="633"/>
      <c r="Q2006" s="633"/>
      <c r="S2006" s="633"/>
      <c r="T2006" s="657"/>
      <c r="U2006" s="633"/>
      <c r="W2006" s="633"/>
      <c r="Y2006" s="633"/>
      <c r="Z2006" s="649"/>
      <c r="AA2006" s="653"/>
      <c r="AB2006" s="649"/>
    </row>
    <row r="2007" spans="3:28" x14ac:dyDescent="0.25">
      <c r="C2007" s="633"/>
      <c r="D2007" s="633"/>
      <c r="E2007" s="633"/>
      <c r="G2007" s="633"/>
      <c r="I2007" s="633"/>
      <c r="K2007" s="633"/>
      <c r="M2007" s="633"/>
      <c r="O2007" s="633"/>
      <c r="P2007" s="633"/>
      <c r="Q2007" s="633"/>
      <c r="S2007" s="633"/>
      <c r="T2007" s="657"/>
      <c r="U2007" s="633"/>
      <c r="W2007" s="633"/>
      <c r="Y2007" s="633"/>
      <c r="Z2007" s="649"/>
      <c r="AA2007" s="653"/>
      <c r="AB2007" s="649"/>
    </row>
    <row r="2008" spans="3:28" x14ac:dyDescent="0.25">
      <c r="C2008" s="633"/>
      <c r="D2008" s="633"/>
      <c r="E2008" s="633"/>
      <c r="G2008" s="633"/>
      <c r="I2008" s="633"/>
      <c r="K2008" s="633"/>
      <c r="M2008" s="633"/>
      <c r="O2008" s="633"/>
      <c r="P2008" s="633"/>
      <c r="Q2008" s="633"/>
      <c r="S2008" s="633"/>
      <c r="T2008" s="657"/>
      <c r="U2008" s="633"/>
      <c r="W2008" s="633"/>
      <c r="Y2008" s="633"/>
      <c r="Z2008" s="649"/>
      <c r="AA2008" s="653"/>
      <c r="AB2008" s="649"/>
    </row>
    <row r="2009" spans="3:28" x14ac:dyDescent="0.25">
      <c r="C2009" s="633"/>
      <c r="D2009" s="633"/>
      <c r="E2009" s="633"/>
      <c r="G2009" s="633"/>
      <c r="I2009" s="633"/>
      <c r="K2009" s="633"/>
      <c r="M2009" s="633"/>
      <c r="O2009" s="633"/>
      <c r="P2009" s="633"/>
      <c r="Q2009" s="633"/>
      <c r="S2009" s="633"/>
      <c r="T2009" s="657"/>
      <c r="U2009" s="633"/>
      <c r="W2009" s="633"/>
      <c r="Y2009" s="633"/>
      <c r="Z2009" s="649"/>
      <c r="AA2009" s="653"/>
      <c r="AB2009" s="649"/>
    </row>
    <row r="2010" spans="3:28" x14ac:dyDescent="0.25">
      <c r="C2010" s="633"/>
      <c r="D2010" s="633"/>
      <c r="E2010" s="633"/>
      <c r="G2010" s="633"/>
      <c r="I2010" s="633"/>
      <c r="K2010" s="633"/>
      <c r="M2010" s="633"/>
      <c r="O2010" s="633"/>
      <c r="P2010" s="633"/>
      <c r="Q2010" s="633"/>
      <c r="S2010" s="633"/>
      <c r="T2010" s="657"/>
      <c r="U2010" s="633"/>
      <c r="W2010" s="633"/>
      <c r="Y2010" s="633"/>
      <c r="Z2010" s="649"/>
      <c r="AA2010" s="653"/>
      <c r="AB2010" s="649"/>
    </row>
    <row r="2011" spans="3:28" x14ac:dyDescent="0.25">
      <c r="C2011" s="633"/>
      <c r="D2011" s="633"/>
      <c r="E2011" s="633"/>
      <c r="G2011" s="633"/>
      <c r="I2011" s="633"/>
      <c r="K2011" s="633"/>
      <c r="M2011" s="633"/>
      <c r="O2011" s="633"/>
      <c r="P2011" s="633"/>
      <c r="Q2011" s="633"/>
      <c r="S2011" s="633"/>
      <c r="T2011" s="657"/>
      <c r="U2011" s="633"/>
      <c r="W2011" s="633"/>
      <c r="Y2011" s="633"/>
      <c r="Z2011" s="649"/>
      <c r="AA2011" s="653"/>
      <c r="AB2011" s="649"/>
    </row>
    <row r="2012" spans="3:28" x14ac:dyDescent="0.25">
      <c r="C2012" s="633"/>
      <c r="D2012" s="633"/>
      <c r="E2012" s="633"/>
      <c r="G2012" s="633"/>
      <c r="I2012" s="633"/>
      <c r="K2012" s="633"/>
      <c r="M2012" s="633"/>
      <c r="O2012" s="633"/>
      <c r="P2012" s="633"/>
      <c r="Q2012" s="633"/>
      <c r="S2012" s="633"/>
      <c r="T2012" s="657"/>
      <c r="U2012" s="633"/>
      <c r="W2012" s="633"/>
      <c r="Y2012" s="633"/>
      <c r="Z2012" s="649"/>
      <c r="AA2012" s="653"/>
      <c r="AB2012" s="649"/>
    </row>
    <row r="2013" spans="3:28" x14ac:dyDescent="0.25">
      <c r="C2013" s="633"/>
      <c r="D2013" s="633"/>
      <c r="E2013" s="633"/>
      <c r="G2013" s="633"/>
      <c r="I2013" s="633"/>
      <c r="K2013" s="633"/>
      <c r="M2013" s="633"/>
      <c r="O2013" s="633"/>
      <c r="P2013" s="633"/>
      <c r="Q2013" s="633"/>
      <c r="S2013" s="633"/>
      <c r="T2013" s="657"/>
      <c r="U2013" s="633"/>
      <c r="W2013" s="633"/>
      <c r="Y2013" s="633"/>
      <c r="Z2013" s="649"/>
      <c r="AA2013" s="653"/>
      <c r="AB2013" s="649"/>
    </row>
    <row r="2014" spans="3:28" x14ac:dyDescent="0.25">
      <c r="C2014" s="633"/>
      <c r="D2014" s="633"/>
      <c r="E2014" s="633"/>
      <c r="G2014" s="633"/>
      <c r="I2014" s="633"/>
      <c r="K2014" s="633"/>
      <c r="M2014" s="633"/>
      <c r="O2014" s="633"/>
      <c r="P2014" s="633"/>
      <c r="Q2014" s="633"/>
      <c r="S2014" s="633"/>
      <c r="T2014" s="657"/>
      <c r="U2014" s="633"/>
      <c r="W2014" s="633"/>
      <c r="Y2014" s="633"/>
      <c r="Z2014" s="649"/>
      <c r="AA2014" s="653"/>
      <c r="AB2014" s="649"/>
    </row>
    <row r="2015" spans="3:28" x14ac:dyDescent="0.25">
      <c r="C2015" s="633"/>
      <c r="D2015" s="633"/>
      <c r="E2015" s="633"/>
      <c r="G2015" s="633"/>
      <c r="I2015" s="633"/>
      <c r="K2015" s="633"/>
      <c r="M2015" s="633"/>
      <c r="O2015" s="633"/>
      <c r="P2015" s="633"/>
      <c r="Q2015" s="633"/>
      <c r="S2015" s="633"/>
      <c r="T2015" s="657"/>
      <c r="U2015" s="633"/>
      <c r="W2015" s="633"/>
      <c r="Y2015" s="633"/>
      <c r="Z2015" s="649"/>
      <c r="AA2015" s="653"/>
      <c r="AB2015" s="649"/>
    </row>
    <row r="2016" spans="3:28" x14ac:dyDescent="0.25">
      <c r="C2016" s="633"/>
      <c r="D2016" s="633"/>
      <c r="E2016" s="633"/>
      <c r="G2016" s="633"/>
      <c r="I2016" s="633"/>
      <c r="K2016" s="633"/>
      <c r="M2016" s="633"/>
      <c r="O2016" s="633"/>
      <c r="P2016" s="633"/>
      <c r="Q2016" s="633"/>
      <c r="S2016" s="633"/>
      <c r="T2016" s="657"/>
      <c r="U2016" s="633"/>
      <c r="W2016" s="633"/>
      <c r="Y2016" s="633"/>
      <c r="Z2016" s="649"/>
      <c r="AA2016" s="653"/>
      <c r="AB2016" s="649"/>
    </row>
    <row r="2017" spans="3:28" x14ac:dyDescent="0.25">
      <c r="C2017" s="633"/>
      <c r="D2017" s="633"/>
      <c r="E2017" s="633"/>
      <c r="G2017" s="633"/>
      <c r="I2017" s="633"/>
      <c r="K2017" s="633"/>
      <c r="M2017" s="633"/>
      <c r="O2017" s="633"/>
      <c r="P2017" s="633"/>
      <c r="Q2017" s="633"/>
      <c r="S2017" s="633"/>
      <c r="T2017" s="657"/>
      <c r="U2017" s="633"/>
      <c r="W2017" s="633"/>
      <c r="Y2017" s="633"/>
      <c r="Z2017" s="649"/>
      <c r="AA2017" s="653"/>
      <c r="AB2017" s="649"/>
    </row>
    <row r="2018" spans="3:28" x14ac:dyDescent="0.25">
      <c r="C2018" s="633"/>
      <c r="D2018" s="633"/>
      <c r="E2018" s="633"/>
      <c r="G2018" s="633"/>
      <c r="I2018" s="633"/>
      <c r="K2018" s="633"/>
      <c r="M2018" s="633"/>
      <c r="O2018" s="633"/>
      <c r="P2018" s="633"/>
      <c r="Q2018" s="633"/>
      <c r="S2018" s="633"/>
      <c r="T2018" s="657"/>
      <c r="U2018" s="633"/>
      <c r="W2018" s="633"/>
      <c r="Y2018" s="633"/>
      <c r="Z2018" s="649"/>
      <c r="AA2018" s="653"/>
      <c r="AB2018" s="649"/>
    </row>
    <row r="2019" spans="3:28" x14ac:dyDescent="0.25">
      <c r="C2019" s="633"/>
      <c r="D2019" s="633"/>
      <c r="E2019" s="633"/>
      <c r="G2019" s="633"/>
      <c r="I2019" s="633"/>
      <c r="K2019" s="633"/>
      <c r="M2019" s="633"/>
      <c r="O2019" s="633"/>
      <c r="P2019" s="633"/>
      <c r="Q2019" s="633"/>
      <c r="S2019" s="633"/>
      <c r="T2019" s="657"/>
      <c r="U2019" s="633"/>
      <c r="W2019" s="633"/>
      <c r="Y2019" s="633"/>
      <c r="Z2019" s="649"/>
      <c r="AA2019" s="653"/>
      <c r="AB2019" s="649"/>
    </row>
    <row r="2020" spans="3:28" x14ac:dyDescent="0.25">
      <c r="C2020" s="633"/>
      <c r="D2020" s="633"/>
      <c r="E2020" s="633"/>
      <c r="G2020" s="633"/>
      <c r="I2020" s="633"/>
      <c r="K2020" s="633"/>
      <c r="M2020" s="633"/>
      <c r="O2020" s="633"/>
      <c r="P2020" s="633"/>
      <c r="Q2020" s="633"/>
      <c r="S2020" s="633"/>
      <c r="T2020" s="657"/>
      <c r="U2020" s="633"/>
      <c r="W2020" s="633"/>
      <c r="Y2020" s="633"/>
      <c r="Z2020" s="649"/>
      <c r="AA2020" s="653"/>
      <c r="AB2020" s="649"/>
    </row>
    <row r="2021" spans="3:28" x14ac:dyDescent="0.25">
      <c r="C2021" s="633"/>
      <c r="D2021" s="633"/>
      <c r="E2021" s="633"/>
      <c r="G2021" s="633"/>
      <c r="I2021" s="633"/>
      <c r="K2021" s="633"/>
      <c r="M2021" s="633"/>
      <c r="O2021" s="633"/>
      <c r="P2021" s="633"/>
      <c r="Q2021" s="633"/>
      <c r="S2021" s="633"/>
      <c r="T2021" s="657"/>
      <c r="U2021" s="633"/>
      <c r="W2021" s="633"/>
      <c r="Y2021" s="633"/>
      <c r="Z2021" s="649"/>
      <c r="AA2021" s="653"/>
      <c r="AB2021" s="649"/>
    </row>
    <row r="2022" spans="3:28" x14ac:dyDescent="0.25">
      <c r="C2022" s="633"/>
      <c r="D2022" s="633"/>
      <c r="E2022" s="633"/>
      <c r="G2022" s="633"/>
      <c r="I2022" s="633"/>
      <c r="K2022" s="633"/>
      <c r="M2022" s="633"/>
      <c r="O2022" s="633"/>
      <c r="P2022" s="633"/>
      <c r="Q2022" s="633"/>
      <c r="S2022" s="633"/>
      <c r="T2022" s="657"/>
      <c r="U2022" s="633"/>
      <c r="W2022" s="633"/>
      <c r="Y2022" s="633"/>
      <c r="Z2022" s="649"/>
      <c r="AA2022" s="653"/>
      <c r="AB2022" s="649"/>
    </row>
    <row r="2023" spans="3:28" x14ac:dyDescent="0.25">
      <c r="C2023" s="633"/>
      <c r="D2023" s="633"/>
      <c r="E2023" s="633"/>
      <c r="G2023" s="633"/>
      <c r="I2023" s="633"/>
      <c r="K2023" s="633"/>
      <c r="M2023" s="633"/>
      <c r="O2023" s="633"/>
      <c r="P2023" s="633"/>
      <c r="Q2023" s="633"/>
      <c r="S2023" s="633"/>
      <c r="T2023" s="657"/>
      <c r="U2023" s="633"/>
      <c r="W2023" s="633"/>
      <c r="Y2023" s="633"/>
      <c r="Z2023" s="649"/>
      <c r="AA2023" s="653"/>
      <c r="AB2023" s="649"/>
    </row>
    <row r="2024" spans="3:28" x14ac:dyDescent="0.25">
      <c r="C2024" s="633"/>
      <c r="D2024" s="633"/>
      <c r="E2024" s="633"/>
      <c r="G2024" s="633"/>
      <c r="I2024" s="633"/>
      <c r="K2024" s="633"/>
      <c r="M2024" s="633"/>
      <c r="O2024" s="633"/>
      <c r="P2024" s="633"/>
      <c r="Q2024" s="633"/>
      <c r="S2024" s="633"/>
      <c r="T2024" s="657"/>
      <c r="U2024" s="633"/>
      <c r="W2024" s="633"/>
      <c r="Y2024" s="633"/>
      <c r="Z2024" s="649"/>
      <c r="AA2024" s="653"/>
      <c r="AB2024" s="649"/>
    </row>
    <row r="2025" spans="3:28" x14ac:dyDescent="0.25">
      <c r="C2025" s="633"/>
      <c r="D2025" s="633"/>
      <c r="E2025" s="633"/>
      <c r="G2025" s="633"/>
      <c r="I2025" s="633"/>
      <c r="K2025" s="633"/>
      <c r="M2025" s="633"/>
      <c r="O2025" s="633"/>
      <c r="P2025" s="633"/>
      <c r="Q2025" s="633"/>
      <c r="S2025" s="633"/>
      <c r="T2025" s="657"/>
      <c r="U2025" s="633"/>
      <c r="W2025" s="633"/>
      <c r="Y2025" s="633"/>
      <c r="Z2025" s="649"/>
      <c r="AA2025" s="653"/>
      <c r="AB2025" s="649"/>
    </row>
    <row r="2026" spans="3:28" x14ac:dyDescent="0.25">
      <c r="C2026" s="633"/>
      <c r="D2026" s="633"/>
      <c r="E2026" s="633"/>
      <c r="G2026" s="633"/>
      <c r="I2026" s="633"/>
      <c r="K2026" s="633"/>
      <c r="M2026" s="633"/>
      <c r="O2026" s="633"/>
      <c r="P2026" s="633"/>
      <c r="Q2026" s="633"/>
      <c r="S2026" s="633"/>
      <c r="T2026" s="657"/>
      <c r="U2026" s="633"/>
      <c r="W2026" s="633"/>
      <c r="Y2026" s="633"/>
      <c r="Z2026" s="649"/>
      <c r="AA2026" s="653"/>
      <c r="AB2026" s="649"/>
    </row>
    <row r="2027" spans="3:28" x14ac:dyDescent="0.25">
      <c r="C2027" s="633"/>
      <c r="D2027" s="633"/>
      <c r="E2027" s="633"/>
      <c r="G2027" s="633"/>
      <c r="I2027" s="633"/>
      <c r="K2027" s="633"/>
      <c r="M2027" s="633"/>
      <c r="O2027" s="633"/>
      <c r="P2027" s="633"/>
      <c r="Q2027" s="633"/>
      <c r="S2027" s="633"/>
      <c r="T2027" s="657"/>
      <c r="U2027" s="633"/>
      <c r="W2027" s="633"/>
      <c r="Y2027" s="633"/>
      <c r="Z2027" s="649"/>
      <c r="AA2027" s="653"/>
      <c r="AB2027" s="649"/>
    </row>
    <row r="2028" spans="3:28" x14ac:dyDescent="0.25">
      <c r="C2028" s="633"/>
      <c r="D2028" s="633"/>
      <c r="E2028" s="633"/>
      <c r="G2028" s="633"/>
      <c r="I2028" s="633"/>
      <c r="K2028" s="633"/>
      <c r="M2028" s="633"/>
      <c r="O2028" s="633"/>
      <c r="P2028" s="633"/>
      <c r="Q2028" s="633"/>
      <c r="S2028" s="633"/>
      <c r="T2028" s="657"/>
      <c r="U2028" s="633"/>
      <c r="W2028" s="633"/>
      <c r="Y2028" s="633"/>
      <c r="Z2028" s="649"/>
      <c r="AA2028" s="653"/>
      <c r="AB2028" s="649"/>
    </row>
    <row r="2029" spans="3:28" x14ac:dyDescent="0.25">
      <c r="C2029" s="633"/>
      <c r="D2029" s="633"/>
      <c r="E2029" s="633"/>
      <c r="G2029" s="633"/>
      <c r="I2029" s="633"/>
      <c r="K2029" s="633"/>
      <c r="M2029" s="633"/>
      <c r="O2029" s="633"/>
      <c r="P2029" s="633"/>
      <c r="Q2029" s="633"/>
      <c r="S2029" s="633"/>
      <c r="T2029" s="657"/>
      <c r="U2029" s="633"/>
      <c r="W2029" s="633"/>
      <c r="Y2029" s="633"/>
      <c r="Z2029" s="649"/>
      <c r="AA2029" s="653"/>
      <c r="AB2029" s="649"/>
    </row>
    <row r="2030" spans="3:28" x14ac:dyDescent="0.25">
      <c r="C2030" s="633"/>
      <c r="D2030" s="633"/>
      <c r="E2030" s="633"/>
      <c r="G2030" s="633"/>
      <c r="I2030" s="633"/>
      <c r="K2030" s="633"/>
      <c r="M2030" s="633"/>
      <c r="O2030" s="633"/>
      <c r="P2030" s="633"/>
      <c r="Q2030" s="633"/>
      <c r="S2030" s="633"/>
      <c r="T2030" s="657"/>
      <c r="U2030" s="633"/>
      <c r="W2030" s="633"/>
      <c r="Y2030" s="633"/>
      <c r="Z2030" s="649"/>
      <c r="AA2030" s="653"/>
      <c r="AB2030" s="649"/>
    </row>
    <row r="2031" spans="3:28" x14ac:dyDescent="0.25">
      <c r="C2031" s="633"/>
      <c r="D2031" s="633"/>
      <c r="E2031" s="633"/>
      <c r="G2031" s="633"/>
      <c r="I2031" s="633"/>
      <c r="K2031" s="633"/>
      <c r="M2031" s="633"/>
      <c r="O2031" s="633"/>
      <c r="P2031" s="633"/>
      <c r="Q2031" s="633"/>
      <c r="S2031" s="633"/>
      <c r="T2031" s="657"/>
      <c r="U2031" s="633"/>
      <c r="W2031" s="633"/>
      <c r="Y2031" s="633"/>
      <c r="Z2031" s="649"/>
      <c r="AA2031" s="653"/>
      <c r="AB2031" s="649"/>
    </row>
    <row r="2032" spans="3:28" x14ac:dyDescent="0.25">
      <c r="C2032" s="633"/>
      <c r="D2032" s="633"/>
      <c r="E2032" s="633"/>
      <c r="G2032" s="633"/>
      <c r="I2032" s="633"/>
      <c r="K2032" s="633"/>
      <c r="M2032" s="633"/>
      <c r="O2032" s="633"/>
      <c r="P2032" s="633"/>
      <c r="Q2032" s="633"/>
      <c r="S2032" s="633"/>
      <c r="T2032" s="657"/>
      <c r="U2032" s="633"/>
      <c r="W2032" s="633"/>
      <c r="Y2032" s="633"/>
      <c r="Z2032" s="649"/>
      <c r="AA2032" s="653"/>
      <c r="AB2032" s="649"/>
    </row>
    <row r="2033" spans="3:28" x14ac:dyDescent="0.25">
      <c r="C2033" s="633"/>
      <c r="D2033" s="633"/>
      <c r="E2033" s="633"/>
      <c r="G2033" s="633"/>
      <c r="I2033" s="633"/>
      <c r="K2033" s="633"/>
      <c r="M2033" s="633"/>
      <c r="O2033" s="633"/>
      <c r="P2033" s="633"/>
      <c r="Q2033" s="633"/>
      <c r="S2033" s="633"/>
      <c r="T2033" s="657"/>
      <c r="U2033" s="633"/>
      <c r="W2033" s="633"/>
      <c r="Y2033" s="633"/>
      <c r="Z2033" s="649"/>
      <c r="AA2033" s="653"/>
      <c r="AB2033" s="649"/>
    </row>
    <row r="2034" spans="3:28" x14ac:dyDescent="0.25">
      <c r="C2034" s="633"/>
      <c r="D2034" s="633"/>
      <c r="E2034" s="633"/>
      <c r="G2034" s="633"/>
      <c r="I2034" s="633"/>
      <c r="K2034" s="633"/>
      <c r="M2034" s="633"/>
      <c r="O2034" s="633"/>
      <c r="P2034" s="633"/>
      <c r="Q2034" s="633"/>
      <c r="S2034" s="633"/>
      <c r="T2034" s="657"/>
      <c r="U2034" s="633"/>
      <c r="W2034" s="633"/>
      <c r="Y2034" s="633"/>
      <c r="Z2034" s="649"/>
      <c r="AA2034" s="653"/>
      <c r="AB2034" s="649"/>
    </row>
    <row r="2035" spans="3:28" x14ac:dyDescent="0.25">
      <c r="C2035" s="633"/>
      <c r="D2035" s="633"/>
      <c r="E2035" s="633"/>
      <c r="G2035" s="633"/>
      <c r="I2035" s="633"/>
      <c r="K2035" s="633"/>
      <c r="M2035" s="633"/>
      <c r="O2035" s="633"/>
      <c r="P2035" s="633"/>
      <c r="Q2035" s="633"/>
      <c r="S2035" s="633"/>
      <c r="T2035" s="657"/>
      <c r="U2035" s="633"/>
      <c r="W2035" s="633"/>
      <c r="Y2035" s="633"/>
      <c r="Z2035" s="649"/>
      <c r="AA2035" s="653"/>
      <c r="AB2035" s="649"/>
    </row>
    <row r="2036" spans="3:28" x14ac:dyDescent="0.25">
      <c r="C2036" s="633"/>
      <c r="D2036" s="633"/>
      <c r="E2036" s="633"/>
      <c r="G2036" s="633"/>
      <c r="I2036" s="633"/>
      <c r="K2036" s="633"/>
      <c r="M2036" s="633"/>
      <c r="O2036" s="633"/>
      <c r="P2036" s="633"/>
      <c r="Q2036" s="633"/>
      <c r="S2036" s="633"/>
      <c r="T2036" s="657"/>
      <c r="U2036" s="633"/>
      <c r="W2036" s="633"/>
      <c r="Y2036" s="633"/>
      <c r="Z2036" s="649"/>
      <c r="AA2036" s="653"/>
      <c r="AB2036" s="649"/>
    </row>
    <row r="2037" spans="3:28" x14ac:dyDescent="0.25">
      <c r="C2037" s="633"/>
      <c r="D2037" s="633"/>
      <c r="E2037" s="633"/>
      <c r="G2037" s="633"/>
      <c r="I2037" s="633"/>
      <c r="K2037" s="633"/>
      <c r="M2037" s="633"/>
      <c r="O2037" s="633"/>
      <c r="P2037" s="633"/>
      <c r="Q2037" s="633"/>
      <c r="S2037" s="633"/>
      <c r="T2037" s="657"/>
      <c r="U2037" s="633"/>
      <c r="W2037" s="633"/>
      <c r="Y2037" s="633"/>
      <c r="Z2037" s="649"/>
      <c r="AA2037" s="653"/>
      <c r="AB2037" s="649"/>
    </row>
    <row r="2038" spans="3:28" x14ac:dyDescent="0.25">
      <c r="C2038" s="633"/>
      <c r="D2038" s="633"/>
      <c r="E2038" s="633"/>
      <c r="G2038" s="633"/>
      <c r="I2038" s="633"/>
      <c r="K2038" s="633"/>
      <c r="M2038" s="633"/>
      <c r="O2038" s="633"/>
      <c r="P2038" s="633"/>
      <c r="Q2038" s="633"/>
      <c r="S2038" s="633"/>
      <c r="T2038" s="657"/>
      <c r="U2038" s="633"/>
      <c r="W2038" s="633"/>
      <c r="Y2038" s="633"/>
      <c r="Z2038" s="649"/>
      <c r="AA2038" s="653"/>
      <c r="AB2038" s="649"/>
    </row>
    <row r="2039" spans="3:28" x14ac:dyDescent="0.25">
      <c r="C2039" s="633"/>
      <c r="D2039" s="633"/>
      <c r="E2039" s="633"/>
      <c r="G2039" s="633"/>
      <c r="I2039" s="633"/>
      <c r="K2039" s="633"/>
      <c r="M2039" s="633"/>
      <c r="O2039" s="633"/>
      <c r="P2039" s="633"/>
      <c r="Q2039" s="633"/>
      <c r="S2039" s="633"/>
      <c r="T2039" s="657"/>
      <c r="U2039" s="633"/>
      <c r="W2039" s="633"/>
      <c r="Y2039" s="633"/>
      <c r="Z2039" s="649"/>
      <c r="AA2039" s="653"/>
      <c r="AB2039" s="649"/>
    </row>
    <row r="2040" spans="3:28" x14ac:dyDescent="0.25">
      <c r="C2040" s="633"/>
      <c r="D2040" s="633"/>
      <c r="E2040" s="633"/>
      <c r="G2040" s="633"/>
      <c r="I2040" s="633"/>
      <c r="K2040" s="633"/>
      <c r="M2040" s="633"/>
      <c r="O2040" s="633"/>
      <c r="P2040" s="633"/>
      <c r="Q2040" s="633"/>
      <c r="S2040" s="633"/>
      <c r="T2040" s="657"/>
      <c r="U2040" s="633"/>
      <c r="W2040" s="633"/>
      <c r="Y2040" s="633"/>
      <c r="Z2040" s="649"/>
      <c r="AA2040" s="653"/>
      <c r="AB2040" s="649"/>
    </row>
    <row r="2041" spans="3:28" x14ac:dyDescent="0.25">
      <c r="C2041" s="633"/>
      <c r="D2041" s="633"/>
      <c r="E2041" s="633"/>
      <c r="G2041" s="633"/>
      <c r="I2041" s="633"/>
      <c r="K2041" s="633"/>
      <c r="M2041" s="633"/>
      <c r="O2041" s="633"/>
      <c r="P2041" s="633"/>
      <c r="Q2041" s="633"/>
      <c r="S2041" s="633"/>
      <c r="T2041" s="657"/>
      <c r="U2041" s="633"/>
      <c r="W2041" s="633"/>
      <c r="Y2041" s="633"/>
      <c r="Z2041" s="649"/>
      <c r="AA2041" s="653"/>
      <c r="AB2041" s="649"/>
    </row>
    <row r="2042" spans="3:28" x14ac:dyDescent="0.25">
      <c r="C2042" s="633"/>
      <c r="D2042" s="633"/>
      <c r="E2042" s="633"/>
      <c r="G2042" s="633"/>
      <c r="I2042" s="633"/>
      <c r="K2042" s="633"/>
      <c r="M2042" s="633"/>
      <c r="O2042" s="633"/>
      <c r="P2042" s="633"/>
      <c r="Q2042" s="633"/>
      <c r="S2042" s="633"/>
      <c r="T2042" s="657"/>
      <c r="U2042" s="633"/>
      <c r="W2042" s="633"/>
      <c r="Y2042" s="633"/>
      <c r="Z2042" s="649"/>
      <c r="AA2042" s="653"/>
      <c r="AB2042" s="649"/>
    </row>
    <row r="2043" spans="3:28" x14ac:dyDescent="0.25">
      <c r="C2043" s="633"/>
      <c r="D2043" s="633"/>
      <c r="E2043" s="633"/>
      <c r="G2043" s="633"/>
      <c r="I2043" s="633"/>
      <c r="K2043" s="633"/>
      <c r="M2043" s="633"/>
      <c r="O2043" s="633"/>
      <c r="P2043" s="633"/>
      <c r="Q2043" s="633"/>
      <c r="S2043" s="633"/>
      <c r="T2043" s="657"/>
      <c r="U2043" s="633"/>
      <c r="W2043" s="633"/>
      <c r="Y2043" s="633"/>
      <c r="Z2043" s="649"/>
      <c r="AA2043" s="653"/>
      <c r="AB2043" s="649"/>
    </row>
    <row r="2044" spans="3:28" x14ac:dyDescent="0.25">
      <c r="C2044" s="633"/>
      <c r="D2044" s="633"/>
      <c r="E2044" s="633"/>
      <c r="G2044" s="633"/>
      <c r="I2044" s="633"/>
      <c r="K2044" s="633"/>
      <c r="M2044" s="633"/>
      <c r="O2044" s="633"/>
      <c r="P2044" s="633"/>
      <c r="Q2044" s="633"/>
      <c r="S2044" s="633"/>
      <c r="T2044" s="657"/>
      <c r="U2044" s="633"/>
      <c r="W2044" s="633"/>
      <c r="Y2044" s="633"/>
      <c r="Z2044" s="649"/>
      <c r="AA2044" s="653"/>
      <c r="AB2044" s="649"/>
    </row>
    <row r="2045" spans="3:28" x14ac:dyDescent="0.25">
      <c r="C2045" s="633"/>
      <c r="D2045" s="633"/>
      <c r="E2045" s="633"/>
      <c r="G2045" s="633"/>
      <c r="I2045" s="633"/>
      <c r="K2045" s="633"/>
      <c r="M2045" s="633"/>
      <c r="O2045" s="633"/>
      <c r="P2045" s="633"/>
      <c r="Q2045" s="633"/>
      <c r="S2045" s="633"/>
      <c r="T2045" s="657"/>
      <c r="U2045" s="633"/>
      <c r="W2045" s="633"/>
      <c r="Y2045" s="633"/>
      <c r="Z2045" s="649"/>
      <c r="AA2045" s="653"/>
      <c r="AB2045" s="649"/>
    </row>
    <row r="2046" spans="3:28" x14ac:dyDescent="0.25">
      <c r="C2046" s="633"/>
      <c r="D2046" s="633"/>
      <c r="E2046" s="633"/>
      <c r="G2046" s="633"/>
      <c r="I2046" s="633"/>
      <c r="K2046" s="633"/>
      <c r="M2046" s="633"/>
      <c r="O2046" s="633"/>
      <c r="P2046" s="633"/>
      <c r="Q2046" s="633"/>
      <c r="S2046" s="633"/>
      <c r="T2046" s="657"/>
      <c r="U2046" s="633"/>
      <c r="W2046" s="633"/>
      <c r="Y2046" s="633"/>
      <c r="Z2046" s="649"/>
      <c r="AA2046" s="653"/>
      <c r="AB2046" s="649"/>
    </row>
    <row r="2047" spans="3:28" x14ac:dyDescent="0.25">
      <c r="C2047" s="633"/>
      <c r="D2047" s="633"/>
      <c r="E2047" s="633"/>
      <c r="G2047" s="633"/>
      <c r="I2047" s="633"/>
      <c r="K2047" s="633"/>
      <c r="M2047" s="633"/>
      <c r="O2047" s="633"/>
      <c r="P2047" s="633"/>
      <c r="Q2047" s="633"/>
      <c r="S2047" s="633"/>
      <c r="T2047" s="657"/>
      <c r="U2047" s="633"/>
      <c r="W2047" s="633"/>
      <c r="Y2047" s="633"/>
      <c r="Z2047" s="649"/>
      <c r="AA2047" s="653"/>
      <c r="AB2047" s="649"/>
    </row>
    <row r="2048" spans="3:28" x14ac:dyDescent="0.25">
      <c r="C2048" s="633"/>
      <c r="D2048" s="633"/>
      <c r="E2048" s="633"/>
      <c r="G2048" s="633"/>
      <c r="I2048" s="633"/>
      <c r="K2048" s="633"/>
      <c r="M2048" s="633"/>
      <c r="O2048" s="633"/>
      <c r="P2048" s="633"/>
      <c r="Q2048" s="633"/>
      <c r="S2048" s="633"/>
      <c r="T2048" s="657"/>
      <c r="U2048" s="633"/>
      <c r="W2048" s="633"/>
      <c r="Y2048" s="633"/>
      <c r="Z2048" s="649"/>
      <c r="AA2048" s="653"/>
      <c r="AB2048" s="649"/>
    </row>
    <row r="2049" spans="3:28" x14ac:dyDescent="0.25">
      <c r="C2049" s="633"/>
      <c r="D2049" s="633"/>
      <c r="E2049" s="633"/>
      <c r="G2049" s="633"/>
      <c r="I2049" s="633"/>
      <c r="K2049" s="633"/>
      <c r="M2049" s="633"/>
      <c r="O2049" s="633"/>
      <c r="P2049" s="633"/>
      <c r="Q2049" s="633"/>
      <c r="S2049" s="633"/>
      <c r="T2049" s="657"/>
      <c r="U2049" s="633"/>
      <c r="W2049" s="633"/>
      <c r="Y2049" s="633"/>
      <c r="Z2049" s="649"/>
      <c r="AA2049" s="653"/>
      <c r="AB2049" s="649"/>
    </row>
    <row r="2050" spans="3:28" x14ac:dyDescent="0.25">
      <c r="C2050" s="633"/>
      <c r="D2050" s="633"/>
      <c r="E2050" s="633"/>
      <c r="G2050" s="633"/>
      <c r="I2050" s="633"/>
      <c r="K2050" s="633"/>
      <c r="M2050" s="633"/>
      <c r="O2050" s="633"/>
      <c r="P2050" s="633"/>
      <c r="Q2050" s="633"/>
      <c r="S2050" s="633"/>
      <c r="T2050" s="657"/>
      <c r="U2050" s="633"/>
      <c r="W2050" s="633"/>
      <c r="Y2050" s="633"/>
      <c r="Z2050" s="649"/>
      <c r="AA2050" s="653"/>
      <c r="AB2050" s="649"/>
    </row>
    <row r="2051" spans="3:28" x14ac:dyDescent="0.25">
      <c r="C2051" s="633"/>
      <c r="D2051" s="633"/>
      <c r="E2051" s="633"/>
      <c r="G2051" s="633"/>
      <c r="I2051" s="633"/>
      <c r="K2051" s="633"/>
      <c r="M2051" s="633"/>
      <c r="O2051" s="633"/>
      <c r="P2051" s="633"/>
      <c r="Q2051" s="633"/>
      <c r="S2051" s="633"/>
      <c r="T2051" s="657"/>
      <c r="U2051" s="633"/>
      <c r="W2051" s="633"/>
      <c r="Y2051" s="633"/>
      <c r="Z2051" s="649"/>
      <c r="AA2051" s="653"/>
      <c r="AB2051" s="649"/>
    </row>
    <row r="2052" spans="3:28" x14ac:dyDescent="0.25">
      <c r="C2052" s="633"/>
      <c r="D2052" s="633"/>
      <c r="E2052" s="633"/>
      <c r="G2052" s="633"/>
      <c r="I2052" s="633"/>
      <c r="K2052" s="633"/>
      <c r="M2052" s="633"/>
      <c r="O2052" s="633"/>
      <c r="P2052" s="633"/>
      <c r="Q2052" s="633"/>
      <c r="S2052" s="633"/>
      <c r="T2052" s="657"/>
      <c r="U2052" s="633"/>
      <c r="W2052" s="633"/>
      <c r="Y2052" s="633"/>
      <c r="Z2052" s="649"/>
      <c r="AA2052" s="653"/>
      <c r="AB2052" s="649"/>
    </row>
    <row r="2053" spans="3:28" x14ac:dyDescent="0.25">
      <c r="C2053" s="633"/>
      <c r="D2053" s="633"/>
      <c r="E2053" s="633"/>
      <c r="G2053" s="633"/>
      <c r="I2053" s="633"/>
      <c r="K2053" s="633"/>
      <c r="M2053" s="633"/>
      <c r="O2053" s="633"/>
      <c r="P2053" s="633"/>
      <c r="Q2053" s="633"/>
      <c r="S2053" s="633"/>
      <c r="T2053" s="657"/>
      <c r="U2053" s="633"/>
      <c r="W2053" s="633"/>
      <c r="Y2053" s="633"/>
      <c r="Z2053" s="649"/>
      <c r="AA2053" s="653"/>
      <c r="AB2053" s="649"/>
    </row>
    <row r="2054" spans="3:28" x14ac:dyDescent="0.25">
      <c r="C2054" s="633"/>
      <c r="D2054" s="633"/>
      <c r="E2054" s="633"/>
      <c r="G2054" s="633"/>
      <c r="I2054" s="633"/>
      <c r="K2054" s="633"/>
      <c r="M2054" s="633"/>
      <c r="O2054" s="633"/>
      <c r="P2054" s="633"/>
      <c r="Q2054" s="633"/>
      <c r="S2054" s="633"/>
      <c r="T2054" s="657"/>
      <c r="U2054" s="633"/>
      <c r="W2054" s="633"/>
      <c r="Y2054" s="633"/>
      <c r="Z2054" s="649"/>
      <c r="AA2054" s="653"/>
      <c r="AB2054" s="649"/>
    </row>
    <row r="2055" spans="3:28" x14ac:dyDescent="0.25">
      <c r="C2055" s="633"/>
      <c r="D2055" s="633"/>
      <c r="E2055" s="633"/>
      <c r="G2055" s="633"/>
      <c r="I2055" s="633"/>
      <c r="K2055" s="633"/>
      <c r="M2055" s="633"/>
      <c r="O2055" s="633"/>
      <c r="P2055" s="633"/>
      <c r="Q2055" s="633"/>
      <c r="S2055" s="633"/>
      <c r="T2055" s="657"/>
      <c r="U2055" s="633"/>
      <c r="W2055" s="633"/>
      <c r="Y2055" s="633"/>
      <c r="Z2055" s="649"/>
      <c r="AA2055" s="653"/>
      <c r="AB2055" s="649"/>
    </row>
    <row r="2056" spans="3:28" x14ac:dyDescent="0.25">
      <c r="C2056" s="633"/>
      <c r="D2056" s="633"/>
      <c r="E2056" s="633"/>
      <c r="G2056" s="633"/>
      <c r="I2056" s="633"/>
      <c r="K2056" s="633"/>
      <c r="M2056" s="633"/>
      <c r="O2056" s="633"/>
      <c r="P2056" s="633"/>
      <c r="Q2056" s="633"/>
      <c r="S2056" s="633"/>
      <c r="T2056" s="657"/>
      <c r="U2056" s="633"/>
      <c r="W2056" s="633"/>
      <c r="Y2056" s="633"/>
      <c r="Z2056" s="649"/>
      <c r="AA2056" s="653"/>
      <c r="AB2056" s="649"/>
    </row>
    <row r="2057" spans="3:28" x14ac:dyDescent="0.25">
      <c r="C2057" s="633"/>
      <c r="D2057" s="633"/>
      <c r="E2057" s="633"/>
      <c r="G2057" s="633"/>
      <c r="I2057" s="633"/>
      <c r="K2057" s="633"/>
      <c r="M2057" s="633"/>
      <c r="O2057" s="633"/>
      <c r="P2057" s="633"/>
      <c r="Q2057" s="633"/>
      <c r="S2057" s="633"/>
      <c r="T2057" s="657"/>
      <c r="U2057" s="633"/>
      <c r="W2057" s="633"/>
      <c r="Y2057" s="633"/>
      <c r="Z2057" s="649"/>
      <c r="AA2057" s="653"/>
      <c r="AB2057" s="649"/>
    </row>
    <row r="2058" spans="3:28" x14ac:dyDescent="0.25">
      <c r="C2058" s="633"/>
      <c r="D2058" s="633"/>
      <c r="E2058" s="633"/>
      <c r="G2058" s="633"/>
      <c r="I2058" s="633"/>
      <c r="K2058" s="633"/>
      <c r="M2058" s="633"/>
      <c r="O2058" s="633"/>
      <c r="P2058" s="633"/>
      <c r="Q2058" s="633"/>
      <c r="S2058" s="633"/>
      <c r="T2058" s="657"/>
      <c r="U2058" s="633"/>
      <c r="W2058" s="633"/>
      <c r="Y2058" s="633"/>
      <c r="Z2058" s="649"/>
      <c r="AA2058" s="653"/>
      <c r="AB2058" s="649"/>
    </row>
    <row r="2059" spans="3:28" x14ac:dyDescent="0.25">
      <c r="C2059" s="633"/>
      <c r="D2059" s="633"/>
      <c r="E2059" s="633"/>
      <c r="G2059" s="633"/>
      <c r="I2059" s="633"/>
      <c r="K2059" s="633"/>
      <c r="M2059" s="633"/>
      <c r="O2059" s="633"/>
      <c r="P2059" s="633"/>
      <c r="Q2059" s="633"/>
      <c r="S2059" s="633"/>
      <c r="T2059" s="657"/>
      <c r="U2059" s="633"/>
      <c r="W2059" s="633"/>
      <c r="Y2059" s="633"/>
      <c r="Z2059" s="649"/>
      <c r="AA2059" s="653"/>
      <c r="AB2059" s="649"/>
    </row>
    <row r="2060" spans="3:28" x14ac:dyDescent="0.25">
      <c r="C2060" s="633"/>
      <c r="D2060" s="633"/>
      <c r="E2060" s="633"/>
      <c r="G2060" s="633"/>
      <c r="I2060" s="633"/>
      <c r="K2060" s="633"/>
      <c r="M2060" s="633"/>
      <c r="O2060" s="633"/>
      <c r="P2060" s="633"/>
      <c r="Q2060" s="633"/>
      <c r="S2060" s="633"/>
      <c r="T2060" s="657"/>
      <c r="U2060" s="633"/>
      <c r="W2060" s="633"/>
      <c r="Y2060" s="633"/>
      <c r="Z2060" s="649"/>
      <c r="AA2060" s="653"/>
      <c r="AB2060" s="649"/>
    </row>
    <row r="2061" spans="3:28" x14ac:dyDescent="0.25">
      <c r="C2061" s="633"/>
      <c r="D2061" s="633"/>
      <c r="E2061" s="633"/>
      <c r="G2061" s="633"/>
      <c r="I2061" s="633"/>
      <c r="K2061" s="633"/>
      <c r="M2061" s="633"/>
      <c r="O2061" s="633"/>
      <c r="P2061" s="633"/>
      <c r="Q2061" s="633"/>
      <c r="S2061" s="633"/>
      <c r="T2061" s="657"/>
      <c r="U2061" s="633"/>
      <c r="W2061" s="633"/>
      <c r="Y2061" s="633"/>
      <c r="Z2061" s="649"/>
      <c r="AA2061" s="653"/>
      <c r="AB2061" s="649"/>
    </row>
    <row r="2062" spans="3:28" x14ac:dyDescent="0.25">
      <c r="C2062" s="633"/>
      <c r="D2062" s="633"/>
      <c r="E2062" s="633"/>
      <c r="G2062" s="633"/>
      <c r="I2062" s="633"/>
      <c r="K2062" s="633"/>
      <c r="M2062" s="633"/>
      <c r="O2062" s="633"/>
      <c r="P2062" s="633"/>
      <c r="Q2062" s="633"/>
      <c r="S2062" s="633"/>
      <c r="T2062" s="657"/>
      <c r="U2062" s="633"/>
      <c r="W2062" s="633"/>
      <c r="Y2062" s="633"/>
      <c r="Z2062" s="649"/>
      <c r="AA2062" s="653"/>
      <c r="AB2062" s="649"/>
    </row>
    <row r="2063" spans="3:28" x14ac:dyDescent="0.25">
      <c r="C2063" s="633"/>
      <c r="D2063" s="633"/>
      <c r="E2063" s="633"/>
      <c r="G2063" s="633"/>
      <c r="I2063" s="633"/>
      <c r="K2063" s="633"/>
      <c r="M2063" s="633"/>
      <c r="O2063" s="633"/>
      <c r="P2063" s="633"/>
      <c r="Q2063" s="633"/>
      <c r="S2063" s="633"/>
      <c r="T2063" s="657"/>
      <c r="U2063" s="633"/>
      <c r="W2063" s="633"/>
      <c r="Y2063" s="633"/>
      <c r="Z2063" s="649"/>
      <c r="AA2063" s="653"/>
      <c r="AB2063" s="649"/>
    </row>
    <row r="2064" spans="3:28" x14ac:dyDescent="0.25">
      <c r="C2064" s="633"/>
      <c r="D2064" s="633"/>
      <c r="E2064" s="633"/>
      <c r="G2064" s="633"/>
      <c r="I2064" s="633"/>
      <c r="K2064" s="633"/>
      <c r="M2064" s="633"/>
      <c r="O2064" s="633"/>
      <c r="P2064" s="633"/>
      <c r="Q2064" s="633"/>
      <c r="S2064" s="633"/>
      <c r="T2064" s="657"/>
      <c r="U2064" s="633"/>
      <c r="W2064" s="633"/>
      <c r="Y2064" s="633"/>
      <c r="Z2064" s="649"/>
      <c r="AA2064" s="653"/>
      <c r="AB2064" s="649"/>
    </row>
    <row r="2065" spans="3:28" x14ac:dyDescent="0.25">
      <c r="C2065" s="633"/>
      <c r="D2065" s="633"/>
      <c r="E2065" s="633"/>
      <c r="G2065" s="633"/>
      <c r="I2065" s="633"/>
      <c r="K2065" s="633"/>
      <c r="M2065" s="633"/>
      <c r="O2065" s="633"/>
      <c r="P2065" s="633"/>
      <c r="Q2065" s="633"/>
      <c r="S2065" s="633"/>
      <c r="T2065" s="657"/>
      <c r="U2065" s="633"/>
      <c r="W2065" s="633"/>
      <c r="Y2065" s="633"/>
      <c r="Z2065" s="649"/>
      <c r="AA2065" s="653"/>
      <c r="AB2065" s="649"/>
    </row>
    <row r="2066" spans="3:28" x14ac:dyDescent="0.25">
      <c r="C2066" s="633"/>
      <c r="D2066" s="633"/>
      <c r="E2066" s="633"/>
      <c r="G2066" s="633"/>
      <c r="I2066" s="633"/>
      <c r="K2066" s="633"/>
      <c r="M2066" s="633"/>
      <c r="O2066" s="633"/>
      <c r="P2066" s="633"/>
      <c r="Q2066" s="633"/>
      <c r="S2066" s="633"/>
      <c r="T2066" s="657"/>
      <c r="U2066" s="633"/>
      <c r="W2066" s="633"/>
      <c r="Y2066" s="633"/>
      <c r="Z2066" s="649"/>
      <c r="AA2066" s="653"/>
      <c r="AB2066" s="649"/>
    </row>
    <row r="2067" spans="3:28" x14ac:dyDescent="0.25">
      <c r="C2067" s="633"/>
      <c r="D2067" s="633"/>
      <c r="E2067" s="633"/>
      <c r="G2067" s="633"/>
      <c r="I2067" s="633"/>
      <c r="K2067" s="633"/>
      <c r="M2067" s="633"/>
      <c r="O2067" s="633"/>
      <c r="P2067" s="633"/>
      <c r="Q2067" s="633"/>
      <c r="S2067" s="633"/>
      <c r="T2067" s="657"/>
      <c r="U2067" s="633"/>
      <c r="W2067" s="633"/>
      <c r="Y2067" s="633"/>
      <c r="Z2067" s="649"/>
      <c r="AA2067" s="653"/>
      <c r="AB2067" s="649"/>
    </row>
    <row r="2068" spans="3:28" x14ac:dyDescent="0.25">
      <c r="C2068" s="633"/>
      <c r="D2068" s="633"/>
      <c r="E2068" s="633"/>
      <c r="G2068" s="633"/>
      <c r="I2068" s="633"/>
      <c r="K2068" s="633"/>
      <c r="M2068" s="633"/>
      <c r="O2068" s="633"/>
      <c r="P2068" s="633"/>
      <c r="Q2068" s="633"/>
      <c r="S2068" s="633"/>
      <c r="T2068" s="657"/>
      <c r="U2068" s="633"/>
      <c r="W2068" s="633"/>
      <c r="Y2068" s="633"/>
      <c r="Z2068" s="649"/>
      <c r="AA2068" s="653"/>
      <c r="AB2068" s="649"/>
    </row>
    <row r="2069" spans="3:28" x14ac:dyDescent="0.25">
      <c r="C2069" s="633"/>
      <c r="D2069" s="633"/>
      <c r="E2069" s="633"/>
      <c r="G2069" s="633"/>
      <c r="I2069" s="633"/>
      <c r="K2069" s="633"/>
      <c r="M2069" s="633"/>
      <c r="O2069" s="633"/>
      <c r="P2069" s="633"/>
      <c r="Q2069" s="633"/>
      <c r="S2069" s="633"/>
      <c r="T2069" s="657"/>
      <c r="U2069" s="633"/>
      <c r="W2069" s="633"/>
      <c r="Y2069" s="633"/>
      <c r="Z2069" s="649"/>
      <c r="AA2069" s="653"/>
      <c r="AB2069" s="649"/>
    </row>
    <row r="2070" spans="3:28" x14ac:dyDescent="0.25">
      <c r="C2070" s="633"/>
      <c r="D2070" s="633"/>
      <c r="E2070" s="633"/>
      <c r="G2070" s="633"/>
      <c r="I2070" s="633"/>
      <c r="K2070" s="633"/>
      <c r="M2070" s="633"/>
      <c r="O2070" s="633"/>
      <c r="P2070" s="633"/>
      <c r="Q2070" s="633"/>
      <c r="S2070" s="633"/>
      <c r="T2070" s="657"/>
      <c r="U2070" s="633"/>
      <c r="W2070" s="633"/>
      <c r="Y2070" s="633"/>
      <c r="Z2070" s="649"/>
      <c r="AA2070" s="653"/>
      <c r="AB2070" s="649"/>
    </row>
    <row r="2071" spans="3:28" x14ac:dyDescent="0.25">
      <c r="C2071" s="633"/>
      <c r="D2071" s="633"/>
      <c r="E2071" s="633"/>
      <c r="G2071" s="633"/>
      <c r="I2071" s="633"/>
      <c r="K2071" s="633"/>
      <c r="M2071" s="633"/>
      <c r="O2071" s="633"/>
      <c r="P2071" s="633"/>
      <c r="Q2071" s="633"/>
      <c r="S2071" s="633"/>
      <c r="T2071" s="657"/>
      <c r="U2071" s="633"/>
      <c r="W2071" s="633"/>
      <c r="Y2071" s="633"/>
      <c r="Z2071" s="649"/>
      <c r="AA2071" s="653"/>
      <c r="AB2071" s="649"/>
    </row>
    <row r="2072" spans="3:28" x14ac:dyDescent="0.25">
      <c r="C2072" s="633"/>
      <c r="D2072" s="633"/>
      <c r="E2072" s="633"/>
      <c r="G2072" s="633"/>
      <c r="I2072" s="633"/>
      <c r="K2072" s="633"/>
      <c r="M2072" s="633"/>
      <c r="O2072" s="633"/>
      <c r="P2072" s="633"/>
      <c r="Q2072" s="633"/>
      <c r="S2072" s="633"/>
      <c r="T2072" s="657"/>
      <c r="U2072" s="633"/>
      <c r="W2072" s="633"/>
      <c r="Y2072" s="633"/>
      <c r="Z2072" s="649"/>
      <c r="AA2072" s="653"/>
      <c r="AB2072" s="649"/>
    </row>
    <row r="2073" spans="3:28" x14ac:dyDescent="0.25">
      <c r="C2073" s="633"/>
      <c r="D2073" s="633"/>
      <c r="E2073" s="633"/>
      <c r="G2073" s="633"/>
      <c r="I2073" s="633"/>
      <c r="K2073" s="633"/>
      <c r="M2073" s="633"/>
      <c r="O2073" s="633"/>
      <c r="P2073" s="633"/>
      <c r="Q2073" s="633"/>
      <c r="S2073" s="633"/>
      <c r="T2073" s="657"/>
      <c r="U2073" s="633"/>
      <c r="W2073" s="633"/>
      <c r="Y2073" s="633"/>
      <c r="Z2073" s="649"/>
      <c r="AA2073" s="653"/>
      <c r="AB2073" s="649"/>
    </row>
    <row r="2074" spans="3:28" x14ac:dyDescent="0.25">
      <c r="C2074" s="633"/>
      <c r="D2074" s="633"/>
      <c r="E2074" s="633"/>
      <c r="G2074" s="633"/>
      <c r="I2074" s="633"/>
      <c r="K2074" s="633"/>
      <c r="M2074" s="633"/>
      <c r="O2074" s="633"/>
      <c r="P2074" s="633"/>
      <c r="Q2074" s="633"/>
      <c r="S2074" s="633"/>
      <c r="T2074" s="657"/>
      <c r="U2074" s="633"/>
      <c r="W2074" s="633"/>
      <c r="Y2074" s="633"/>
      <c r="Z2074" s="649"/>
      <c r="AA2074" s="653"/>
      <c r="AB2074" s="649"/>
    </row>
    <row r="2075" spans="3:28" x14ac:dyDescent="0.25">
      <c r="C2075" s="633"/>
      <c r="D2075" s="633"/>
      <c r="E2075" s="633"/>
      <c r="G2075" s="633"/>
      <c r="I2075" s="633"/>
      <c r="K2075" s="633"/>
      <c r="M2075" s="633"/>
      <c r="O2075" s="633"/>
      <c r="P2075" s="633"/>
      <c r="Q2075" s="633"/>
      <c r="S2075" s="633"/>
      <c r="T2075" s="657"/>
      <c r="U2075" s="633"/>
      <c r="W2075" s="633"/>
      <c r="Y2075" s="633"/>
      <c r="Z2075" s="649"/>
      <c r="AA2075" s="653"/>
      <c r="AB2075" s="649"/>
    </row>
    <row r="2076" spans="3:28" x14ac:dyDescent="0.25">
      <c r="C2076" s="633"/>
      <c r="D2076" s="633"/>
      <c r="E2076" s="633"/>
      <c r="G2076" s="633"/>
      <c r="I2076" s="633"/>
      <c r="K2076" s="633"/>
      <c r="M2076" s="633"/>
      <c r="O2076" s="633"/>
      <c r="P2076" s="633"/>
      <c r="Q2076" s="633"/>
      <c r="S2076" s="633"/>
      <c r="T2076" s="657"/>
      <c r="U2076" s="633"/>
      <c r="W2076" s="633"/>
      <c r="Y2076" s="633"/>
      <c r="Z2076" s="649"/>
      <c r="AA2076" s="653"/>
      <c r="AB2076" s="649"/>
    </row>
    <row r="2077" spans="3:28" x14ac:dyDescent="0.25">
      <c r="C2077" s="633"/>
      <c r="D2077" s="633"/>
      <c r="E2077" s="633"/>
      <c r="G2077" s="633"/>
      <c r="I2077" s="633"/>
      <c r="K2077" s="633"/>
      <c r="M2077" s="633"/>
      <c r="O2077" s="633"/>
      <c r="P2077" s="633"/>
      <c r="Q2077" s="633"/>
      <c r="S2077" s="633"/>
      <c r="T2077" s="657"/>
      <c r="U2077" s="633"/>
      <c r="W2077" s="633"/>
      <c r="Y2077" s="633"/>
      <c r="Z2077" s="649"/>
      <c r="AA2077" s="653"/>
      <c r="AB2077" s="649"/>
    </row>
    <row r="2078" spans="3:28" x14ac:dyDescent="0.25">
      <c r="C2078" s="633"/>
      <c r="D2078" s="633"/>
      <c r="E2078" s="633"/>
      <c r="G2078" s="633"/>
      <c r="I2078" s="633"/>
      <c r="K2078" s="633"/>
      <c r="M2078" s="633"/>
      <c r="O2078" s="633"/>
      <c r="P2078" s="633"/>
      <c r="Q2078" s="633"/>
      <c r="S2078" s="633"/>
      <c r="T2078" s="657"/>
      <c r="U2078" s="633"/>
      <c r="W2078" s="633"/>
      <c r="Y2078" s="633"/>
      <c r="Z2078" s="649"/>
      <c r="AA2078" s="653"/>
      <c r="AB2078" s="649"/>
    </row>
    <row r="2079" spans="3:28" x14ac:dyDescent="0.25">
      <c r="C2079" s="633"/>
      <c r="D2079" s="633"/>
      <c r="E2079" s="633"/>
      <c r="G2079" s="633"/>
      <c r="I2079" s="633"/>
      <c r="K2079" s="633"/>
      <c r="M2079" s="633"/>
      <c r="O2079" s="633"/>
      <c r="P2079" s="633"/>
      <c r="Q2079" s="633"/>
      <c r="S2079" s="633"/>
      <c r="T2079" s="657"/>
      <c r="U2079" s="633"/>
      <c r="W2079" s="633"/>
      <c r="Y2079" s="633"/>
      <c r="Z2079" s="649"/>
      <c r="AA2079" s="653"/>
      <c r="AB2079" s="649"/>
    </row>
    <row r="2080" spans="3:28" x14ac:dyDescent="0.25">
      <c r="C2080" s="633"/>
      <c r="D2080" s="633"/>
      <c r="E2080" s="633"/>
      <c r="G2080" s="633"/>
      <c r="I2080" s="633"/>
      <c r="K2080" s="633"/>
      <c r="M2080" s="633"/>
      <c r="O2080" s="633"/>
      <c r="P2080" s="633"/>
      <c r="Q2080" s="633"/>
      <c r="S2080" s="633"/>
      <c r="T2080" s="657"/>
      <c r="U2080" s="633"/>
      <c r="W2080" s="633"/>
      <c r="Y2080" s="633"/>
      <c r="Z2080" s="649"/>
      <c r="AA2080" s="653"/>
      <c r="AB2080" s="649"/>
    </row>
    <row r="2081" spans="3:28" x14ac:dyDescent="0.25">
      <c r="C2081" s="633"/>
      <c r="D2081" s="633"/>
      <c r="E2081" s="633"/>
      <c r="G2081" s="633"/>
      <c r="I2081" s="633"/>
      <c r="K2081" s="633"/>
      <c r="M2081" s="633"/>
      <c r="O2081" s="633"/>
      <c r="P2081" s="633"/>
      <c r="Q2081" s="633"/>
      <c r="S2081" s="633"/>
      <c r="T2081" s="657"/>
      <c r="U2081" s="633"/>
      <c r="W2081" s="633"/>
      <c r="Y2081" s="633"/>
      <c r="Z2081" s="649"/>
      <c r="AA2081" s="653"/>
      <c r="AB2081" s="649"/>
    </row>
    <row r="2082" spans="3:28" x14ac:dyDescent="0.25">
      <c r="C2082" s="633"/>
      <c r="D2082" s="633"/>
      <c r="E2082" s="633"/>
      <c r="G2082" s="633"/>
      <c r="I2082" s="633"/>
      <c r="K2082" s="633"/>
      <c r="M2082" s="633"/>
      <c r="O2082" s="633"/>
      <c r="P2082" s="633"/>
      <c r="Q2082" s="633"/>
      <c r="S2082" s="633"/>
      <c r="T2082" s="657"/>
      <c r="U2082" s="633"/>
      <c r="W2082" s="633"/>
      <c r="Y2082" s="633"/>
      <c r="Z2082" s="649"/>
      <c r="AA2082" s="653"/>
      <c r="AB2082" s="649"/>
    </row>
    <row r="2083" spans="3:28" x14ac:dyDescent="0.25">
      <c r="C2083" s="633"/>
      <c r="D2083" s="633"/>
      <c r="E2083" s="633"/>
      <c r="G2083" s="633"/>
      <c r="I2083" s="633"/>
      <c r="K2083" s="633"/>
      <c r="M2083" s="633"/>
      <c r="O2083" s="633"/>
      <c r="P2083" s="633"/>
      <c r="Q2083" s="633"/>
      <c r="S2083" s="633"/>
      <c r="T2083" s="657"/>
      <c r="U2083" s="633"/>
      <c r="W2083" s="633"/>
      <c r="Y2083" s="633"/>
      <c r="Z2083" s="649"/>
      <c r="AA2083" s="653"/>
      <c r="AB2083" s="649"/>
    </row>
    <row r="2084" spans="3:28" x14ac:dyDescent="0.25">
      <c r="C2084" s="633"/>
      <c r="D2084" s="633"/>
      <c r="E2084" s="633"/>
      <c r="G2084" s="633"/>
      <c r="I2084" s="633"/>
      <c r="K2084" s="633"/>
      <c r="M2084" s="633"/>
      <c r="O2084" s="633"/>
      <c r="P2084" s="633"/>
      <c r="Q2084" s="633"/>
      <c r="S2084" s="633"/>
      <c r="T2084" s="657"/>
      <c r="U2084" s="633"/>
      <c r="W2084" s="633"/>
      <c r="Y2084" s="633"/>
      <c r="Z2084" s="649"/>
      <c r="AA2084" s="653"/>
      <c r="AB2084" s="649"/>
    </row>
    <row r="2085" spans="3:28" x14ac:dyDescent="0.25">
      <c r="C2085" s="633"/>
      <c r="D2085" s="633"/>
      <c r="E2085" s="633"/>
      <c r="G2085" s="633"/>
      <c r="I2085" s="633"/>
      <c r="K2085" s="633"/>
      <c r="M2085" s="633"/>
      <c r="O2085" s="633"/>
      <c r="P2085" s="633"/>
      <c r="Q2085" s="633"/>
      <c r="S2085" s="633"/>
      <c r="T2085" s="657"/>
      <c r="U2085" s="633"/>
      <c r="W2085" s="633"/>
      <c r="Y2085" s="633"/>
      <c r="Z2085" s="649"/>
      <c r="AA2085" s="653"/>
      <c r="AB2085" s="649"/>
    </row>
    <row r="2086" spans="3:28" x14ac:dyDescent="0.25">
      <c r="C2086" s="633"/>
      <c r="D2086" s="633"/>
      <c r="E2086" s="633"/>
      <c r="G2086" s="633"/>
      <c r="I2086" s="633"/>
      <c r="K2086" s="633"/>
      <c r="M2086" s="633"/>
      <c r="O2086" s="633"/>
      <c r="P2086" s="633"/>
      <c r="Q2086" s="633"/>
      <c r="S2086" s="633"/>
      <c r="T2086" s="657"/>
      <c r="U2086" s="633"/>
      <c r="W2086" s="633"/>
      <c r="Y2086" s="633"/>
      <c r="Z2086" s="649"/>
      <c r="AA2086" s="653"/>
      <c r="AB2086" s="649"/>
    </row>
    <row r="2087" spans="3:28" x14ac:dyDescent="0.25">
      <c r="C2087" s="633"/>
      <c r="D2087" s="633"/>
      <c r="E2087" s="633"/>
      <c r="G2087" s="633"/>
      <c r="I2087" s="633"/>
      <c r="K2087" s="633"/>
      <c r="M2087" s="633"/>
      <c r="O2087" s="633"/>
      <c r="P2087" s="633"/>
      <c r="Q2087" s="633"/>
      <c r="S2087" s="633"/>
      <c r="T2087" s="657"/>
      <c r="U2087" s="633"/>
      <c r="W2087" s="633"/>
      <c r="Y2087" s="633"/>
      <c r="Z2087" s="649"/>
      <c r="AA2087" s="653"/>
      <c r="AB2087" s="649"/>
    </row>
    <row r="2088" spans="3:28" x14ac:dyDescent="0.25">
      <c r="C2088" s="633"/>
      <c r="D2088" s="633"/>
      <c r="E2088" s="633"/>
      <c r="G2088" s="633"/>
      <c r="I2088" s="633"/>
      <c r="K2088" s="633"/>
      <c r="M2088" s="633"/>
      <c r="O2088" s="633"/>
      <c r="P2088" s="633"/>
      <c r="Q2088" s="633"/>
      <c r="S2088" s="633"/>
      <c r="T2088" s="657"/>
      <c r="U2088" s="633"/>
      <c r="W2088" s="633"/>
      <c r="Y2088" s="633"/>
      <c r="Z2088" s="649"/>
      <c r="AA2088" s="653"/>
      <c r="AB2088" s="649"/>
    </row>
    <row r="2089" spans="3:28" x14ac:dyDescent="0.25">
      <c r="C2089" s="633"/>
      <c r="D2089" s="633"/>
      <c r="E2089" s="633"/>
      <c r="G2089" s="633"/>
      <c r="I2089" s="633"/>
      <c r="K2089" s="633"/>
      <c r="M2089" s="633"/>
      <c r="O2089" s="633"/>
      <c r="P2089" s="633"/>
      <c r="Q2089" s="633"/>
      <c r="S2089" s="633"/>
      <c r="T2089" s="657"/>
      <c r="U2089" s="633"/>
      <c r="W2089" s="633"/>
      <c r="Y2089" s="633"/>
      <c r="Z2089" s="649"/>
      <c r="AA2089" s="653"/>
      <c r="AB2089" s="649"/>
    </row>
    <row r="2090" spans="3:28" x14ac:dyDescent="0.25">
      <c r="C2090" s="633"/>
      <c r="D2090" s="633"/>
      <c r="E2090" s="633"/>
      <c r="G2090" s="633"/>
      <c r="I2090" s="633"/>
      <c r="K2090" s="633"/>
      <c r="M2090" s="633"/>
      <c r="O2090" s="633"/>
      <c r="P2090" s="633"/>
      <c r="Q2090" s="633"/>
      <c r="S2090" s="633"/>
      <c r="T2090" s="657"/>
      <c r="U2090" s="633"/>
      <c r="W2090" s="633"/>
      <c r="Y2090" s="633"/>
      <c r="Z2090" s="649"/>
      <c r="AA2090" s="653"/>
      <c r="AB2090" s="649"/>
    </row>
    <row r="2091" spans="3:28" x14ac:dyDescent="0.25">
      <c r="C2091" s="633"/>
      <c r="D2091" s="633"/>
      <c r="E2091" s="633"/>
      <c r="G2091" s="633"/>
      <c r="I2091" s="633"/>
      <c r="K2091" s="633"/>
      <c r="M2091" s="633"/>
      <c r="O2091" s="633"/>
      <c r="P2091" s="633"/>
      <c r="Q2091" s="633"/>
      <c r="S2091" s="633"/>
      <c r="T2091" s="657"/>
      <c r="U2091" s="633"/>
      <c r="W2091" s="633"/>
      <c r="Y2091" s="633"/>
      <c r="Z2091" s="649"/>
      <c r="AA2091" s="653"/>
      <c r="AB2091" s="649"/>
    </row>
    <row r="2092" spans="3:28" x14ac:dyDescent="0.25">
      <c r="C2092" s="633"/>
      <c r="D2092" s="633"/>
      <c r="E2092" s="633"/>
      <c r="G2092" s="633"/>
      <c r="I2092" s="633"/>
      <c r="K2092" s="633"/>
      <c r="M2092" s="633"/>
      <c r="O2092" s="633"/>
      <c r="P2092" s="633"/>
      <c r="Q2092" s="633"/>
      <c r="S2092" s="633"/>
      <c r="T2092" s="657"/>
      <c r="U2092" s="633"/>
      <c r="W2092" s="633"/>
      <c r="Y2092" s="633"/>
      <c r="Z2092" s="649"/>
      <c r="AA2092" s="653"/>
      <c r="AB2092" s="649"/>
    </row>
    <row r="2093" spans="3:28" x14ac:dyDescent="0.25">
      <c r="C2093" s="633"/>
      <c r="D2093" s="633"/>
      <c r="E2093" s="633"/>
      <c r="G2093" s="633"/>
      <c r="I2093" s="633"/>
      <c r="K2093" s="633"/>
      <c r="M2093" s="633"/>
      <c r="O2093" s="633"/>
      <c r="P2093" s="633"/>
      <c r="Q2093" s="633"/>
      <c r="S2093" s="633"/>
      <c r="T2093" s="657"/>
      <c r="U2093" s="633"/>
      <c r="W2093" s="633"/>
      <c r="Y2093" s="633"/>
      <c r="Z2093" s="649"/>
      <c r="AA2093" s="653"/>
      <c r="AB2093" s="649"/>
    </row>
    <row r="2094" spans="3:28" x14ac:dyDescent="0.25">
      <c r="C2094" s="633"/>
      <c r="D2094" s="633"/>
      <c r="E2094" s="633"/>
      <c r="G2094" s="633"/>
      <c r="I2094" s="633"/>
      <c r="K2094" s="633"/>
      <c r="M2094" s="633"/>
      <c r="O2094" s="633"/>
      <c r="P2094" s="633"/>
      <c r="Q2094" s="633"/>
      <c r="S2094" s="633"/>
      <c r="T2094" s="657"/>
      <c r="U2094" s="633"/>
      <c r="W2094" s="633"/>
      <c r="Y2094" s="633"/>
      <c r="Z2094" s="649"/>
      <c r="AA2094" s="653"/>
      <c r="AB2094" s="649"/>
    </row>
    <row r="2095" spans="3:28" x14ac:dyDescent="0.25">
      <c r="C2095" s="633"/>
      <c r="D2095" s="633"/>
      <c r="E2095" s="633"/>
      <c r="G2095" s="633"/>
      <c r="I2095" s="633"/>
      <c r="K2095" s="633"/>
      <c r="M2095" s="633"/>
      <c r="O2095" s="633"/>
      <c r="P2095" s="633"/>
      <c r="Q2095" s="633"/>
      <c r="S2095" s="633"/>
      <c r="T2095" s="657"/>
      <c r="U2095" s="633"/>
      <c r="W2095" s="633"/>
      <c r="Y2095" s="633"/>
      <c r="Z2095" s="649"/>
      <c r="AA2095" s="653"/>
      <c r="AB2095" s="649"/>
    </row>
    <row r="2096" spans="3:28" x14ac:dyDescent="0.25">
      <c r="C2096" s="633"/>
      <c r="D2096" s="633"/>
      <c r="E2096" s="633"/>
      <c r="G2096" s="633"/>
      <c r="I2096" s="633"/>
      <c r="K2096" s="633"/>
      <c r="M2096" s="633"/>
      <c r="O2096" s="633"/>
      <c r="P2096" s="633"/>
      <c r="Q2096" s="633"/>
      <c r="S2096" s="633"/>
      <c r="T2096" s="657"/>
      <c r="U2096" s="633"/>
      <c r="W2096" s="633"/>
      <c r="Y2096" s="633"/>
      <c r="Z2096" s="649"/>
      <c r="AA2096" s="653"/>
      <c r="AB2096" s="649"/>
    </row>
    <row r="2097" spans="3:28" x14ac:dyDescent="0.25">
      <c r="C2097" s="633"/>
      <c r="D2097" s="633"/>
      <c r="E2097" s="633"/>
      <c r="G2097" s="633"/>
      <c r="I2097" s="633"/>
      <c r="K2097" s="633"/>
      <c r="M2097" s="633"/>
      <c r="O2097" s="633"/>
      <c r="P2097" s="633"/>
      <c r="Q2097" s="633"/>
      <c r="S2097" s="633"/>
      <c r="T2097" s="657"/>
      <c r="U2097" s="633"/>
      <c r="W2097" s="633"/>
      <c r="Y2097" s="633"/>
      <c r="Z2097" s="649"/>
      <c r="AA2097" s="653"/>
      <c r="AB2097" s="649"/>
    </row>
    <row r="2098" spans="3:28" x14ac:dyDescent="0.25">
      <c r="C2098" s="633"/>
      <c r="D2098" s="633"/>
      <c r="E2098" s="633"/>
      <c r="G2098" s="633"/>
      <c r="I2098" s="633"/>
      <c r="K2098" s="633"/>
      <c r="M2098" s="633"/>
      <c r="O2098" s="633"/>
      <c r="P2098" s="633"/>
      <c r="Q2098" s="633"/>
      <c r="S2098" s="633"/>
      <c r="T2098" s="657"/>
      <c r="U2098" s="633"/>
      <c r="W2098" s="633"/>
      <c r="Y2098" s="633"/>
      <c r="Z2098" s="649"/>
      <c r="AA2098" s="653"/>
      <c r="AB2098" s="649"/>
    </row>
    <row r="2099" spans="3:28" x14ac:dyDescent="0.25">
      <c r="C2099" s="633"/>
      <c r="D2099" s="633"/>
      <c r="E2099" s="633"/>
      <c r="G2099" s="633"/>
      <c r="I2099" s="633"/>
      <c r="K2099" s="633"/>
      <c r="M2099" s="633"/>
      <c r="O2099" s="633"/>
      <c r="P2099" s="633"/>
      <c r="Q2099" s="633"/>
      <c r="S2099" s="633"/>
      <c r="T2099" s="657"/>
      <c r="U2099" s="633"/>
      <c r="W2099" s="633"/>
      <c r="Y2099" s="633"/>
      <c r="Z2099" s="649"/>
      <c r="AA2099" s="653"/>
      <c r="AB2099" s="649"/>
    </row>
    <row r="2100" spans="3:28" x14ac:dyDescent="0.25">
      <c r="C2100" s="633"/>
      <c r="D2100" s="633"/>
      <c r="E2100" s="633"/>
      <c r="G2100" s="633"/>
      <c r="I2100" s="633"/>
      <c r="K2100" s="633"/>
      <c r="M2100" s="633"/>
      <c r="O2100" s="633"/>
      <c r="P2100" s="633"/>
      <c r="Q2100" s="633"/>
      <c r="S2100" s="633"/>
      <c r="T2100" s="657"/>
      <c r="U2100" s="633"/>
      <c r="W2100" s="633"/>
      <c r="Y2100" s="633"/>
      <c r="Z2100" s="649"/>
      <c r="AA2100" s="653"/>
      <c r="AB2100" s="649"/>
    </row>
    <row r="2101" spans="3:28" x14ac:dyDescent="0.25">
      <c r="C2101" s="633"/>
      <c r="D2101" s="633"/>
      <c r="E2101" s="633"/>
      <c r="G2101" s="633"/>
      <c r="I2101" s="633"/>
      <c r="K2101" s="633"/>
      <c r="M2101" s="633"/>
      <c r="O2101" s="633"/>
      <c r="P2101" s="633"/>
      <c r="Q2101" s="633"/>
      <c r="S2101" s="633"/>
      <c r="T2101" s="657"/>
      <c r="U2101" s="633"/>
      <c r="W2101" s="633"/>
      <c r="Y2101" s="633"/>
      <c r="Z2101" s="649"/>
      <c r="AA2101" s="653"/>
      <c r="AB2101" s="649"/>
    </row>
    <row r="2102" spans="3:28" x14ac:dyDescent="0.25">
      <c r="C2102" s="633"/>
      <c r="D2102" s="633"/>
      <c r="E2102" s="633"/>
      <c r="G2102" s="633"/>
      <c r="I2102" s="633"/>
      <c r="K2102" s="633"/>
      <c r="M2102" s="633"/>
      <c r="O2102" s="633"/>
      <c r="P2102" s="633"/>
      <c r="Q2102" s="633"/>
      <c r="S2102" s="633"/>
      <c r="T2102" s="657"/>
      <c r="U2102" s="633"/>
      <c r="W2102" s="633"/>
      <c r="Y2102" s="633"/>
      <c r="Z2102" s="649"/>
      <c r="AA2102" s="653"/>
      <c r="AB2102" s="649"/>
    </row>
    <row r="2103" spans="3:28" x14ac:dyDescent="0.25">
      <c r="C2103" s="633"/>
      <c r="D2103" s="633"/>
      <c r="E2103" s="633"/>
      <c r="G2103" s="633"/>
      <c r="I2103" s="633"/>
      <c r="K2103" s="633"/>
      <c r="M2103" s="633"/>
      <c r="O2103" s="633"/>
      <c r="P2103" s="633"/>
      <c r="Q2103" s="633"/>
      <c r="S2103" s="633"/>
      <c r="T2103" s="657"/>
      <c r="U2103" s="633"/>
      <c r="W2103" s="633"/>
      <c r="Y2103" s="633"/>
      <c r="Z2103" s="649"/>
      <c r="AA2103" s="653"/>
      <c r="AB2103" s="649"/>
    </row>
    <row r="2104" spans="3:28" x14ac:dyDescent="0.25">
      <c r="C2104" s="633"/>
      <c r="D2104" s="633"/>
      <c r="E2104" s="633"/>
      <c r="G2104" s="633"/>
      <c r="I2104" s="633"/>
      <c r="K2104" s="633"/>
      <c r="M2104" s="633"/>
      <c r="O2104" s="633"/>
      <c r="P2104" s="633"/>
      <c r="Q2104" s="633"/>
      <c r="S2104" s="633"/>
      <c r="T2104" s="657"/>
      <c r="U2104" s="633"/>
      <c r="W2104" s="633"/>
      <c r="Y2104" s="633"/>
      <c r="Z2104" s="649"/>
      <c r="AA2104" s="653"/>
      <c r="AB2104" s="649"/>
    </row>
    <row r="2105" spans="3:28" x14ac:dyDescent="0.25">
      <c r="C2105" s="633"/>
      <c r="D2105" s="633"/>
      <c r="E2105" s="633"/>
      <c r="G2105" s="633"/>
      <c r="I2105" s="633"/>
      <c r="K2105" s="633"/>
      <c r="M2105" s="633"/>
      <c r="O2105" s="633"/>
      <c r="P2105" s="633"/>
      <c r="Q2105" s="633"/>
      <c r="S2105" s="633"/>
      <c r="T2105" s="657"/>
      <c r="U2105" s="633"/>
      <c r="W2105" s="633"/>
      <c r="Y2105" s="633"/>
      <c r="Z2105" s="649"/>
      <c r="AA2105" s="653"/>
      <c r="AB2105" s="649"/>
    </row>
    <row r="2106" spans="3:28" x14ac:dyDescent="0.25">
      <c r="C2106" s="633"/>
      <c r="D2106" s="633"/>
      <c r="E2106" s="633"/>
      <c r="G2106" s="633"/>
      <c r="I2106" s="633"/>
      <c r="K2106" s="633"/>
      <c r="M2106" s="633"/>
      <c r="O2106" s="633"/>
      <c r="P2106" s="633"/>
      <c r="Q2106" s="633"/>
      <c r="S2106" s="633"/>
      <c r="T2106" s="657"/>
      <c r="U2106" s="633"/>
      <c r="W2106" s="633"/>
      <c r="Y2106" s="633"/>
      <c r="Z2106" s="649"/>
      <c r="AA2106" s="653"/>
      <c r="AB2106" s="649"/>
    </row>
    <row r="2107" spans="3:28" x14ac:dyDescent="0.25">
      <c r="C2107" s="633"/>
      <c r="D2107" s="633"/>
      <c r="E2107" s="633"/>
      <c r="G2107" s="633"/>
      <c r="I2107" s="633"/>
      <c r="K2107" s="633"/>
      <c r="M2107" s="633"/>
      <c r="O2107" s="633"/>
      <c r="P2107" s="633"/>
      <c r="Q2107" s="633"/>
      <c r="S2107" s="633"/>
      <c r="T2107" s="657"/>
      <c r="U2107" s="633"/>
      <c r="W2107" s="633"/>
      <c r="Y2107" s="633"/>
      <c r="Z2107" s="649"/>
      <c r="AA2107" s="653"/>
      <c r="AB2107" s="649"/>
    </row>
    <row r="2108" spans="3:28" x14ac:dyDescent="0.25">
      <c r="C2108" s="633"/>
      <c r="D2108" s="633"/>
      <c r="E2108" s="633"/>
      <c r="G2108" s="633"/>
      <c r="I2108" s="633"/>
      <c r="K2108" s="633"/>
      <c r="M2108" s="633"/>
      <c r="O2108" s="633"/>
      <c r="P2108" s="633"/>
      <c r="Q2108" s="633"/>
      <c r="S2108" s="633"/>
      <c r="T2108" s="657"/>
      <c r="U2108" s="633"/>
      <c r="W2108" s="633"/>
      <c r="Y2108" s="633"/>
      <c r="Z2108" s="649"/>
      <c r="AA2108" s="653"/>
      <c r="AB2108" s="649"/>
    </row>
    <row r="2109" spans="3:28" x14ac:dyDescent="0.25">
      <c r="C2109" s="633"/>
      <c r="D2109" s="633"/>
      <c r="E2109" s="633"/>
      <c r="G2109" s="633"/>
      <c r="I2109" s="633"/>
      <c r="K2109" s="633"/>
      <c r="M2109" s="633"/>
      <c r="O2109" s="633"/>
      <c r="P2109" s="633"/>
      <c r="Q2109" s="633"/>
      <c r="S2109" s="633"/>
      <c r="T2109" s="657"/>
      <c r="U2109" s="633"/>
      <c r="W2109" s="633"/>
      <c r="Y2109" s="633"/>
      <c r="Z2109" s="649"/>
      <c r="AA2109" s="653"/>
      <c r="AB2109" s="649"/>
    </row>
    <row r="2110" spans="3:28" x14ac:dyDescent="0.25">
      <c r="C2110" s="633"/>
      <c r="D2110" s="633"/>
      <c r="E2110" s="633"/>
      <c r="G2110" s="633"/>
      <c r="I2110" s="633"/>
      <c r="K2110" s="633"/>
      <c r="M2110" s="633"/>
      <c r="O2110" s="633"/>
      <c r="P2110" s="633"/>
      <c r="Q2110" s="633"/>
      <c r="S2110" s="633"/>
      <c r="T2110" s="657"/>
      <c r="U2110" s="633"/>
      <c r="W2110" s="633"/>
      <c r="Y2110" s="633"/>
      <c r="Z2110" s="649"/>
      <c r="AA2110" s="653"/>
      <c r="AB2110" s="649"/>
    </row>
    <row r="2111" spans="3:28" x14ac:dyDescent="0.25">
      <c r="C2111" s="633"/>
      <c r="D2111" s="633"/>
      <c r="E2111" s="633"/>
      <c r="G2111" s="633"/>
      <c r="I2111" s="633"/>
      <c r="K2111" s="633"/>
      <c r="M2111" s="633"/>
      <c r="O2111" s="633"/>
      <c r="P2111" s="633"/>
      <c r="Q2111" s="633"/>
      <c r="S2111" s="633"/>
      <c r="T2111" s="657"/>
      <c r="U2111" s="633"/>
      <c r="W2111" s="633"/>
      <c r="Y2111" s="633"/>
      <c r="Z2111" s="649"/>
      <c r="AA2111" s="653"/>
      <c r="AB2111" s="649"/>
    </row>
    <row r="2112" spans="3:28" x14ac:dyDescent="0.25">
      <c r="C2112" s="633"/>
      <c r="D2112" s="633"/>
      <c r="E2112" s="633"/>
      <c r="G2112" s="633"/>
      <c r="I2112" s="633"/>
      <c r="K2112" s="633"/>
      <c r="M2112" s="633"/>
      <c r="O2112" s="633"/>
      <c r="P2112" s="633"/>
      <c r="Q2112" s="633"/>
      <c r="S2112" s="633"/>
      <c r="T2112" s="657"/>
      <c r="U2112" s="633"/>
      <c r="W2112" s="633"/>
      <c r="Y2112" s="633"/>
      <c r="Z2112" s="649"/>
      <c r="AA2112" s="653"/>
      <c r="AB2112" s="649"/>
    </row>
    <row r="2113" spans="3:28" x14ac:dyDescent="0.25">
      <c r="C2113" s="633"/>
      <c r="D2113" s="633"/>
      <c r="E2113" s="633"/>
      <c r="G2113" s="633"/>
      <c r="I2113" s="633"/>
      <c r="K2113" s="633"/>
      <c r="M2113" s="633"/>
      <c r="O2113" s="633"/>
      <c r="P2113" s="633"/>
      <c r="Q2113" s="633"/>
      <c r="S2113" s="633"/>
      <c r="T2113" s="657"/>
      <c r="U2113" s="633"/>
      <c r="W2113" s="633"/>
      <c r="Y2113" s="633"/>
      <c r="Z2113" s="649"/>
      <c r="AA2113" s="653"/>
      <c r="AB2113" s="649"/>
    </row>
    <row r="2114" spans="3:28" x14ac:dyDescent="0.25">
      <c r="C2114" s="633"/>
      <c r="D2114" s="633"/>
      <c r="E2114" s="633"/>
      <c r="G2114" s="633"/>
      <c r="I2114" s="633"/>
      <c r="K2114" s="633"/>
      <c r="M2114" s="633"/>
      <c r="O2114" s="633"/>
      <c r="P2114" s="633"/>
      <c r="Q2114" s="633"/>
      <c r="S2114" s="633"/>
      <c r="T2114" s="657"/>
      <c r="U2114" s="633"/>
      <c r="W2114" s="633"/>
      <c r="Y2114" s="633"/>
      <c r="Z2114" s="649"/>
      <c r="AA2114" s="653"/>
      <c r="AB2114" s="649"/>
    </row>
    <row r="2115" spans="3:28" x14ac:dyDescent="0.25">
      <c r="C2115" s="633"/>
      <c r="D2115" s="633"/>
      <c r="E2115" s="633"/>
      <c r="G2115" s="633"/>
      <c r="I2115" s="633"/>
      <c r="K2115" s="633"/>
      <c r="M2115" s="633"/>
      <c r="O2115" s="633"/>
      <c r="P2115" s="633"/>
      <c r="Q2115" s="633"/>
      <c r="S2115" s="633"/>
      <c r="T2115" s="657"/>
      <c r="U2115" s="633"/>
      <c r="W2115" s="633"/>
      <c r="Y2115" s="633"/>
      <c r="Z2115" s="649"/>
      <c r="AA2115" s="653"/>
      <c r="AB2115" s="649"/>
    </row>
    <row r="2116" spans="3:28" x14ac:dyDescent="0.25">
      <c r="C2116" s="633"/>
      <c r="D2116" s="633"/>
      <c r="E2116" s="633"/>
      <c r="G2116" s="633"/>
      <c r="I2116" s="633"/>
      <c r="K2116" s="633"/>
      <c r="M2116" s="633"/>
      <c r="O2116" s="633"/>
      <c r="P2116" s="633"/>
      <c r="Q2116" s="633"/>
      <c r="S2116" s="633"/>
      <c r="T2116" s="657"/>
      <c r="U2116" s="633"/>
      <c r="W2116" s="633"/>
      <c r="Y2116" s="633"/>
      <c r="Z2116" s="649"/>
      <c r="AA2116" s="653"/>
      <c r="AB2116" s="649"/>
    </row>
    <row r="2117" spans="3:28" x14ac:dyDescent="0.25">
      <c r="C2117" s="633"/>
      <c r="D2117" s="633"/>
      <c r="E2117" s="633"/>
      <c r="G2117" s="633"/>
      <c r="I2117" s="633"/>
      <c r="K2117" s="633"/>
      <c r="M2117" s="633"/>
      <c r="O2117" s="633"/>
      <c r="P2117" s="633"/>
      <c r="Q2117" s="633"/>
      <c r="S2117" s="633"/>
      <c r="T2117" s="657"/>
      <c r="U2117" s="633"/>
      <c r="W2117" s="633"/>
      <c r="Y2117" s="633"/>
      <c r="Z2117" s="649"/>
      <c r="AA2117" s="653"/>
      <c r="AB2117" s="649"/>
    </row>
    <row r="2118" spans="3:28" x14ac:dyDescent="0.25">
      <c r="C2118" s="633"/>
      <c r="D2118" s="633"/>
      <c r="E2118" s="633"/>
      <c r="G2118" s="633"/>
      <c r="I2118" s="633"/>
      <c r="K2118" s="633"/>
      <c r="M2118" s="633"/>
      <c r="O2118" s="633"/>
      <c r="P2118" s="633"/>
      <c r="Q2118" s="633"/>
      <c r="S2118" s="633"/>
      <c r="T2118" s="657"/>
      <c r="U2118" s="633"/>
      <c r="W2118" s="633"/>
      <c r="Y2118" s="633"/>
      <c r="Z2118" s="649"/>
      <c r="AA2118" s="653"/>
      <c r="AB2118" s="649"/>
    </row>
    <row r="2119" spans="3:28" x14ac:dyDescent="0.25">
      <c r="C2119" s="633"/>
      <c r="D2119" s="633"/>
      <c r="E2119" s="633"/>
      <c r="G2119" s="633"/>
      <c r="I2119" s="633"/>
      <c r="K2119" s="633"/>
      <c r="M2119" s="633"/>
      <c r="O2119" s="633"/>
      <c r="P2119" s="633"/>
      <c r="Q2119" s="633"/>
      <c r="S2119" s="633"/>
      <c r="T2119" s="657"/>
      <c r="U2119" s="633"/>
      <c r="W2119" s="633"/>
      <c r="Y2119" s="633"/>
      <c r="Z2119" s="649"/>
      <c r="AA2119" s="653"/>
      <c r="AB2119" s="649"/>
    </row>
    <row r="2120" spans="3:28" x14ac:dyDescent="0.25">
      <c r="C2120" s="633"/>
      <c r="D2120" s="633"/>
      <c r="E2120" s="633"/>
      <c r="G2120" s="633"/>
      <c r="I2120" s="633"/>
      <c r="K2120" s="633"/>
      <c r="M2120" s="633"/>
      <c r="O2120" s="633"/>
      <c r="P2120" s="633"/>
      <c r="Q2120" s="633"/>
      <c r="S2120" s="633"/>
      <c r="T2120" s="657"/>
      <c r="U2120" s="633"/>
      <c r="W2120" s="633"/>
      <c r="Y2120" s="633"/>
      <c r="Z2120" s="649"/>
      <c r="AA2120" s="653"/>
      <c r="AB2120" s="649"/>
    </row>
    <row r="2121" spans="3:28" x14ac:dyDescent="0.25">
      <c r="C2121" s="633"/>
      <c r="D2121" s="633"/>
      <c r="E2121" s="633"/>
      <c r="G2121" s="633"/>
      <c r="I2121" s="633"/>
      <c r="K2121" s="633"/>
      <c r="M2121" s="633"/>
      <c r="O2121" s="633"/>
      <c r="P2121" s="633"/>
      <c r="Q2121" s="633"/>
      <c r="S2121" s="633"/>
      <c r="T2121" s="657"/>
      <c r="U2121" s="633"/>
      <c r="W2121" s="633"/>
      <c r="Y2121" s="633"/>
      <c r="Z2121" s="649"/>
      <c r="AA2121" s="653"/>
      <c r="AB2121" s="649"/>
    </row>
    <row r="2122" spans="3:28" x14ac:dyDescent="0.25">
      <c r="C2122" s="633"/>
      <c r="D2122" s="633"/>
      <c r="E2122" s="633"/>
      <c r="G2122" s="633"/>
      <c r="I2122" s="633"/>
      <c r="K2122" s="633"/>
      <c r="M2122" s="633"/>
      <c r="O2122" s="633"/>
      <c r="P2122" s="633"/>
      <c r="Q2122" s="633"/>
      <c r="S2122" s="633"/>
      <c r="T2122" s="657"/>
      <c r="U2122" s="633"/>
      <c r="W2122" s="633"/>
      <c r="Y2122" s="633"/>
      <c r="Z2122" s="649"/>
      <c r="AA2122" s="653"/>
      <c r="AB2122" s="649"/>
    </row>
    <row r="2123" spans="3:28" x14ac:dyDescent="0.25">
      <c r="C2123" s="633"/>
      <c r="D2123" s="633"/>
      <c r="E2123" s="633"/>
      <c r="G2123" s="633"/>
      <c r="I2123" s="633"/>
      <c r="K2123" s="633"/>
      <c r="M2123" s="633"/>
      <c r="O2123" s="633"/>
      <c r="P2123" s="633"/>
      <c r="Q2123" s="633"/>
      <c r="S2123" s="633"/>
      <c r="T2123" s="657"/>
      <c r="U2123" s="633"/>
      <c r="W2123" s="633"/>
      <c r="Y2123" s="633"/>
      <c r="Z2123" s="649"/>
      <c r="AA2123" s="653"/>
      <c r="AB2123" s="649"/>
    </row>
    <row r="2124" spans="3:28" x14ac:dyDescent="0.25">
      <c r="C2124" s="633"/>
      <c r="D2124" s="633"/>
      <c r="E2124" s="633"/>
      <c r="G2124" s="633"/>
      <c r="I2124" s="633"/>
      <c r="K2124" s="633"/>
      <c r="M2124" s="633"/>
      <c r="O2124" s="633"/>
      <c r="P2124" s="633"/>
      <c r="Q2124" s="633"/>
      <c r="S2124" s="633"/>
      <c r="T2124" s="657"/>
      <c r="U2124" s="633"/>
      <c r="W2124" s="633"/>
      <c r="Y2124" s="633"/>
      <c r="Z2124" s="649"/>
      <c r="AA2124" s="653"/>
      <c r="AB2124" s="649"/>
    </row>
    <row r="2125" spans="3:28" x14ac:dyDescent="0.25">
      <c r="C2125" s="633"/>
      <c r="D2125" s="633"/>
      <c r="E2125" s="633"/>
      <c r="G2125" s="633"/>
      <c r="I2125" s="633"/>
      <c r="K2125" s="633"/>
      <c r="M2125" s="633"/>
      <c r="O2125" s="633"/>
      <c r="P2125" s="633"/>
      <c r="Q2125" s="633"/>
      <c r="S2125" s="633"/>
      <c r="T2125" s="657"/>
      <c r="U2125" s="633"/>
      <c r="W2125" s="633"/>
      <c r="Y2125" s="633"/>
      <c r="Z2125" s="649"/>
      <c r="AA2125" s="653"/>
      <c r="AB2125" s="649"/>
    </row>
    <row r="2126" spans="3:28" x14ac:dyDescent="0.25">
      <c r="C2126" s="633"/>
      <c r="D2126" s="633"/>
      <c r="E2126" s="633"/>
      <c r="G2126" s="633"/>
      <c r="I2126" s="633"/>
      <c r="K2126" s="633"/>
      <c r="M2126" s="633"/>
      <c r="O2126" s="633"/>
      <c r="P2126" s="633"/>
      <c r="Q2126" s="633"/>
      <c r="S2126" s="633"/>
      <c r="T2126" s="657"/>
      <c r="U2126" s="633"/>
      <c r="W2126" s="633"/>
      <c r="Y2126" s="633"/>
      <c r="Z2126" s="649"/>
      <c r="AA2126" s="653"/>
      <c r="AB2126" s="649"/>
    </row>
    <row r="2127" spans="3:28" x14ac:dyDescent="0.25">
      <c r="C2127" s="633"/>
      <c r="D2127" s="633"/>
      <c r="E2127" s="633"/>
      <c r="G2127" s="633"/>
      <c r="I2127" s="633"/>
      <c r="K2127" s="633"/>
      <c r="M2127" s="633"/>
      <c r="O2127" s="633"/>
      <c r="P2127" s="633"/>
      <c r="Q2127" s="633"/>
      <c r="S2127" s="633"/>
      <c r="T2127" s="657"/>
      <c r="U2127" s="633"/>
      <c r="W2127" s="633"/>
      <c r="Y2127" s="633"/>
      <c r="Z2127" s="649"/>
      <c r="AA2127" s="653"/>
      <c r="AB2127" s="649"/>
    </row>
    <row r="2128" spans="3:28" x14ac:dyDescent="0.25">
      <c r="C2128" s="633"/>
      <c r="D2128" s="633"/>
      <c r="E2128" s="633"/>
      <c r="G2128" s="633"/>
      <c r="I2128" s="633"/>
      <c r="K2128" s="633"/>
      <c r="M2128" s="633"/>
      <c r="O2128" s="633"/>
      <c r="P2128" s="633"/>
      <c r="Q2128" s="633"/>
      <c r="S2128" s="633"/>
      <c r="T2128" s="657"/>
      <c r="U2128" s="633"/>
      <c r="W2128" s="633"/>
      <c r="Y2128" s="633"/>
      <c r="Z2128" s="649"/>
      <c r="AA2128" s="653"/>
      <c r="AB2128" s="649"/>
    </row>
    <row r="2129" spans="3:28" x14ac:dyDescent="0.25">
      <c r="C2129" s="633"/>
      <c r="D2129" s="633"/>
      <c r="E2129" s="633"/>
      <c r="G2129" s="633"/>
      <c r="I2129" s="633"/>
      <c r="K2129" s="633"/>
      <c r="M2129" s="633"/>
      <c r="O2129" s="633"/>
      <c r="P2129" s="633"/>
      <c r="Q2129" s="633"/>
      <c r="S2129" s="633"/>
      <c r="T2129" s="657"/>
      <c r="U2129" s="633"/>
      <c r="W2129" s="633"/>
      <c r="Y2129" s="633"/>
      <c r="Z2129" s="649"/>
      <c r="AA2129" s="653"/>
      <c r="AB2129" s="649"/>
    </row>
    <row r="2130" spans="3:28" x14ac:dyDescent="0.25">
      <c r="C2130" s="633"/>
      <c r="D2130" s="633"/>
      <c r="E2130" s="633"/>
      <c r="G2130" s="633"/>
      <c r="I2130" s="633"/>
      <c r="K2130" s="633"/>
      <c r="M2130" s="633"/>
      <c r="O2130" s="633"/>
      <c r="P2130" s="633"/>
      <c r="Q2130" s="633"/>
      <c r="S2130" s="633"/>
      <c r="T2130" s="657"/>
      <c r="U2130" s="633"/>
      <c r="W2130" s="633"/>
      <c r="Y2130" s="633"/>
      <c r="Z2130" s="649"/>
      <c r="AA2130" s="653"/>
      <c r="AB2130" s="649"/>
    </row>
    <row r="2131" spans="3:28" x14ac:dyDescent="0.25">
      <c r="C2131" s="633"/>
      <c r="D2131" s="633"/>
      <c r="E2131" s="633"/>
      <c r="G2131" s="633"/>
      <c r="I2131" s="633"/>
      <c r="K2131" s="633"/>
      <c r="M2131" s="633"/>
      <c r="O2131" s="633"/>
      <c r="P2131" s="633"/>
      <c r="Q2131" s="633"/>
      <c r="S2131" s="633"/>
      <c r="T2131" s="657"/>
      <c r="U2131" s="633"/>
      <c r="W2131" s="633"/>
      <c r="Y2131" s="633"/>
      <c r="Z2131" s="649"/>
      <c r="AA2131" s="653"/>
      <c r="AB2131" s="649"/>
    </row>
    <row r="2132" spans="3:28" x14ac:dyDescent="0.25">
      <c r="C2132" s="633"/>
      <c r="D2132" s="633"/>
      <c r="E2132" s="633"/>
      <c r="G2132" s="633"/>
      <c r="I2132" s="633"/>
      <c r="K2132" s="633"/>
      <c r="M2132" s="633"/>
      <c r="O2132" s="633"/>
      <c r="P2132" s="633"/>
      <c r="Q2132" s="633"/>
      <c r="S2132" s="633"/>
      <c r="T2132" s="657"/>
      <c r="U2132" s="633"/>
      <c r="W2132" s="633"/>
      <c r="Y2132" s="633"/>
      <c r="Z2132" s="649"/>
      <c r="AA2132" s="653"/>
      <c r="AB2132" s="649"/>
    </row>
    <row r="2133" spans="3:28" x14ac:dyDescent="0.25">
      <c r="C2133" s="633"/>
      <c r="D2133" s="633"/>
      <c r="E2133" s="633"/>
      <c r="G2133" s="633"/>
      <c r="I2133" s="633"/>
      <c r="K2133" s="633"/>
      <c r="M2133" s="633"/>
      <c r="O2133" s="633"/>
      <c r="P2133" s="633"/>
      <c r="Q2133" s="633"/>
      <c r="S2133" s="633"/>
      <c r="T2133" s="657"/>
      <c r="U2133" s="633"/>
      <c r="W2133" s="633"/>
      <c r="Y2133" s="633"/>
      <c r="Z2133" s="649"/>
      <c r="AA2133" s="653"/>
      <c r="AB2133" s="649"/>
    </row>
    <row r="2134" spans="3:28" x14ac:dyDescent="0.25">
      <c r="C2134" s="633"/>
      <c r="D2134" s="633"/>
      <c r="E2134" s="633"/>
      <c r="G2134" s="633"/>
      <c r="I2134" s="633"/>
      <c r="K2134" s="633"/>
      <c r="M2134" s="633"/>
      <c r="O2134" s="633"/>
      <c r="P2134" s="633"/>
      <c r="Q2134" s="633"/>
      <c r="S2134" s="633"/>
      <c r="T2134" s="657"/>
      <c r="U2134" s="633"/>
      <c r="W2134" s="633"/>
      <c r="Y2134" s="633"/>
      <c r="Z2134" s="649"/>
      <c r="AA2134" s="653"/>
      <c r="AB2134" s="649"/>
    </row>
    <row r="2135" spans="3:28" x14ac:dyDescent="0.25">
      <c r="C2135" s="633"/>
      <c r="D2135" s="633"/>
      <c r="E2135" s="633"/>
      <c r="G2135" s="633"/>
      <c r="I2135" s="633"/>
      <c r="K2135" s="633"/>
      <c r="M2135" s="633"/>
      <c r="O2135" s="633"/>
      <c r="P2135" s="633"/>
      <c r="Q2135" s="633"/>
      <c r="S2135" s="633"/>
      <c r="T2135" s="657"/>
      <c r="U2135" s="633"/>
      <c r="W2135" s="633"/>
      <c r="Y2135" s="633"/>
      <c r="Z2135" s="649"/>
      <c r="AA2135" s="653"/>
      <c r="AB2135" s="649"/>
    </row>
    <row r="2136" spans="3:28" x14ac:dyDescent="0.25">
      <c r="C2136" s="633"/>
      <c r="D2136" s="633"/>
      <c r="E2136" s="633"/>
      <c r="G2136" s="633"/>
      <c r="I2136" s="633"/>
      <c r="K2136" s="633"/>
      <c r="M2136" s="633"/>
      <c r="O2136" s="633"/>
      <c r="P2136" s="633"/>
      <c r="Q2136" s="633"/>
      <c r="S2136" s="633"/>
      <c r="T2136" s="657"/>
      <c r="U2136" s="633"/>
      <c r="W2136" s="633"/>
      <c r="Y2136" s="633"/>
      <c r="Z2136" s="649"/>
      <c r="AA2136" s="653"/>
      <c r="AB2136" s="649"/>
    </row>
    <row r="2137" spans="3:28" x14ac:dyDescent="0.25">
      <c r="C2137" s="633"/>
      <c r="D2137" s="633"/>
      <c r="E2137" s="633"/>
      <c r="G2137" s="633"/>
      <c r="I2137" s="633"/>
      <c r="K2137" s="633"/>
      <c r="M2137" s="633"/>
      <c r="O2137" s="633"/>
      <c r="P2137" s="633"/>
      <c r="Q2137" s="633"/>
      <c r="S2137" s="633"/>
      <c r="T2137" s="657"/>
      <c r="U2137" s="633"/>
      <c r="W2137" s="633"/>
      <c r="Y2137" s="633"/>
      <c r="Z2137" s="649"/>
      <c r="AA2137" s="653"/>
      <c r="AB2137" s="649"/>
    </row>
    <row r="2138" spans="3:28" x14ac:dyDescent="0.25">
      <c r="C2138" s="633"/>
      <c r="D2138" s="633"/>
      <c r="E2138" s="633"/>
      <c r="G2138" s="633"/>
      <c r="I2138" s="633"/>
      <c r="K2138" s="633"/>
      <c r="M2138" s="633"/>
      <c r="O2138" s="633"/>
      <c r="P2138" s="633"/>
      <c r="Q2138" s="633"/>
      <c r="S2138" s="633"/>
      <c r="T2138" s="657"/>
      <c r="U2138" s="633"/>
      <c r="W2138" s="633"/>
      <c r="Y2138" s="633"/>
      <c r="Z2138" s="649"/>
      <c r="AA2138" s="653"/>
      <c r="AB2138" s="649"/>
    </row>
    <row r="2139" spans="3:28" x14ac:dyDescent="0.25">
      <c r="C2139" s="633"/>
      <c r="D2139" s="633"/>
      <c r="E2139" s="633"/>
      <c r="G2139" s="633"/>
      <c r="I2139" s="633"/>
      <c r="K2139" s="633"/>
      <c r="M2139" s="633"/>
      <c r="O2139" s="633"/>
      <c r="P2139" s="633"/>
      <c r="Q2139" s="633"/>
      <c r="S2139" s="633"/>
      <c r="T2139" s="657"/>
      <c r="U2139" s="633"/>
      <c r="W2139" s="633"/>
      <c r="Y2139" s="633"/>
      <c r="Z2139" s="649"/>
      <c r="AA2139" s="653"/>
      <c r="AB2139" s="649"/>
    </row>
    <row r="2140" spans="3:28" x14ac:dyDescent="0.25">
      <c r="C2140" s="633"/>
      <c r="D2140" s="633"/>
      <c r="E2140" s="633"/>
      <c r="G2140" s="633"/>
      <c r="I2140" s="633"/>
      <c r="K2140" s="633"/>
      <c r="M2140" s="633"/>
      <c r="O2140" s="633"/>
      <c r="P2140" s="633"/>
      <c r="Q2140" s="633"/>
      <c r="S2140" s="633"/>
      <c r="T2140" s="657"/>
      <c r="U2140" s="633"/>
      <c r="W2140" s="633"/>
      <c r="Y2140" s="633"/>
      <c r="Z2140" s="649"/>
      <c r="AA2140" s="653"/>
      <c r="AB2140" s="649"/>
    </row>
    <row r="2141" spans="3:28" x14ac:dyDescent="0.25">
      <c r="C2141" s="633"/>
      <c r="D2141" s="633"/>
      <c r="E2141" s="633"/>
      <c r="G2141" s="633"/>
      <c r="I2141" s="633"/>
      <c r="K2141" s="633"/>
      <c r="M2141" s="633"/>
      <c r="O2141" s="633"/>
      <c r="P2141" s="633"/>
      <c r="Q2141" s="633"/>
      <c r="S2141" s="633"/>
      <c r="T2141" s="657"/>
      <c r="U2141" s="633"/>
      <c r="W2141" s="633"/>
      <c r="Y2141" s="633"/>
      <c r="Z2141" s="649"/>
      <c r="AA2141" s="653"/>
      <c r="AB2141" s="649"/>
    </row>
    <row r="2142" spans="3:28" x14ac:dyDescent="0.25">
      <c r="C2142" s="633"/>
      <c r="D2142" s="633"/>
      <c r="E2142" s="633"/>
      <c r="G2142" s="633"/>
      <c r="I2142" s="633"/>
      <c r="K2142" s="633"/>
      <c r="M2142" s="633"/>
      <c r="O2142" s="633"/>
      <c r="P2142" s="633"/>
      <c r="Q2142" s="633"/>
      <c r="S2142" s="633"/>
      <c r="T2142" s="657"/>
      <c r="U2142" s="633"/>
      <c r="W2142" s="633"/>
      <c r="Y2142" s="633"/>
      <c r="Z2142" s="649"/>
      <c r="AA2142" s="653"/>
      <c r="AB2142" s="649"/>
    </row>
    <row r="2143" spans="3:28" x14ac:dyDescent="0.25">
      <c r="C2143" s="633"/>
      <c r="D2143" s="633"/>
      <c r="E2143" s="633"/>
      <c r="G2143" s="633"/>
      <c r="I2143" s="633"/>
      <c r="K2143" s="633"/>
      <c r="M2143" s="633"/>
      <c r="O2143" s="633"/>
      <c r="P2143" s="633"/>
      <c r="Q2143" s="633"/>
      <c r="S2143" s="633"/>
      <c r="T2143" s="657"/>
      <c r="U2143" s="633"/>
      <c r="W2143" s="633"/>
      <c r="Y2143" s="633"/>
      <c r="Z2143" s="649"/>
      <c r="AA2143" s="653"/>
      <c r="AB2143" s="649"/>
    </row>
    <row r="2144" spans="3:28" x14ac:dyDescent="0.25">
      <c r="C2144" s="633"/>
      <c r="D2144" s="633"/>
      <c r="E2144" s="633"/>
      <c r="G2144" s="633"/>
      <c r="I2144" s="633"/>
      <c r="K2144" s="633"/>
      <c r="M2144" s="633"/>
      <c r="O2144" s="633"/>
      <c r="P2144" s="633"/>
      <c r="Q2144" s="633"/>
      <c r="S2144" s="633"/>
      <c r="T2144" s="657"/>
      <c r="U2144" s="633"/>
      <c r="W2144" s="633"/>
      <c r="Y2144" s="633"/>
      <c r="Z2144" s="649"/>
      <c r="AA2144" s="653"/>
      <c r="AB2144" s="649"/>
    </row>
    <row r="2145" spans="3:28" x14ac:dyDescent="0.25">
      <c r="C2145" s="633"/>
      <c r="D2145" s="633"/>
      <c r="E2145" s="633"/>
      <c r="G2145" s="633"/>
      <c r="I2145" s="633"/>
      <c r="K2145" s="633"/>
      <c r="M2145" s="633"/>
      <c r="O2145" s="633"/>
      <c r="P2145" s="633"/>
      <c r="Q2145" s="633"/>
      <c r="S2145" s="633"/>
      <c r="T2145" s="657"/>
      <c r="U2145" s="633"/>
      <c r="W2145" s="633"/>
      <c r="Y2145" s="633"/>
      <c r="Z2145" s="649"/>
      <c r="AA2145" s="653"/>
      <c r="AB2145" s="649"/>
    </row>
    <row r="2146" spans="3:28" x14ac:dyDescent="0.25">
      <c r="C2146" s="633"/>
      <c r="D2146" s="633"/>
      <c r="E2146" s="633"/>
      <c r="G2146" s="633"/>
      <c r="I2146" s="633"/>
      <c r="K2146" s="633"/>
      <c r="M2146" s="633"/>
      <c r="O2146" s="633"/>
      <c r="P2146" s="633"/>
      <c r="Q2146" s="633"/>
      <c r="S2146" s="633"/>
      <c r="T2146" s="657"/>
      <c r="U2146" s="633"/>
      <c r="W2146" s="633"/>
      <c r="Y2146" s="633"/>
      <c r="Z2146" s="649"/>
      <c r="AA2146" s="653"/>
      <c r="AB2146" s="649"/>
    </row>
    <row r="2147" spans="3:28" x14ac:dyDescent="0.25">
      <c r="C2147" s="633"/>
      <c r="D2147" s="633"/>
      <c r="E2147" s="633"/>
      <c r="G2147" s="633"/>
      <c r="I2147" s="633"/>
      <c r="K2147" s="633"/>
      <c r="M2147" s="633"/>
      <c r="O2147" s="633"/>
      <c r="P2147" s="633"/>
      <c r="Q2147" s="633"/>
      <c r="S2147" s="633"/>
      <c r="T2147" s="657"/>
      <c r="U2147" s="633"/>
      <c r="W2147" s="633"/>
      <c r="Y2147" s="633"/>
      <c r="Z2147" s="649"/>
      <c r="AA2147" s="653"/>
      <c r="AB2147" s="649"/>
    </row>
    <row r="2148" spans="3:28" x14ac:dyDescent="0.25">
      <c r="C2148" s="633"/>
      <c r="D2148" s="633"/>
      <c r="E2148" s="633"/>
      <c r="G2148" s="633"/>
      <c r="I2148" s="633"/>
      <c r="K2148" s="633"/>
      <c r="M2148" s="633"/>
      <c r="O2148" s="633"/>
      <c r="P2148" s="633"/>
      <c r="Q2148" s="633"/>
      <c r="S2148" s="633"/>
      <c r="T2148" s="657"/>
      <c r="U2148" s="633"/>
      <c r="W2148" s="633"/>
      <c r="Y2148" s="633"/>
      <c r="Z2148" s="649"/>
      <c r="AA2148" s="653"/>
      <c r="AB2148" s="649"/>
    </row>
    <row r="2149" spans="3:28" x14ac:dyDescent="0.25">
      <c r="C2149" s="633"/>
      <c r="D2149" s="633"/>
      <c r="E2149" s="633"/>
      <c r="G2149" s="633"/>
      <c r="I2149" s="633"/>
      <c r="K2149" s="633"/>
      <c r="M2149" s="633"/>
      <c r="O2149" s="633"/>
      <c r="P2149" s="633"/>
      <c r="Q2149" s="633"/>
      <c r="S2149" s="633"/>
      <c r="T2149" s="657"/>
      <c r="U2149" s="633"/>
      <c r="W2149" s="633"/>
      <c r="Y2149" s="633"/>
      <c r="Z2149" s="649"/>
      <c r="AA2149" s="653"/>
      <c r="AB2149" s="649"/>
    </row>
    <row r="2150" spans="3:28" x14ac:dyDescent="0.25">
      <c r="C2150" s="633"/>
      <c r="D2150" s="633"/>
      <c r="E2150" s="633"/>
      <c r="G2150" s="633"/>
      <c r="I2150" s="633"/>
      <c r="K2150" s="633"/>
      <c r="M2150" s="633"/>
      <c r="O2150" s="633"/>
      <c r="P2150" s="633"/>
      <c r="Q2150" s="633"/>
      <c r="S2150" s="633"/>
      <c r="T2150" s="657"/>
      <c r="U2150" s="633"/>
      <c r="W2150" s="633"/>
      <c r="Y2150" s="633"/>
      <c r="Z2150" s="649"/>
      <c r="AA2150" s="653"/>
      <c r="AB2150" s="649"/>
    </row>
    <row r="2151" spans="3:28" x14ac:dyDescent="0.25">
      <c r="C2151" s="633"/>
      <c r="D2151" s="633"/>
      <c r="E2151" s="633"/>
      <c r="G2151" s="633"/>
      <c r="I2151" s="633"/>
      <c r="K2151" s="633"/>
      <c r="M2151" s="633"/>
      <c r="O2151" s="633"/>
      <c r="P2151" s="633"/>
      <c r="Q2151" s="633"/>
      <c r="S2151" s="633"/>
      <c r="T2151" s="657"/>
      <c r="U2151" s="633"/>
      <c r="W2151" s="633"/>
      <c r="Y2151" s="633"/>
      <c r="Z2151" s="649"/>
      <c r="AA2151" s="653"/>
      <c r="AB2151" s="649"/>
    </row>
    <row r="2152" spans="3:28" x14ac:dyDescent="0.25">
      <c r="C2152" s="633"/>
      <c r="D2152" s="633"/>
      <c r="E2152" s="633"/>
      <c r="G2152" s="633"/>
      <c r="I2152" s="633"/>
      <c r="K2152" s="633"/>
      <c r="M2152" s="633"/>
      <c r="O2152" s="633"/>
      <c r="P2152" s="633"/>
      <c r="Q2152" s="633"/>
      <c r="S2152" s="633"/>
      <c r="T2152" s="657"/>
      <c r="U2152" s="633"/>
      <c r="W2152" s="633"/>
      <c r="Y2152" s="633"/>
      <c r="Z2152" s="649"/>
      <c r="AA2152" s="653"/>
      <c r="AB2152" s="649"/>
    </row>
    <row r="2153" spans="3:28" x14ac:dyDescent="0.25">
      <c r="C2153" s="633"/>
      <c r="D2153" s="633"/>
      <c r="E2153" s="633"/>
      <c r="G2153" s="633"/>
      <c r="I2153" s="633"/>
      <c r="K2153" s="633"/>
      <c r="M2153" s="633"/>
      <c r="O2153" s="633"/>
      <c r="P2153" s="633"/>
      <c r="Q2153" s="633"/>
      <c r="S2153" s="633"/>
      <c r="T2153" s="657"/>
      <c r="U2153" s="633"/>
      <c r="W2153" s="633"/>
      <c r="Y2153" s="633"/>
      <c r="Z2153" s="649"/>
      <c r="AA2153" s="653"/>
      <c r="AB2153" s="649"/>
    </row>
    <row r="2154" spans="3:28" x14ac:dyDescent="0.25">
      <c r="C2154" s="633"/>
      <c r="D2154" s="633"/>
      <c r="E2154" s="633"/>
      <c r="G2154" s="633"/>
      <c r="I2154" s="633"/>
      <c r="K2154" s="633"/>
      <c r="M2154" s="633"/>
      <c r="O2154" s="633"/>
      <c r="P2154" s="633"/>
      <c r="Q2154" s="633"/>
      <c r="S2154" s="633"/>
      <c r="T2154" s="657"/>
      <c r="U2154" s="633"/>
      <c r="W2154" s="633"/>
      <c r="Y2154" s="633"/>
      <c r="Z2154" s="649"/>
      <c r="AA2154" s="653"/>
      <c r="AB2154" s="649"/>
    </row>
    <row r="2155" spans="3:28" x14ac:dyDescent="0.25">
      <c r="C2155" s="633"/>
      <c r="D2155" s="633"/>
      <c r="E2155" s="633"/>
      <c r="G2155" s="633"/>
      <c r="I2155" s="633"/>
      <c r="K2155" s="633"/>
      <c r="M2155" s="633"/>
      <c r="O2155" s="633"/>
      <c r="P2155" s="633"/>
      <c r="Q2155" s="633"/>
      <c r="S2155" s="633"/>
      <c r="T2155" s="657"/>
      <c r="U2155" s="633"/>
      <c r="W2155" s="633"/>
      <c r="Y2155" s="633"/>
      <c r="Z2155" s="649"/>
      <c r="AA2155" s="653"/>
      <c r="AB2155" s="649"/>
    </row>
    <row r="2156" spans="3:28" x14ac:dyDescent="0.25">
      <c r="C2156" s="633"/>
      <c r="D2156" s="633"/>
      <c r="E2156" s="633"/>
      <c r="G2156" s="633"/>
      <c r="I2156" s="633"/>
      <c r="K2156" s="633"/>
      <c r="M2156" s="633"/>
      <c r="O2156" s="633"/>
      <c r="P2156" s="633"/>
      <c r="Q2156" s="633"/>
      <c r="S2156" s="633"/>
      <c r="T2156" s="657"/>
      <c r="U2156" s="633"/>
      <c r="W2156" s="633"/>
      <c r="Y2156" s="633"/>
      <c r="Z2156" s="649"/>
      <c r="AA2156" s="653"/>
      <c r="AB2156" s="649"/>
    </row>
    <row r="2157" spans="3:28" x14ac:dyDescent="0.25">
      <c r="C2157" s="633"/>
      <c r="D2157" s="633"/>
      <c r="E2157" s="633"/>
      <c r="G2157" s="633"/>
      <c r="I2157" s="633"/>
      <c r="K2157" s="633"/>
      <c r="M2157" s="633"/>
      <c r="O2157" s="633"/>
      <c r="P2157" s="633"/>
      <c r="Q2157" s="633"/>
      <c r="S2157" s="633"/>
      <c r="T2157" s="657"/>
      <c r="U2157" s="633"/>
      <c r="W2157" s="633"/>
      <c r="Y2157" s="633"/>
      <c r="Z2157" s="649"/>
      <c r="AA2157" s="653"/>
      <c r="AB2157" s="649"/>
    </row>
    <row r="2158" spans="3:28" x14ac:dyDescent="0.25">
      <c r="C2158" s="633"/>
      <c r="D2158" s="633"/>
      <c r="E2158" s="633"/>
      <c r="G2158" s="633"/>
      <c r="I2158" s="633"/>
      <c r="K2158" s="633"/>
      <c r="M2158" s="633"/>
      <c r="O2158" s="633"/>
      <c r="P2158" s="633"/>
      <c r="Q2158" s="633"/>
      <c r="S2158" s="633"/>
      <c r="T2158" s="657"/>
      <c r="U2158" s="633"/>
      <c r="W2158" s="633"/>
      <c r="Y2158" s="633"/>
      <c r="Z2158" s="649"/>
      <c r="AA2158" s="653"/>
      <c r="AB2158" s="649"/>
    </row>
    <row r="2159" spans="3:28" x14ac:dyDescent="0.25">
      <c r="C2159" s="633"/>
      <c r="D2159" s="633"/>
      <c r="E2159" s="633"/>
      <c r="G2159" s="633"/>
      <c r="I2159" s="633"/>
      <c r="K2159" s="633"/>
      <c r="M2159" s="633"/>
      <c r="O2159" s="633"/>
      <c r="P2159" s="633"/>
      <c r="Q2159" s="633"/>
      <c r="S2159" s="633"/>
      <c r="T2159" s="657"/>
      <c r="U2159" s="633"/>
      <c r="W2159" s="633"/>
      <c r="Y2159" s="633"/>
      <c r="Z2159" s="649"/>
      <c r="AA2159" s="653"/>
      <c r="AB2159" s="649"/>
    </row>
    <row r="2160" spans="3:28" x14ac:dyDescent="0.25">
      <c r="C2160" s="633"/>
      <c r="D2160" s="633"/>
      <c r="E2160" s="633"/>
      <c r="G2160" s="633"/>
      <c r="I2160" s="633"/>
      <c r="K2160" s="633"/>
      <c r="M2160" s="633"/>
      <c r="O2160" s="633"/>
      <c r="P2160" s="633"/>
      <c r="Q2160" s="633"/>
      <c r="S2160" s="633"/>
      <c r="T2160" s="657"/>
      <c r="U2160" s="633"/>
      <c r="W2160" s="633"/>
      <c r="Y2160" s="633"/>
      <c r="Z2160" s="649"/>
      <c r="AA2160" s="653"/>
      <c r="AB2160" s="649"/>
    </row>
    <row r="2161" spans="3:28" x14ac:dyDescent="0.25">
      <c r="C2161" s="633"/>
      <c r="D2161" s="633"/>
      <c r="E2161" s="633"/>
      <c r="G2161" s="633"/>
      <c r="I2161" s="633"/>
      <c r="K2161" s="633"/>
      <c r="M2161" s="633"/>
      <c r="O2161" s="633"/>
      <c r="P2161" s="633"/>
      <c r="Q2161" s="633"/>
      <c r="S2161" s="633"/>
      <c r="T2161" s="657"/>
      <c r="U2161" s="633"/>
      <c r="W2161" s="633"/>
      <c r="Y2161" s="633"/>
      <c r="Z2161" s="649"/>
      <c r="AA2161" s="653"/>
      <c r="AB2161" s="649"/>
    </row>
    <row r="2162" spans="3:28" x14ac:dyDescent="0.25">
      <c r="C2162" s="633"/>
      <c r="D2162" s="633"/>
      <c r="E2162" s="633"/>
      <c r="G2162" s="633"/>
      <c r="I2162" s="633"/>
      <c r="K2162" s="633"/>
      <c r="M2162" s="633"/>
      <c r="O2162" s="633"/>
      <c r="P2162" s="633"/>
      <c r="Q2162" s="633"/>
      <c r="S2162" s="633"/>
      <c r="T2162" s="657"/>
      <c r="U2162" s="633"/>
      <c r="W2162" s="633"/>
      <c r="Y2162" s="633"/>
      <c r="Z2162" s="649"/>
      <c r="AA2162" s="653"/>
      <c r="AB2162" s="649"/>
    </row>
    <row r="2163" spans="3:28" x14ac:dyDescent="0.25">
      <c r="C2163" s="633"/>
      <c r="D2163" s="633"/>
      <c r="E2163" s="633"/>
      <c r="G2163" s="633"/>
      <c r="I2163" s="633"/>
      <c r="K2163" s="633"/>
      <c r="M2163" s="633"/>
      <c r="O2163" s="633"/>
      <c r="P2163" s="633"/>
      <c r="Q2163" s="633"/>
      <c r="S2163" s="633"/>
      <c r="T2163" s="657"/>
      <c r="U2163" s="633"/>
      <c r="W2163" s="633"/>
      <c r="Y2163" s="633"/>
      <c r="Z2163" s="649"/>
      <c r="AA2163" s="653"/>
      <c r="AB2163" s="649"/>
    </row>
    <row r="2164" spans="3:28" x14ac:dyDescent="0.25">
      <c r="C2164" s="633"/>
      <c r="D2164" s="633"/>
      <c r="E2164" s="633"/>
      <c r="G2164" s="633"/>
      <c r="I2164" s="633"/>
      <c r="K2164" s="633"/>
      <c r="M2164" s="633"/>
      <c r="O2164" s="633"/>
      <c r="P2164" s="633"/>
      <c r="Q2164" s="633"/>
      <c r="S2164" s="633"/>
      <c r="T2164" s="657"/>
      <c r="U2164" s="633"/>
      <c r="W2164" s="633"/>
      <c r="Y2164" s="633"/>
      <c r="Z2164" s="649"/>
      <c r="AA2164" s="653"/>
      <c r="AB2164" s="649"/>
    </row>
    <row r="2165" spans="3:28" x14ac:dyDescent="0.25">
      <c r="C2165" s="633"/>
      <c r="D2165" s="633"/>
      <c r="E2165" s="633"/>
      <c r="G2165" s="633"/>
      <c r="I2165" s="633"/>
      <c r="K2165" s="633"/>
      <c r="M2165" s="633"/>
      <c r="O2165" s="633"/>
      <c r="P2165" s="633"/>
      <c r="Q2165" s="633"/>
      <c r="S2165" s="633"/>
      <c r="T2165" s="657"/>
      <c r="U2165" s="633"/>
      <c r="W2165" s="633"/>
      <c r="Y2165" s="633"/>
      <c r="Z2165" s="649"/>
      <c r="AA2165" s="653"/>
      <c r="AB2165" s="649"/>
    </row>
    <row r="2166" spans="3:28" x14ac:dyDescent="0.25">
      <c r="C2166" s="633"/>
      <c r="D2166" s="633"/>
      <c r="E2166" s="633"/>
      <c r="G2166" s="633"/>
      <c r="I2166" s="633"/>
      <c r="K2166" s="633"/>
      <c r="M2166" s="633"/>
      <c r="O2166" s="633"/>
      <c r="P2166" s="633"/>
      <c r="Q2166" s="633"/>
      <c r="S2166" s="633"/>
      <c r="T2166" s="657"/>
      <c r="U2166" s="633"/>
      <c r="W2166" s="633"/>
      <c r="Y2166" s="633"/>
      <c r="Z2166" s="649"/>
      <c r="AA2166" s="653"/>
      <c r="AB2166" s="649"/>
    </row>
    <row r="2167" spans="3:28" x14ac:dyDescent="0.25">
      <c r="C2167" s="633"/>
      <c r="D2167" s="633"/>
      <c r="E2167" s="633"/>
      <c r="G2167" s="633"/>
      <c r="I2167" s="633"/>
      <c r="K2167" s="633"/>
      <c r="M2167" s="633"/>
      <c r="O2167" s="633"/>
      <c r="P2167" s="633"/>
      <c r="Q2167" s="633"/>
      <c r="S2167" s="633"/>
      <c r="T2167" s="657"/>
      <c r="U2167" s="633"/>
      <c r="W2167" s="633"/>
      <c r="Y2167" s="633"/>
      <c r="Z2167" s="649"/>
      <c r="AA2167" s="653"/>
      <c r="AB2167" s="649"/>
    </row>
    <row r="2168" spans="3:28" x14ac:dyDescent="0.25">
      <c r="C2168" s="633"/>
      <c r="D2168" s="633"/>
      <c r="E2168" s="633"/>
      <c r="G2168" s="633"/>
      <c r="I2168" s="633"/>
      <c r="K2168" s="633"/>
      <c r="M2168" s="633"/>
      <c r="O2168" s="633"/>
      <c r="P2168" s="633"/>
      <c r="Q2168" s="633"/>
      <c r="S2168" s="633"/>
      <c r="T2168" s="657"/>
      <c r="U2168" s="633"/>
      <c r="W2168" s="633"/>
      <c r="Y2168" s="633"/>
      <c r="Z2168" s="649"/>
      <c r="AA2168" s="653"/>
      <c r="AB2168" s="649"/>
    </row>
    <row r="2169" spans="3:28" x14ac:dyDescent="0.25">
      <c r="C2169" s="633"/>
      <c r="D2169" s="633"/>
      <c r="E2169" s="633"/>
      <c r="G2169" s="633"/>
      <c r="I2169" s="633"/>
      <c r="K2169" s="633"/>
      <c r="M2169" s="633"/>
      <c r="O2169" s="633"/>
      <c r="P2169" s="633"/>
      <c r="Q2169" s="633"/>
      <c r="S2169" s="633"/>
      <c r="T2169" s="657"/>
      <c r="U2169" s="633"/>
      <c r="W2169" s="633"/>
      <c r="Y2169" s="633"/>
      <c r="Z2169" s="649"/>
      <c r="AA2169" s="653"/>
      <c r="AB2169" s="649"/>
    </row>
    <row r="2170" spans="3:28" x14ac:dyDescent="0.25">
      <c r="C2170" s="633"/>
      <c r="D2170" s="633"/>
      <c r="E2170" s="633"/>
      <c r="G2170" s="633"/>
      <c r="I2170" s="633"/>
      <c r="K2170" s="633"/>
      <c r="M2170" s="633"/>
      <c r="O2170" s="633"/>
      <c r="P2170" s="633"/>
      <c r="Q2170" s="633"/>
      <c r="S2170" s="633"/>
      <c r="T2170" s="657"/>
      <c r="U2170" s="633"/>
      <c r="W2170" s="633"/>
      <c r="Y2170" s="633"/>
      <c r="Z2170" s="649"/>
      <c r="AA2170" s="653"/>
      <c r="AB2170" s="649"/>
    </row>
    <row r="2171" spans="3:28" x14ac:dyDescent="0.25">
      <c r="C2171" s="633"/>
      <c r="D2171" s="633"/>
      <c r="E2171" s="633"/>
      <c r="G2171" s="633"/>
      <c r="I2171" s="633"/>
      <c r="K2171" s="633"/>
      <c r="M2171" s="633"/>
      <c r="O2171" s="633"/>
      <c r="P2171" s="633"/>
      <c r="Q2171" s="633"/>
      <c r="S2171" s="633"/>
      <c r="T2171" s="657"/>
      <c r="U2171" s="633"/>
      <c r="W2171" s="633"/>
      <c r="Y2171" s="633"/>
      <c r="Z2171" s="649"/>
      <c r="AA2171" s="653"/>
      <c r="AB2171" s="649"/>
    </row>
    <row r="2172" spans="3:28" x14ac:dyDescent="0.25">
      <c r="C2172" s="633"/>
      <c r="D2172" s="633"/>
      <c r="E2172" s="633"/>
      <c r="G2172" s="633"/>
      <c r="I2172" s="633"/>
      <c r="K2172" s="633"/>
      <c r="M2172" s="633"/>
      <c r="O2172" s="633"/>
      <c r="P2172" s="633"/>
      <c r="Q2172" s="633"/>
      <c r="S2172" s="633"/>
      <c r="T2172" s="657"/>
      <c r="U2172" s="633"/>
      <c r="W2172" s="633"/>
      <c r="Y2172" s="633"/>
      <c r="Z2172" s="649"/>
      <c r="AA2172" s="653"/>
      <c r="AB2172" s="649"/>
    </row>
    <row r="2173" spans="3:28" x14ac:dyDescent="0.25">
      <c r="C2173" s="633"/>
      <c r="D2173" s="633"/>
      <c r="E2173" s="633"/>
      <c r="G2173" s="633"/>
      <c r="I2173" s="633"/>
      <c r="K2173" s="633"/>
      <c r="M2173" s="633"/>
      <c r="O2173" s="633"/>
      <c r="P2173" s="633"/>
      <c r="Q2173" s="633"/>
      <c r="S2173" s="633"/>
      <c r="T2173" s="657"/>
      <c r="U2173" s="633"/>
      <c r="W2173" s="633"/>
      <c r="Y2173" s="633"/>
      <c r="Z2173" s="649"/>
      <c r="AA2173" s="653"/>
      <c r="AB2173" s="649"/>
    </row>
    <row r="2174" spans="3:28" x14ac:dyDescent="0.25">
      <c r="C2174" s="633"/>
      <c r="D2174" s="633"/>
      <c r="E2174" s="633"/>
      <c r="G2174" s="633"/>
      <c r="I2174" s="633"/>
      <c r="K2174" s="633"/>
      <c r="M2174" s="633"/>
      <c r="O2174" s="633"/>
      <c r="P2174" s="633"/>
      <c r="Q2174" s="633"/>
      <c r="S2174" s="633"/>
      <c r="T2174" s="657"/>
      <c r="U2174" s="633"/>
      <c r="W2174" s="633"/>
      <c r="Y2174" s="633"/>
      <c r="Z2174" s="649"/>
      <c r="AA2174" s="653"/>
      <c r="AB2174" s="649"/>
    </row>
    <row r="2175" spans="3:28" x14ac:dyDescent="0.25">
      <c r="C2175" s="633"/>
      <c r="D2175" s="633"/>
      <c r="E2175" s="633"/>
      <c r="G2175" s="633"/>
      <c r="I2175" s="633"/>
      <c r="K2175" s="633"/>
      <c r="M2175" s="633"/>
      <c r="O2175" s="633"/>
      <c r="P2175" s="633"/>
      <c r="Q2175" s="633"/>
      <c r="S2175" s="633"/>
      <c r="T2175" s="657"/>
      <c r="U2175" s="633"/>
      <c r="W2175" s="633"/>
      <c r="Y2175" s="633"/>
      <c r="Z2175" s="649"/>
      <c r="AA2175" s="653"/>
      <c r="AB2175" s="649"/>
    </row>
    <row r="2176" spans="3:28" x14ac:dyDescent="0.25">
      <c r="C2176" s="633"/>
      <c r="D2176" s="633"/>
      <c r="E2176" s="633"/>
      <c r="G2176" s="633"/>
      <c r="I2176" s="633"/>
      <c r="K2176" s="633"/>
      <c r="M2176" s="633"/>
      <c r="O2176" s="633"/>
      <c r="P2176" s="633"/>
      <c r="Q2176" s="633"/>
      <c r="S2176" s="633"/>
      <c r="T2176" s="657"/>
      <c r="U2176" s="633"/>
      <c r="W2176" s="633"/>
      <c r="Y2176" s="633"/>
      <c r="Z2176" s="649"/>
      <c r="AA2176" s="653"/>
      <c r="AB2176" s="649"/>
    </row>
    <row r="2177" spans="3:28" x14ac:dyDescent="0.25">
      <c r="C2177" s="633"/>
      <c r="D2177" s="633"/>
      <c r="E2177" s="633"/>
      <c r="G2177" s="633"/>
      <c r="I2177" s="633"/>
      <c r="K2177" s="633"/>
      <c r="M2177" s="633"/>
      <c r="O2177" s="633"/>
      <c r="P2177" s="633"/>
      <c r="Q2177" s="633"/>
      <c r="S2177" s="633"/>
      <c r="T2177" s="657"/>
      <c r="U2177" s="633"/>
      <c r="W2177" s="633"/>
      <c r="Y2177" s="633"/>
      <c r="Z2177" s="649"/>
      <c r="AA2177" s="653"/>
      <c r="AB2177" s="649"/>
    </row>
    <row r="2178" spans="3:28" x14ac:dyDescent="0.25">
      <c r="C2178" s="633"/>
      <c r="D2178" s="633"/>
      <c r="E2178" s="633"/>
      <c r="G2178" s="633"/>
      <c r="I2178" s="633"/>
      <c r="K2178" s="633"/>
      <c r="M2178" s="633"/>
      <c r="O2178" s="633"/>
      <c r="P2178" s="633"/>
      <c r="Q2178" s="633"/>
      <c r="S2178" s="633"/>
      <c r="T2178" s="657"/>
      <c r="U2178" s="633"/>
      <c r="W2178" s="633"/>
      <c r="Y2178" s="633"/>
      <c r="Z2178" s="649"/>
      <c r="AA2178" s="653"/>
      <c r="AB2178" s="649"/>
    </row>
    <row r="2179" spans="3:28" x14ac:dyDescent="0.25">
      <c r="C2179" s="633"/>
      <c r="D2179" s="633"/>
      <c r="E2179" s="633"/>
      <c r="G2179" s="633"/>
      <c r="I2179" s="633"/>
      <c r="K2179" s="633"/>
      <c r="M2179" s="633"/>
      <c r="O2179" s="633"/>
      <c r="P2179" s="633"/>
      <c r="Q2179" s="633"/>
      <c r="S2179" s="633"/>
      <c r="T2179" s="657"/>
      <c r="U2179" s="633"/>
      <c r="W2179" s="633"/>
      <c r="Y2179" s="633"/>
      <c r="Z2179" s="649"/>
      <c r="AA2179" s="653"/>
      <c r="AB2179" s="649"/>
    </row>
    <row r="2180" spans="3:28" x14ac:dyDescent="0.25">
      <c r="C2180" s="633"/>
      <c r="D2180" s="633"/>
      <c r="E2180" s="633"/>
      <c r="G2180" s="633"/>
      <c r="I2180" s="633"/>
      <c r="K2180" s="633"/>
      <c r="M2180" s="633"/>
      <c r="O2180" s="633"/>
      <c r="P2180" s="633"/>
      <c r="Q2180" s="633"/>
      <c r="S2180" s="633"/>
      <c r="T2180" s="657"/>
      <c r="U2180" s="633"/>
      <c r="W2180" s="633"/>
      <c r="Y2180" s="633"/>
      <c r="Z2180" s="649"/>
      <c r="AA2180" s="653"/>
      <c r="AB2180" s="649"/>
    </row>
    <row r="2181" spans="3:28" x14ac:dyDescent="0.25">
      <c r="C2181" s="633"/>
      <c r="D2181" s="633"/>
      <c r="E2181" s="633"/>
      <c r="G2181" s="633"/>
      <c r="I2181" s="633"/>
      <c r="K2181" s="633"/>
      <c r="M2181" s="633"/>
      <c r="O2181" s="633"/>
      <c r="P2181" s="633"/>
      <c r="Q2181" s="633"/>
      <c r="S2181" s="633"/>
      <c r="T2181" s="657"/>
      <c r="U2181" s="633"/>
      <c r="W2181" s="633"/>
      <c r="Y2181" s="633"/>
      <c r="Z2181" s="649"/>
      <c r="AA2181" s="653"/>
      <c r="AB2181" s="649"/>
    </row>
    <row r="2182" spans="3:28" x14ac:dyDescent="0.25">
      <c r="C2182" s="633"/>
      <c r="D2182" s="633"/>
      <c r="E2182" s="633"/>
      <c r="G2182" s="633"/>
      <c r="I2182" s="633"/>
      <c r="K2182" s="633"/>
      <c r="M2182" s="633"/>
      <c r="O2182" s="633"/>
      <c r="P2182" s="633"/>
      <c r="Q2182" s="633"/>
      <c r="S2182" s="633"/>
      <c r="T2182" s="657"/>
      <c r="U2182" s="633"/>
      <c r="W2182" s="633"/>
      <c r="Y2182" s="633"/>
      <c r="Z2182" s="649"/>
      <c r="AA2182" s="653"/>
      <c r="AB2182" s="649"/>
    </row>
    <row r="2183" spans="3:28" x14ac:dyDescent="0.25">
      <c r="C2183" s="633"/>
      <c r="D2183" s="633"/>
      <c r="E2183" s="633"/>
      <c r="G2183" s="633"/>
      <c r="I2183" s="633"/>
      <c r="K2183" s="633"/>
      <c r="M2183" s="633"/>
      <c r="O2183" s="633"/>
      <c r="P2183" s="633"/>
      <c r="Q2183" s="633"/>
      <c r="S2183" s="633"/>
      <c r="T2183" s="657"/>
      <c r="U2183" s="633"/>
      <c r="W2183" s="633"/>
      <c r="Y2183" s="633"/>
      <c r="Z2183" s="649"/>
      <c r="AA2183" s="653"/>
      <c r="AB2183" s="649"/>
    </row>
    <row r="2184" spans="3:28" x14ac:dyDescent="0.25">
      <c r="C2184" s="633"/>
      <c r="D2184" s="633"/>
      <c r="E2184" s="633"/>
      <c r="G2184" s="633"/>
      <c r="I2184" s="633"/>
      <c r="K2184" s="633"/>
      <c r="M2184" s="633"/>
      <c r="O2184" s="633"/>
      <c r="P2184" s="633"/>
      <c r="Q2184" s="633"/>
      <c r="S2184" s="633"/>
      <c r="T2184" s="657"/>
      <c r="U2184" s="633"/>
      <c r="W2184" s="633"/>
      <c r="Y2184" s="633"/>
      <c r="Z2184" s="649"/>
      <c r="AA2184" s="653"/>
      <c r="AB2184" s="649"/>
    </row>
    <row r="2185" spans="3:28" x14ac:dyDescent="0.25">
      <c r="C2185" s="633"/>
      <c r="D2185" s="633"/>
      <c r="E2185" s="633"/>
      <c r="G2185" s="633"/>
      <c r="I2185" s="633"/>
      <c r="K2185" s="633"/>
      <c r="M2185" s="633"/>
      <c r="O2185" s="633"/>
      <c r="P2185" s="633"/>
      <c r="Q2185" s="633"/>
      <c r="S2185" s="633"/>
      <c r="T2185" s="657"/>
      <c r="U2185" s="633"/>
      <c r="W2185" s="633"/>
      <c r="Y2185" s="633"/>
      <c r="Z2185" s="649"/>
      <c r="AA2185" s="653"/>
      <c r="AB2185" s="649"/>
    </row>
    <row r="2186" spans="3:28" x14ac:dyDescent="0.25">
      <c r="C2186" s="633"/>
      <c r="D2186" s="633"/>
      <c r="E2186" s="633"/>
      <c r="G2186" s="633"/>
      <c r="I2186" s="633"/>
      <c r="K2186" s="633"/>
      <c r="M2186" s="633"/>
      <c r="O2186" s="633"/>
      <c r="P2186" s="633"/>
      <c r="Q2186" s="633"/>
      <c r="S2186" s="633"/>
      <c r="T2186" s="657"/>
      <c r="U2186" s="633"/>
      <c r="W2186" s="633"/>
      <c r="Y2186" s="633"/>
      <c r="Z2186" s="649"/>
      <c r="AA2186" s="653"/>
      <c r="AB2186" s="649"/>
    </row>
    <row r="2187" spans="3:28" x14ac:dyDescent="0.25">
      <c r="C2187" s="633"/>
      <c r="D2187" s="633"/>
      <c r="E2187" s="633"/>
      <c r="G2187" s="633"/>
      <c r="I2187" s="633"/>
      <c r="K2187" s="633"/>
      <c r="M2187" s="633"/>
      <c r="O2187" s="633"/>
      <c r="P2187" s="633"/>
      <c r="Q2187" s="633"/>
      <c r="S2187" s="633"/>
      <c r="T2187" s="657"/>
      <c r="U2187" s="633"/>
      <c r="W2187" s="633"/>
      <c r="Y2187" s="633"/>
      <c r="Z2187" s="649"/>
      <c r="AA2187" s="653"/>
      <c r="AB2187" s="649"/>
    </row>
    <row r="2188" spans="3:28" x14ac:dyDescent="0.25">
      <c r="C2188" s="633"/>
      <c r="D2188" s="633"/>
      <c r="E2188" s="633"/>
      <c r="G2188" s="633"/>
      <c r="I2188" s="633"/>
      <c r="K2188" s="633"/>
      <c r="M2188" s="633"/>
      <c r="O2188" s="633"/>
      <c r="P2188" s="633"/>
      <c r="Q2188" s="633"/>
      <c r="S2188" s="633"/>
      <c r="T2188" s="657"/>
      <c r="U2188" s="633"/>
      <c r="W2188" s="633"/>
      <c r="Y2188" s="633"/>
      <c r="Z2188" s="649"/>
      <c r="AA2188" s="653"/>
      <c r="AB2188" s="649"/>
    </row>
    <row r="2189" spans="3:28" x14ac:dyDescent="0.25">
      <c r="C2189" s="633"/>
      <c r="D2189" s="633"/>
      <c r="E2189" s="633"/>
      <c r="G2189" s="633"/>
      <c r="I2189" s="633"/>
      <c r="K2189" s="633"/>
      <c r="M2189" s="633"/>
      <c r="O2189" s="633"/>
      <c r="P2189" s="633"/>
      <c r="Q2189" s="633"/>
      <c r="S2189" s="633"/>
      <c r="T2189" s="657"/>
      <c r="U2189" s="633"/>
      <c r="W2189" s="633"/>
      <c r="Y2189" s="633"/>
      <c r="Z2189" s="649"/>
      <c r="AA2189" s="653"/>
      <c r="AB2189" s="649"/>
    </row>
    <row r="2190" spans="3:28" x14ac:dyDescent="0.25">
      <c r="C2190" s="633"/>
      <c r="D2190" s="633"/>
      <c r="E2190" s="633"/>
      <c r="G2190" s="633"/>
      <c r="I2190" s="633"/>
      <c r="K2190" s="633"/>
      <c r="M2190" s="633"/>
      <c r="O2190" s="633"/>
      <c r="P2190" s="633"/>
      <c r="Q2190" s="633"/>
      <c r="S2190" s="633"/>
      <c r="T2190" s="657"/>
      <c r="U2190" s="633"/>
      <c r="W2190" s="633"/>
      <c r="Y2190" s="633"/>
      <c r="Z2190" s="649"/>
      <c r="AA2190" s="653"/>
      <c r="AB2190" s="649"/>
    </row>
    <row r="2191" spans="3:28" x14ac:dyDescent="0.25">
      <c r="C2191" s="633"/>
      <c r="D2191" s="633"/>
      <c r="E2191" s="633"/>
      <c r="G2191" s="633"/>
      <c r="I2191" s="633"/>
      <c r="K2191" s="633"/>
      <c r="M2191" s="633"/>
      <c r="O2191" s="633"/>
      <c r="P2191" s="633"/>
      <c r="Q2191" s="633"/>
      <c r="S2191" s="633"/>
      <c r="T2191" s="657"/>
      <c r="U2191" s="633"/>
      <c r="W2191" s="633"/>
      <c r="Y2191" s="633"/>
      <c r="Z2191" s="649"/>
      <c r="AA2191" s="653"/>
      <c r="AB2191" s="649"/>
    </row>
    <row r="2192" spans="3:28" x14ac:dyDescent="0.25">
      <c r="C2192" s="633"/>
      <c r="D2192" s="633"/>
      <c r="E2192" s="633"/>
      <c r="G2192" s="633"/>
      <c r="I2192" s="633"/>
      <c r="K2192" s="633"/>
      <c r="M2192" s="633"/>
      <c r="O2192" s="633"/>
      <c r="P2192" s="633"/>
      <c r="Q2192" s="633"/>
      <c r="S2192" s="633"/>
      <c r="T2192" s="657"/>
      <c r="U2192" s="633"/>
      <c r="W2192" s="633"/>
      <c r="Y2192" s="633"/>
      <c r="Z2192" s="649"/>
      <c r="AA2192" s="653"/>
      <c r="AB2192" s="649"/>
    </row>
    <row r="2193" spans="3:28" x14ac:dyDescent="0.25">
      <c r="C2193" s="633"/>
      <c r="D2193" s="633"/>
      <c r="E2193" s="633"/>
      <c r="G2193" s="633"/>
      <c r="I2193" s="633"/>
      <c r="K2193" s="633"/>
      <c r="M2193" s="633"/>
      <c r="O2193" s="633"/>
      <c r="P2193" s="633"/>
      <c r="Q2193" s="633"/>
      <c r="S2193" s="633"/>
      <c r="T2193" s="657"/>
      <c r="U2193" s="633"/>
      <c r="W2193" s="633"/>
      <c r="Y2193" s="633"/>
      <c r="Z2193" s="649"/>
      <c r="AA2193" s="653"/>
      <c r="AB2193" s="649"/>
    </row>
    <row r="2194" spans="3:28" x14ac:dyDescent="0.25">
      <c r="C2194" s="633"/>
      <c r="D2194" s="633"/>
      <c r="E2194" s="633"/>
      <c r="G2194" s="633"/>
      <c r="I2194" s="633"/>
      <c r="K2194" s="633"/>
      <c r="M2194" s="633"/>
      <c r="O2194" s="633"/>
      <c r="P2194" s="633"/>
      <c r="Q2194" s="633"/>
      <c r="S2194" s="633"/>
      <c r="T2194" s="657"/>
      <c r="U2194" s="633"/>
      <c r="W2194" s="633"/>
      <c r="Y2194" s="633"/>
      <c r="Z2194" s="649"/>
      <c r="AA2194" s="653"/>
      <c r="AB2194" s="649"/>
    </row>
    <row r="2195" spans="3:28" x14ac:dyDescent="0.25">
      <c r="C2195" s="633"/>
      <c r="D2195" s="633"/>
      <c r="E2195" s="633"/>
      <c r="G2195" s="633"/>
      <c r="I2195" s="633"/>
      <c r="K2195" s="633"/>
      <c r="M2195" s="633"/>
      <c r="O2195" s="633"/>
      <c r="P2195" s="633"/>
      <c r="Q2195" s="633"/>
      <c r="S2195" s="633"/>
      <c r="T2195" s="657"/>
      <c r="U2195" s="633"/>
      <c r="W2195" s="633"/>
      <c r="Y2195" s="633"/>
      <c r="Z2195" s="649"/>
      <c r="AA2195" s="653"/>
      <c r="AB2195" s="649"/>
    </row>
    <row r="2196" spans="3:28" x14ac:dyDescent="0.25">
      <c r="C2196" s="633"/>
      <c r="D2196" s="633"/>
      <c r="E2196" s="633"/>
      <c r="G2196" s="633"/>
      <c r="I2196" s="633"/>
      <c r="K2196" s="633"/>
      <c r="M2196" s="633"/>
      <c r="O2196" s="633"/>
      <c r="P2196" s="633"/>
      <c r="Q2196" s="633"/>
      <c r="S2196" s="633"/>
      <c r="T2196" s="657"/>
      <c r="U2196" s="633"/>
      <c r="W2196" s="633"/>
      <c r="Y2196" s="633"/>
      <c r="Z2196" s="649"/>
      <c r="AA2196" s="653"/>
      <c r="AB2196" s="649"/>
    </row>
    <row r="2197" spans="3:28" x14ac:dyDescent="0.25">
      <c r="C2197" s="633"/>
      <c r="D2197" s="633"/>
      <c r="E2197" s="633"/>
      <c r="G2197" s="633"/>
      <c r="I2197" s="633"/>
      <c r="K2197" s="633"/>
      <c r="M2197" s="633"/>
      <c r="O2197" s="633"/>
      <c r="P2197" s="633"/>
      <c r="Q2197" s="633"/>
      <c r="S2197" s="633"/>
      <c r="T2197" s="657"/>
      <c r="U2197" s="633"/>
      <c r="W2197" s="633"/>
      <c r="Y2197" s="633"/>
      <c r="Z2197" s="649"/>
      <c r="AA2197" s="653"/>
      <c r="AB2197" s="649"/>
    </row>
    <row r="2198" spans="3:28" x14ac:dyDescent="0.25">
      <c r="C2198" s="633"/>
      <c r="D2198" s="633"/>
      <c r="E2198" s="633"/>
      <c r="G2198" s="633"/>
      <c r="I2198" s="633"/>
      <c r="K2198" s="633"/>
      <c r="M2198" s="633"/>
      <c r="O2198" s="633"/>
      <c r="P2198" s="633"/>
      <c r="Q2198" s="633"/>
      <c r="S2198" s="633"/>
      <c r="T2198" s="657"/>
      <c r="U2198" s="633"/>
      <c r="W2198" s="633"/>
      <c r="Y2198" s="633"/>
      <c r="Z2198" s="649"/>
      <c r="AA2198" s="653"/>
      <c r="AB2198" s="649"/>
    </row>
    <row r="2199" spans="3:28" x14ac:dyDescent="0.25">
      <c r="C2199" s="633"/>
      <c r="D2199" s="633"/>
      <c r="E2199" s="633"/>
      <c r="G2199" s="633"/>
      <c r="I2199" s="633"/>
      <c r="K2199" s="633"/>
      <c r="M2199" s="633"/>
      <c r="O2199" s="633"/>
      <c r="P2199" s="633"/>
      <c r="Q2199" s="633"/>
      <c r="S2199" s="633"/>
      <c r="T2199" s="657"/>
      <c r="U2199" s="633"/>
      <c r="W2199" s="633"/>
      <c r="Y2199" s="633"/>
      <c r="Z2199" s="649"/>
      <c r="AA2199" s="653"/>
      <c r="AB2199" s="649"/>
    </row>
    <row r="2200" spans="3:28" x14ac:dyDescent="0.25">
      <c r="C2200" s="633"/>
      <c r="D2200" s="633"/>
      <c r="E2200" s="633"/>
      <c r="G2200" s="633"/>
      <c r="I2200" s="633"/>
      <c r="K2200" s="633"/>
      <c r="M2200" s="633"/>
      <c r="O2200" s="633"/>
      <c r="P2200" s="633"/>
      <c r="Q2200" s="633"/>
      <c r="S2200" s="633"/>
      <c r="T2200" s="657"/>
      <c r="U2200" s="633"/>
      <c r="W2200" s="633"/>
      <c r="Y2200" s="633"/>
      <c r="Z2200" s="649"/>
      <c r="AA2200" s="653"/>
      <c r="AB2200" s="649"/>
    </row>
    <row r="2201" spans="3:28" x14ac:dyDescent="0.25">
      <c r="C2201" s="633"/>
      <c r="D2201" s="633"/>
      <c r="E2201" s="633"/>
      <c r="G2201" s="633"/>
      <c r="I2201" s="633"/>
      <c r="K2201" s="633"/>
      <c r="M2201" s="633"/>
      <c r="O2201" s="633"/>
      <c r="P2201" s="633"/>
      <c r="Q2201" s="633"/>
      <c r="S2201" s="633"/>
      <c r="T2201" s="657"/>
      <c r="U2201" s="633"/>
      <c r="W2201" s="633"/>
      <c r="Y2201" s="633"/>
      <c r="Z2201" s="649"/>
      <c r="AA2201" s="653"/>
      <c r="AB2201" s="649"/>
    </row>
    <row r="2202" spans="3:28" x14ac:dyDescent="0.25">
      <c r="C2202" s="633"/>
      <c r="D2202" s="633"/>
      <c r="E2202" s="633"/>
      <c r="G2202" s="633"/>
      <c r="I2202" s="633"/>
      <c r="K2202" s="633"/>
      <c r="M2202" s="633"/>
      <c r="O2202" s="633"/>
      <c r="P2202" s="633"/>
      <c r="Q2202" s="633"/>
      <c r="S2202" s="633"/>
      <c r="T2202" s="657"/>
      <c r="U2202" s="633"/>
      <c r="W2202" s="633"/>
      <c r="Y2202" s="633"/>
      <c r="Z2202" s="649"/>
      <c r="AA2202" s="653"/>
      <c r="AB2202" s="649"/>
    </row>
    <row r="2203" spans="3:28" x14ac:dyDescent="0.25">
      <c r="C2203" s="633"/>
      <c r="D2203" s="633"/>
      <c r="E2203" s="633"/>
      <c r="G2203" s="633"/>
      <c r="I2203" s="633"/>
      <c r="K2203" s="633"/>
      <c r="M2203" s="633"/>
      <c r="O2203" s="633"/>
      <c r="P2203" s="633"/>
      <c r="Q2203" s="633"/>
      <c r="S2203" s="633"/>
      <c r="T2203" s="657"/>
      <c r="U2203" s="633"/>
      <c r="W2203" s="633"/>
      <c r="Y2203" s="633"/>
      <c r="Z2203" s="649"/>
      <c r="AA2203" s="653"/>
      <c r="AB2203" s="649"/>
    </row>
    <row r="2204" spans="3:28" x14ac:dyDescent="0.25">
      <c r="C2204" s="633"/>
      <c r="D2204" s="633"/>
      <c r="E2204" s="633"/>
      <c r="G2204" s="633"/>
      <c r="I2204" s="633"/>
      <c r="K2204" s="633"/>
      <c r="M2204" s="633"/>
      <c r="O2204" s="633"/>
      <c r="P2204" s="633"/>
      <c r="Q2204" s="633"/>
      <c r="S2204" s="633"/>
      <c r="T2204" s="657"/>
      <c r="U2204" s="633"/>
      <c r="W2204" s="633"/>
      <c r="Y2204" s="633"/>
      <c r="Z2204" s="649"/>
      <c r="AA2204" s="653"/>
      <c r="AB2204" s="649"/>
    </row>
    <row r="2205" spans="3:28" x14ac:dyDescent="0.25">
      <c r="C2205" s="633"/>
      <c r="D2205" s="633"/>
      <c r="E2205" s="633"/>
      <c r="G2205" s="633"/>
      <c r="I2205" s="633"/>
      <c r="K2205" s="633"/>
      <c r="M2205" s="633"/>
      <c r="O2205" s="633"/>
      <c r="P2205" s="633"/>
      <c r="Q2205" s="633"/>
      <c r="S2205" s="633"/>
      <c r="T2205" s="657"/>
      <c r="U2205" s="633"/>
      <c r="W2205" s="633"/>
      <c r="Y2205" s="633"/>
      <c r="Z2205" s="649"/>
      <c r="AA2205" s="653"/>
      <c r="AB2205" s="649"/>
    </row>
    <row r="2206" spans="3:28" x14ac:dyDescent="0.25">
      <c r="C2206" s="633"/>
      <c r="D2206" s="633"/>
      <c r="E2206" s="633"/>
      <c r="G2206" s="633"/>
      <c r="I2206" s="633"/>
      <c r="K2206" s="633"/>
      <c r="M2206" s="633"/>
      <c r="O2206" s="633"/>
      <c r="P2206" s="633"/>
      <c r="Q2206" s="633"/>
      <c r="S2206" s="633"/>
      <c r="T2206" s="657"/>
      <c r="U2206" s="633"/>
      <c r="W2206" s="633"/>
      <c r="Y2206" s="633"/>
      <c r="Z2206" s="649"/>
      <c r="AA2206" s="653"/>
      <c r="AB2206" s="649"/>
    </row>
    <row r="2207" spans="3:28" x14ac:dyDescent="0.25">
      <c r="C2207" s="633"/>
      <c r="D2207" s="633"/>
      <c r="E2207" s="633"/>
      <c r="G2207" s="633"/>
      <c r="I2207" s="633"/>
      <c r="K2207" s="633"/>
      <c r="M2207" s="633"/>
      <c r="O2207" s="633"/>
      <c r="P2207" s="633"/>
      <c r="Q2207" s="633"/>
      <c r="S2207" s="633"/>
      <c r="T2207" s="657"/>
      <c r="U2207" s="633"/>
      <c r="W2207" s="633"/>
      <c r="Y2207" s="633"/>
      <c r="Z2207" s="649"/>
      <c r="AA2207" s="653"/>
      <c r="AB2207" s="649"/>
    </row>
    <row r="2208" spans="3:28" x14ac:dyDescent="0.25">
      <c r="C2208" s="633"/>
      <c r="D2208" s="633"/>
      <c r="E2208" s="633"/>
      <c r="G2208" s="633"/>
      <c r="I2208" s="633"/>
      <c r="K2208" s="633"/>
      <c r="M2208" s="633"/>
      <c r="O2208" s="633"/>
      <c r="P2208" s="633"/>
      <c r="Q2208" s="633"/>
      <c r="S2208" s="633"/>
      <c r="T2208" s="657"/>
      <c r="U2208" s="633"/>
      <c r="W2208" s="633"/>
      <c r="Y2208" s="633"/>
      <c r="Z2208" s="649"/>
      <c r="AA2208" s="653"/>
      <c r="AB2208" s="649"/>
    </row>
    <row r="2209" spans="3:28" x14ac:dyDescent="0.25">
      <c r="C2209" s="633"/>
      <c r="D2209" s="633"/>
      <c r="E2209" s="633"/>
      <c r="G2209" s="633"/>
      <c r="I2209" s="633"/>
      <c r="K2209" s="633"/>
      <c r="M2209" s="633"/>
      <c r="O2209" s="633"/>
      <c r="P2209" s="633"/>
      <c r="Q2209" s="633"/>
      <c r="S2209" s="633"/>
      <c r="T2209" s="657"/>
      <c r="U2209" s="633"/>
      <c r="W2209" s="633"/>
      <c r="Y2209" s="633"/>
      <c r="Z2209" s="649"/>
      <c r="AA2209" s="653"/>
      <c r="AB2209" s="649"/>
    </row>
    <row r="2210" spans="3:28" x14ac:dyDescent="0.25">
      <c r="C2210" s="633"/>
      <c r="D2210" s="633"/>
      <c r="E2210" s="633"/>
      <c r="G2210" s="633"/>
      <c r="I2210" s="633"/>
      <c r="K2210" s="633"/>
      <c r="M2210" s="633"/>
      <c r="O2210" s="633"/>
      <c r="P2210" s="633"/>
      <c r="Q2210" s="633"/>
      <c r="S2210" s="633"/>
      <c r="T2210" s="657"/>
      <c r="U2210" s="633"/>
      <c r="W2210" s="633"/>
      <c r="Y2210" s="633"/>
      <c r="Z2210" s="649"/>
      <c r="AA2210" s="653"/>
      <c r="AB2210" s="649"/>
    </row>
    <row r="2211" spans="3:28" x14ac:dyDescent="0.25">
      <c r="C2211" s="633"/>
      <c r="D2211" s="633"/>
      <c r="E2211" s="633"/>
      <c r="G2211" s="633"/>
      <c r="I2211" s="633"/>
      <c r="K2211" s="633"/>
      <c r="M2211" s="633"/>
      <c r="O2211" s="633"/>
      <c r="P2211" s="633"/>
      <c r="Q2211" s="633"/>
      <c r="S2211" s="633"/>
      <c r="T2211" s="657"/>
      <c r="U2211" s="633"/>
      <c r="W2211" s="633"/>
      <c r="Y2211" s="633"/>
      <c r="Z2211" s="649"/>
      <c r="AA2211" s="653"/>
      <c r="AB2211" s="649"/>
    </row>
    <row r="2212" spans="3:28" x14ac:dyDescent="0.25">
      <c r="C2212" s="633"/>
      <c r="D2212" s="633"/>
      <c r="E2212" s="633"/>
      <c r="G2212" s="633"/>
      <c r="I2212" s="633"/>
      <c r="K2212" s="633"/>
      <c r="M2212" s="633"/>
      <c r="O2212" s="633"/>
      <c r="P2212" s="633"/>
      <c r="Q2212" s="633"/>
      <c r="S2212" s="633"/>
      <c r="T2212" s="657"/>
      <c r="U2212" s="633"/>
      <c r="W2212" s="633"/>
      <c r="Y2212" s="633"/>
      <c r="Z2212" s="649"/>
      <c r="AA2212" s="653"/>
      <c r="AB2212" s="649"/>
    </row>
    <row r="2213" spans="3:28" x14ac:dyDescent="0.25">
      <c r="C2213" s="633"/>
      <c r="D2213" s="633"/>
      <c r="E2213" s="633"/>
      <c r="G2213" s="633"/>
      <c r="I2213" s="633"/>
      <c r="K2213" s="633"/>
      <c r="M2213" s="633"/>
      <c r="O2213" s="633"/>
      <c r="P2213" s="633"/>
      <c r="Q2213" s="633"/>
      <c r="S2213" s="633"/>
      <c r="T2213" s="657"/>
      <c r="U2213" s="633"/>
      <c r="W2213" s="633"/>
      <c r="Y2213" s="633"/>
      <c r="Z2213" s="649"/>
      <c r="AA2213" s="653"/>
      <c r="AB2213" s="649"/>
    </row>
    <row r="2214" spans="3:28" x14ac:dyDescent="0.25">
      <c r="C2214" s="633"/>
      <c r="D2214" s="633"/>
      <c r="E2214" s="633"/>
      <c r="G2214" s="633"/>
      <c r="I2214" s="633"/>
      <c r="K2214" s="633"/>
      <c r="M2214" s="633"/>
      <c r="O2214" s="633"/>
      <c r="P2214" s="633"/>
      <c r="Q2214" s="633"/>
      <c r="S2214" s="633"/>
      <c r="T2214" s="657"/>
      <c r="U2214" s="633"/>
      <c r="W2214" s="633"/>
      <c r="Y2214" s="633"/>
      <c r="Z2214" s="649"/>
      <c r="AA2214" s="653"/>
      <c r="AB2214" s="649"/>
    </row>
    <row r="2215" spans="3:28" x14ac:dyDescent="0.25">
      <c r="C2215" s="633"/>
      <c r="D2215" s="633"/>
      <c r="E2215" s="633"/>
      <c r="G2215" s="633"/>
      <c r="I2215" s="633"/>
      <c r="K2215" s="633"/>
      <c r="M2215" s="633"/>
      <c r="O2215" s="633"/>
      <c r="P2215" s="633"/>
      <c r="Q2215" s="633"/>
      <c r="S2215" s="633"/>
      <c r="T2215" s="657"/>
      <c r="U2215" s="633"/>
      <c r="W2215" s="633"/>
      <c r="Y2215" s="633"/>
      <c r="Z2215" s="649"/>
      <c r="AA2215" s="653"/>
      <c r="AB2215" s="649"/>
    </row>
    <row r="2216" spans="3:28" x14ac:dyDescent="0.25">
      <c r="C2216" s="633"/>
      <c r="D2216" s="633"/>
      <c r="E2216" s="633"/>
      <c r="G2216" s="633"/>
      <c r="I2216" s="633"/>
      <c r="K2216" s="633"/>
      <c r="M2216" s="633"/>
      <c r="O2216" s="633"/>
      <c r="P2216" s="633"/>
      <c r="Q2216" s="633"/>
      <c r="S2216" s="633"/>
      <c r="T2216" s="657"/>
      <c r="U2216" s="633"/>
      <c r="W2216" s="633"/>
      <c r="Y2216" s="633"/>
      <c r="Z2216" s="649"/>
      <c r="AA2216" s="653"/>
      <c r="AB2216" s="649"/>
    </row>
    <row r="2217" spans="3:28" x14ac:dyDescent="0.25">
      <c r="C2217" s="633"/>
      <c r="D2217" s="633"/>
      <c r="E2217" s="633"/>
      <c r="G2217" s="633"/>
      <c r="I2217" s="633"/>
      <c r="K2217" s="633"/>
      <c r="M2217" s="633"/>
      <c r="O2217" s="633"/>
      <c r="P2217" s="633"/>
      <c r="Q2217" s="633"/>
      <c r="S2217" s="633"/>
      <c r="T2217" s="657"/>
      <c r="U2217" s="633"/>
      <c r="W2217" s="633"/>
      <c r="Y2217" s="633"/>
      <c r="Z2217" s="649"/>
      <c r="AA2217" s="653"/>
      <c r="AB2217" s="649"/>
    </row>
    <row r="2218" spans="3:28" x14ac:dyDescent="0.25">
      <c r="C2218" s="633"/>
      <c r="D2218" s="633"/>
      <c r="E2218" s="633"/>
      <c r="G2218" s="633"/>
      <c r="I2218" s="633"/>
      <c r="K2218" s="633"/>
      <c r="M2218" s="633"/>
      <c r="O2218" s="633"/>
      <c r="P2218" s="633"/>
      <c r="Q2218" s="633"/>
      <c r="S2218" s="633"/>
      <c r="T2218" s="657"/>
      <c r="U2218" s="633"/>
      <c r="W2218" s="633"/>
      <c r="Y2218" s="633"/>
      <c r="Z2218" s="649"/>
      <c r="AA2218" s="653"/>
      <c r="AB2218" s="649"/>
    </row>
    <row r="2219" spans="3:28" x14ac:dyDescent="0.25">
      <c r="C2219" s="633"/>
      <c r="D2219" s="633"/>
      <c r="E2219" s="633"/>
      <c r="G2219" s="633"/>
      <c r="I2219" s="633"/>
      <c r="K2219" s="633"/>
      <c r="M2219" s="633"/>
      <c r="O2219" s="633"/>
      <c r="P2219" s="633"/>
      <c r="Q2219" s="633"/>
      <c r="S2219" s="633"/>
      <c r="T2219" s="657"/>
      <c r="U2219" s="633"/>
      <c r="W2219" s="633"/>
      <c r="Y2219" s="633"/>
      <c r="Z2219" s="649"/>
      <c r="AA2219" s="653"/>
      <c r="AB2219" s="649"/>
    </row>
    <row r="2220" spans="3:28" x14ac:dyDescent="0.25">
      <c r="C2220" s="633"/>
      <c r="D2220" s="633"/>
      <c r="E2220" s="633"/>
      <c r="G2220" s="633"/>
      <c r="I2220" s="633"/>
      <c r="K2220" s="633"/>
      <c r="M2220" s="633"/>
      <c r="O2220" s="633"/>
      <c r="P2220" s="633"/>
      <c r="Q2220" s="633"/>
      <c r="S2220" s="633"/>
      <c r="T2220" s="657"/>
      <c r="U2220" s="633"/>
      <c r="W2220" s="633"/>
      <c r="Y2220" s="633"/>
      <c r="Z2220" s="649"/>
      <c r="AA2220" s="653"/>
      <c r="AB2220" s="649"/>
    </row>
    <row r="2221" spans="3:28" x14ac:dyDescent="0.25">
      <c r="C2221" s="633"/>
      <c r="D2221" s="633"/>
      <c r="E2221" s="633"/>
      <c r="G2221" s="633"/>
      <c r="I2221" s="633"/>
      <c r="K2221" s="633"/>
      <c r="M2221" s="633"/>
      <c r="O2221" s="633"/>
      <c r="P2221" s="633"/>
      <c r="Q2221" s="633"/>
      <c r="S2221" s="633"/>
      <c r="T2221" s="657"/>
      <c r="U2221" s="633"/>
      <c r="W2221" s="633"/>
      <c r="Y2221" s="633"/>
      <c r="Z2221" s="649"/>
      <c r="AA2221" s="653"/>
      <c r="AB2221" s="649"/>
    </row>
    <row r="2222" spans="3:28" x14ac:dyDescent="0.25">
      <c r="C2222" s="633"/>
      <c r="D2222" s="633"/>
      <c r="E2222" s="633"/>
      <c r="G2222" s="633"/>
      <c r="I2222" s="633"/>
      <c r="K2222" s="633"/>
      <c r="M2222" s="633"/>
      <c r="O2222" s="633"/>
      <c r="P2222" s="633"/>
      <c r="Q2222" s="633"/>
      <c r="S2222" s="633"/>
      <c r="T2222" s="657"/>
      <c r="U2222" s="633"/>
      <c r="W2222" s="633"/>
      <c r="Y2222" s="633"/>
      <c r="Z2222" s="649"/>
      <c r="AA2222" s="653"/>
      <c r="AB2222" s="649"/>
    </row>
    <row r="2223" spans="3:28" x14ac:dyDescent="0.25">
      <c r="C2223" s="633"/>
      <c r="D2223" s="633"/>
      <c r="E2223" s="633"/>
      <c r="G2223" s="633"/>
      <c r="I2223" s="633"/>
      <c r="K2223" s="633"/>
      <c r="M2223" s="633"/>
      <c r="O2223" s="633"/>
      <c r="P2223" s="633"/>
      <c r="Q2223" s="633"/>
      <c r="S2223" s="633"/>
      <c r="T2223" s="657"/>
      <c r="U2223" s="633"/>
      <c r="W2223" s="633"/>
      <c r="Y2223" s="633"/>
      <c r="Z2223" s="649"/>
      <c r="AA2223" s="653"/>
      <c r="AB2223" s="649"/>
    </row>
    <row r="2224" spans="3:28" x14ac:dyDescent="0.25">
      <c r="C2224" s="633"/>
      <c r="D2224" s="633"/>
      <c r="E2224" s="633"/>
      <c r="G2224" s="633"/>
      <c r="I2224" s="633"/>
      <c r="K2224" s="633"/>
      <c r="M2224" s="633"/>
      <c r="O2224" s="633"/>
      <c r="P2224" s="633"/>
      <c r="Q2224" s="633"/>
      <c r="S2224" s="633"/>
      <c r="T2224" s="657"/>
      <c r="U2224" s="633"/>
      <c r="W2224" s="633"/>
      <c r="Y2224" s="633"/>
      <c r="Z2224" s="649"/>
      <c r="AA2224" s="653"/>
      <c r="AB2224" s="649"/>
    </row>
    <row r="2225" spans="3:28" x14ac:dyDescent="0.25">
      <c r="C2225" s="633"/>
      <c r="D2225" s="633"/>
      <c r="E2225" s="633"/>
      <c r="G2225" s="633"/>
      <c r="I2225" s="633"/>
      <c r="K2225" s="633"/>
      <c r="M2225" s="633"/>
      <c r="O2225" s="633"/>
      <c r="P2225" s="633"/>
      <c r="Q2225" s="633"/>
      <c r="S2225" s="633"/>
      <c r="T2225" s="657"/>
      <c r="U2225" s="633"/>
      <c r="W2225" s="633"/>
      <c r="Y2225" s="633"/>
      <c r="Z2225" s="649"/>
      <c r="AA2225" s="653"/>
      <c r="AB2225" s="649"/>
    </row>
    <row r="2226" spans="3:28" x14ac:dyDescent="0.25">
      <c r="C2226" s="633"/>
      <c r="D2226" s="633"/>
      <c r="E2226" s="633"/>
      <c r="G2226" s="633"/>
      <c r="I2226" s="633"/>
      <c r="K2226" s="633"/>
      <c r="M2226" s="633"/>
      <c r="O2226" s="633"/>
      <c r="P2226" s="633"/>
      <c r="Q2226" s="633"/>
      <c r="S2226" s="633"/>
      <c r="T2226" s="657"/>
      <c r="U2226" s="633"/>
      <c r="W2226" s="633"/>
      <c r="Y2226" s="633"/>
      <c r="Z2226" s="649"/>
      <c r="AA2226" s="653"/>
      <c r="AB2226" s="649"/>
    </row>
    <row r="2227" spans="3:28" x14ac:dyDescent="0.25">
      <c r="C2227" s="633"/>
      <c r="D2227" s="633"/>
      <c r="E2227" s="633"/>
      <c r="G2227" s="633"/>
      <c r="I2227" s="633"/>
      <c r="K2227" s="633"/>
      <c r="M2227" s="633"/>
      <c r="O2227" s="633"/>
      <c r="P2227" s="633"/>
      <c r="Q2227" s="633"/>
      <c r="S2227" s="633"/>
      <c r="T2227" s="657"/>
      <c r="U2227" s="633"/>
      <c r="W2227" s="633"/>
      <c r="Y2227" s="633"/>
      <c r="Z2227" s="649"/>
      <c r="AA2227" s="653"/>
      <c r="AB2227" s="649"/>
    </row>
    <row r="2228" spans="3:28" x14ac:dyDescent="0.25">
      <c r="C2228" s="633"/>
      <c r="D2228" s="633"/>
      <c r="E2228" s="633"/>
      <c r="G2228" s="633"/>
      <c r="I2228" s="633"/>
      <c r="K2228" s="633"/>
      <c r="M2228" s="633"/>
      <c r="O2228" s="633"/>
      <c r="P2228" s="633"/>
      <c r="Q2228" s="633"/>
      <c r="S2228" s="633"/>
      <c r="T2228" s="657"/>
      <c r="U2228" s="633"/>
      <c r="W2228" s="633"/>
      <c r="Y2228" s="633"/>
      <c r="Z2228" s="649"/>
      <c r="AA2228" s="653"/>
      <c r="AB2228" s="649"/>
    </row>
    <row r="2229" spans="3:28" x14ac:dyDescent="0.25">
      <c r="C2229" s="633"/>
      <c r="D2229" s="633"/>
      <c r="E2229" s="633"/>
      <c r="G2229" s="633"/>
      <c r="I2229" s="633"/>
      <c r="K2229" s="633"/>
      <c r="M2229" s="633"/>
      <c r="O2229" s="633"/>
      <c r="P2229" s="633"/>
      <c r="Q2229" s="633"/>
      <c r="S2229" s="633"/>
      <c r="T2229" s="657"/>
      <c r="U2229" s="633"/>
      <c r="W2229" s="633"/>
      <c r="Y2229" s="633"/>
      <c r="Z2229" s="649"/>
      <c r="AA2229" s="653"/>
      <c r="AB2229" s="649"/>
    </row>
    <row r="2230" spans="3:28" x14ac:dyDescent="0.25">
      <c r="C2230" s="633"/>
      <c r="D2230" s="633"/>
      <c r="E2230" s="633"/>
      <c r="G2230" s="633"/>
      <c r="I2230" s="633"/>
      <c r="K2230" s="633"/>
      <c r="M2230" s="633"/>
      <c r="O2230" s="633"/>
      <c r="P2230" s="633"/>
      <c r="Q2230" s="633"/>
      <c r="S2230" s="633"/>
      <c r="T2230" s="657"/>
      <c r="U2230" s="633"/>
      <c r="W2230" s="633"/>
      <c r="Y2230" s="633"/>
      <c r="Z2230" s="649"/>
      <c r="AA2230" s="653"/>
      <c r="AB2230" s="649"/>
    </row>
    <row r="2231" spans="3:28" x14ac:dyDescent="0.25">
      <c r="C2231" s="633"/>
      <c r="D2231" s="633"/>
      <c r="E2231" s="633"/>
      <c r="G2231" s="633"/>
      <c r="I2231" s="633"/>
      <c r="K2231" s="633"/>
      <c r="M2231" s="633"/>
      <c r="O2231" s="633"/>
      <c r="P2231" s="633"/>
      <c r="Q2231" s="633"/>
      <c r="S2231" s="633"/>
      <c r="T2231" s="657"/>
      <c r="U2231" s="633"/>
      <c r="W2231" s="633"/>
      <c r="Y2231" s="633"/>
      <c r="Z2231" s="649"/>
      <c r="AA2231" s="653"/>
      <c r="AB2231" s="649"/>
    </row>
    <row r="2232" spans="3:28" x14ac:dyDescent="0.25">
      <c r="C2232" s="633"/>
      <c r="D2232" s="633"/>
      <c r="E2232" s="633"/>
      <c r="G2232" s="633"/>
      <c r="I2232" s="633"/>
      <c r="K2232" s="633"/>
      <c r="M2232" s="633"/>
      <c r="O2232" s="633"/>
      <c r="P2232" s="633"/>
      <c r="Q2232" s="633"/>
      <c r="S2232" s="633"/>
      <c r="T2232" s="657"/>
      <c r="U2232" s="633"/>
      <c r="W2232" s="633"/>
      <c r="Y2232" s="633"/>
      <c r="Z2232" s="649"/>
      <c r="AA2232" s="653"/>
      <c r="AB2232" s="649"/>
    </row>
    <row r="2233" spans="3:28" x14ac:dyDescent="0.25">
      <c r="C2233" s="633"/>
      <c r="D2233" s="633"/>
      <c r="E2233" s="633"/>
      <c r="G2233" s="633"/>
      <c r="I2233" s="633"/>
      <c r="K2233" s="633"/>
      <c r="M2233" s="633"/>
      <c r="O2233" s="633"/>
      <c r="P2233" s="633"/>
      <c r="Q2233" s="633"/>
      <c r="S2233" s="633"/>
      <c r="T2233" s="657"/>
      <c r="U2233" s="633"/>
      <c r="W2233" s="633"/>
      <c r="Y2233" s="633"/>
      <c r="Z2233" s="649"/>
      <c r="AA2233" s="653"/>
      <c r="AB2233" s="649"/>
    </row>
    <row r="2234" spans="3:28" x14ac:dyDescent="0.25">
      <c r="C2234" s="633"/>
      <c r="D2234" s="633"/>
      <c r="E2234" s="633"/>
      <c r="G2234" s="633"/>
      <c r="I2234" s="633"/>
      <c r="K2234" s="633"/>
      <c r="M2234" s="633"/>
      <c r="O2234" s="633"/>
      <c r="P2234" s="633"/>
      <c r="Q2234" s="633"/>
      <c r="S2234" s="633"/>
      <c r="T2234" s="657"/>
      <c r="U2234" s="633"/>
      <c r="W2234" s="633"/>
      <c r="Y2234" s="633"/>
      <c r="Z2234" s="649"/>
      <c r="AA2234" s="653"/>
      <c r="AB2234" s="649"/>
    </row>
    <row r="2235" spans="3:28" x14ac:dyDescent="0.25">
      <c r="C2235" s="633"/>
      <c r="D2235" s="633"/>
      <c r="E2235" s="633"/>
      <c r="G2235" s="633"/>
      <c r="I2235" s="633"/>
      <c r="K2235" s="633"/>
      <c r="M2235" s="633"/>
      <c r="O2235" s="633"/>
      <c r="P2235" s="633"/>
      <c r="Q2235" s="633"/>
      <c r="S2235" s="633"/>
      <c r="T2235" s="657"/>
      <c r="U2235" s="633"/>
      <c r="W2235" s="633"/>
      <c r="Y2235" s="633"/>
      <c r="Z2235" s="649"/>
      <c r="AA2235" s="653"/>
      <c r="AB2235" s="649"/>
    </row>
    <row r="2236" spans="3:28" x14ac:dyDescent="0.25">
      <c r="C2236" s="633"/>
      <c r="D2236" s="633"/>
      <c r="E2236" s="633"/>
      <c r="G2236" s="633"/>
      <c r="I2236" s="633"/>
      <c r="K2236" s="633"/>
      <c r="M2236" s="633"/>
      <c r="O2236" s="633"/>
      <c r="P2236" s="633"/>
      <c r="Q2236" s="633"/>
      <c r="S2236" s="633"/>
      <c r="T2236" s="657"/>
      <c r="U2236" s="633"/>
      <c r="W2236" s="633"/>
      <c r="Y2236" s="633"/>
      <c r="Z2236" s="649"/>
      <c r="AA2236" s="653"/>
      <c r="AB2236" s="649"/>
    </row>
    <row r="2237" spans="3:28" x14ac:dyDescent="0.25">
      <c r="C2237" s="633"/>
      <c r="D2237" s="633"/>
      <c r="E2237" s="633"/>
      <c r="G2237" s="633"/>
      <c r="I2237" s="633"/>
      <c r="K2237" s="633"/>
      <c r="M2237" s="633"/>
      <c r="O2237" s="633"/>
      <c r="P2237" s="633"/>
      <c r="Q2237" s="633"/>
      <c r="S2237" s="633"/>
      <c r="T2237" s="657"/>
      <c r="U2237" s="633"/>
      <c r="W2237" s="633"/>
      <c r="Y2237" s="633"/>
      <c r="Z2237" s="649"/>
      <c r="AA2237" s="653"/>
      <c r="AB2237" s="649"/>
    </row>
    <row r="2238" spans="3:28" x14ac:dyDescent="0.25">
      <c r="C2238" s="633"/>
      <c r="D2238" s="633"/>
      <c r="E2238" s="633"/>
      <c r="G2238" s="633"/>
      <c r="I2238" s="633"/>
      <c r="K2238" s="633"/>
      <c r="M2238" s="633"/>
      <c r="O2238" s="633"/>
      <c r="P2238" s="633"/>
      <c r="Q2238" s="633"/>
      <c r="S2238" s="633"/>
      <c r="T2238" s="657"/>
      <c r="U2238" s="633"/>
      <c r="W2238" s="633"/>
      <c r="Y2238" s="633"/>
      <c r="Z2238" s="649"/>
      <c r="AA2238" s="653"/>
      <c r="AB2238" s="649"/>
    </row>
    <row r="2239" spans="3:28" x14ac:dyDescent="0.25">
      <c r="C2239" s="633"/>
      <c r="D2239" s="633"/>
      <c r="E2239" s="633"/>
      <c r="G2239" s="633"/>
      <c r="I2239" s="633"/>
      <c r="K2239" s="633"/>
      <c r="M2239" s="633"/>
      <c r="O2239" s="633"/>
      <c r="P2239" s="633"/>
      <c r="Q2239" s="633"/>
      <c r="S2239" s="633"/>
      <c r="T2239" s="657"/>
      <c r="U2239" s="633"/>
      <c r="W2239" s="633"/>
      <c r="Y2239" s="633"/>
      <c r="Z2239" s="649"/>
      <c r="AA2239" s="653"/>
      <c r="AB2239" s="649"/>
    </row>
    <row r="2240" spans="3:28" x14ac:dyDescent="0.25">
      <c r="C2240" s="633"/>
      <c r="D2240" s="633"/>
      <c r="E2240" s="633"/>
      <c r="G2240" s="633"/>
      <c r="I2240" s="633"/>
      <c r="K2240" s="633"/>
      <c r="M2240" s="633"/>
      <c r="O2240" s="633"/>
      <c r="P2240" s="633"/>
      <c r="Q2240" s="633"/>
      <c r="S2240" s="633"/>
      <c r="T2240" s="657"/>
      <c r="U2240" s="633"/>
      <c r="W2240" s="633"/>
      <c r="Y2240" s="633"/>
      <c r="Z2240" s="649"/>
      <c r="AA2240" s="653"/>
      <c r="AB2240" s="649"/>
    </row>
    <row r="2241" spans="3:28" x14ac:dyDescent="0.25">
      <c r="C2241" s="633"/>
      <c r="D2241" s="633"/>
      <c r="E2241" s="633"/>
      <c r="G2241" s="633"/>
      <c r="I2241" s="633"/>
      <c r="K2241" s="633"/>
      <c r="M2241" s="633"/>
      <c r="O2241" s="633"/>
      <c r="P2241" s="633"/>
      <c r="Q2241" s="633"/>
      <c r="S2241" s="633"/>
      <c r="T2241" s="657"/>
      <c r="U2241" s="633"/>
      <c r="W2241" s="633"/>
      <c r="Y2241" s="633"/>
      <c r="Z2241" s="649"/>
      <c r="AA2241" s="653"/>
      <c r="AB2241" s="649"/>
    </row>
    <row r="2242" spans="3:28" x14ac:dyDescent="0.25">
      <c r="C2242" s="633"/>
      <c r="D2242" s="633"/>
      <c r="E2242" s="633"/>
      <c r="G2242" s="633"/>
      <c r="I2242" s="633"/>
      <c r="K2242" s="633"/>
      <c r="M2242" s="633"/>
      <c r="O2242" s="633"/>
      <c r="P2242" s="633"/>
      <c r="Q2242" s="633"/>
      <c r="S2242" s="633"/>
      <c r="T2242" s="657"/>
      <c r="U2242" s="633"/>
      <c r="W2242" s="633"/>
      <c r="Y2242" s="633"/>
      <c r="Z2242" s="649"/>
      <c r="AA2242" s="653"/>
      <c r="AB2242" s="649"/>
    </row>
    <row r="2243" spans="3:28" x14ac:dyDescent="0.25">
      <c r="C2243" s="633"/>
      <c r="D2243" s="633"/>
      <c r="E2243" s="633"/>
      <c r="G2243" s="633"/>
      <c r="I2243" s="633"/>
      <c r="K2243" s="633"/>
      <c r="M2243" s="633"/>
      <c r="O2243" s="633"/>
      <c r="P2243" s="633"/>
      <c r="Q2243" s="633"/>
      <c r="S2243" s="633"/>
      <c r="T2243" s="657"/>
      <c r="U2243" s="633"/>
      <c r="W2243" s="633"/>
      <c r="Y2243" s="633"/>
      <c r="Z2243" s="649"/>
      <c r="AA2243" s="653"/>
      <c r="AB2243" s="649"/>
    </row>
    <row r="2244" spans="3:28" x14ac:dyDescent="0.25">
      <c r="C2244" s="633"/>
      <c r="D2244" s="633"/>
      <c r="E2244" s="633"/>
      <c r="G2244" s="633"/>
      <c r="I2244" s="633"/>
      <c r="K2244" s="633"/>
      <c r="M2244" s="633"/>
      <c r="O2244" s="633"/>
      <c r="P2244" s="633"/>
      <c r="Q2244" s="633"/>
      <c r="S2244" s="633"/>
      <c r="T2244" s="657"/>
      <c r="U2244" s="633"/>
      <c r="W2244" s="633"/>
      <c r="Y2244" s="633"/>
      <c r="Z2244" s="649"/>
      <c r="AA2244" s="653"/>
      <c r="AB2244" s="649"/>
    </row>
    <row r="2245" spans="3:28" x14ac:dyDescent="0.25">
      <c r="C2245" s="633"/>
      <c r="D2245" s="633"/>
      <c r="E2245" s="633"/>
      <c r="G2245" s="633"/>
      <c r="I2245" s="633"/>
      <c r="K2245" s="633"/>
      <c r="M2245" s="633"/>
      <c r="O2245" s="633"/>
      <c r="P2245" s="633"/>
      <c r="Q2245" s="633"/>
      <c r="S2245" s="633"/>
      <c r="T2245" s="657"/>
      <c r="U2245" s="633"/>
      <c r="W2245" s="633"/>
      <c r="Y2245" s="633"/>
      <c r="Z2245" s="649"/>
      <c r="AA2245" s="653"/>
      <c r="AB2245" s="649"/>
    </row>
    <row r="2246" spans="3:28" x14ac:dyDescent="0.25">
      <c r="C2246" s="633"/>
      <c r="D2246" s="633"/>
      <c r="E2246" s="633"/>
      <c r="G2246" s="633"/>
      <c r="I2246" s="633"/>
      <c r="K2246" s="633"/>
      <c r="M2246" s="633"/>
      <c r="O2246" s="633"/>
      <c r="P2246" s="633"/>
      <c r="Q2246" s="633"/>
      <c r="S2246" s="633"/>
      <c r="T2246" s="657"/>
      <c r="U2246" s="633"/>
      <c r="W2246" s="633"/>
      <c r="Y2246" s="633"/>
      <c r="Z2246" s="649"/>
      <c r="AA2246" s="653"/>
      <c r="AB2246" s="649"/>
    </row>
    <row r="2247" spans="3:28" x14ac:dyDescent="0.25">
      <c r="C2247" s="633"/>
      <c r="D2247" s="633"/>
      <c r="E2247" s="633"/>
      <c r="G2247" s="633"/>
      <c r="I2247" s="633"/>
      <c r="K2247" s="633"/>
      <c r="M2247" s="633"/>
      <c r="O2247" s="633"/>
      <c r="P2247" s="633"/>
      <c r="Q2247" s="633"/>
      <c r="S2247" s="633"/>
      <c r="T2247" s="657"/>
      <c r="U2247" s="633"/>
      <c r="W2247" s="633"/>
      <c r="Y2247" s="633"/>
      <c r="Z2247" s="649"/>
      <c r="AA2247" s="653"/>
      <c r="AB2247" s="649"/>
    </row>
    <row r="2248" spans="3:28" x14ac:dyDescent="0.25">
      <c r="C2248" s="633"/>
      <c r="D2248" s="633"/>
      <c r="E2248" s="633"/>
      <c r="G2248" s="633"/>
      <c r="I2248" s="633"/>
      <c r="K2248" s="633"/>
      <c r="M2248" s="633"/>
      <c r="O2248" s="633"/>
      <c r="P2248" s="633"/>
      <c r="Q2248" s="633"/>
      <c r="S2248" s="633"/>
      <c r="T2248" s="657"/>
      <c r="U2248" s="633"/>
      <c r="W2248" s="633"/>
      <c r="Y2248" s="633"/>
      <c r="Z2248" s="649"/>
      <c r="AA2248" s="653"/>
      <c r="AB2248" s="649"/>
    </row>
    <row r="2249" spans="3:28" x14ac:dyDescent="0.25">
      <c r="C2249" s="633"/>
      <c r="D2249" s="633"/>
      <c r="E2249" s="633"/>
      <c r="G2249" s="633"/>
      <c r="I2249" s="633"/>
      <c r="K2249" s="633"/>
      <c r="M2249" s="633"/>
      <c r="O2249" s="633"/>
      <c r="P2249" s="633"/>
      <c r="Q2249" s="633"/>
      <c r="S2249" s="633"/>
      <c r="T2249" s="657"/>
      <c r="U2249" s="633"/>
      <c r="W2249" s="633"/>
      <c r="Y2249" s="633"/>
      <c r="Z2249" s="649"/>
      <c r="AA2249" s="653"/>
      <c r="AB2249" s="649"/>
    </row>
    <row r="2250" spans="3:28" x14ac:dyDescent="0.25">
      <c r="C2250" s="633"/>
      <c r="D2250" s="633"/>
      <c r="E2250" s="633"/>
      <c r="G2250" s="633"/>
      <c r="I2250" s="633"/>
      <c r="K2250" s="633"/>
      <c r="M2250" s="633"/>
      <c r="O2250" s="633"/>
      <c r="P2250" s="633"/>
      <c r="Q2250" s="633"/>
      <c r="S2250" s="633"/>
      <c r="T2250" s="657"/>
      <c r="U2250" s="633"/>
      <c r="W2250" s="633"/>
      <c r="Y2250" s="633"/>
      <c r="Z2250" s="649"/>
      <c r="AA2250" s="653"/>
      <c r="AB2250" s="649"/>
    </row>
    <row r="2251" spans="3:28" x14ac:dyDescent="0.25">
      <c r="C2251" s="633"/>
      <c r="D2251" s="633"/>
      <c r="E2251" s="633"/>
      <c r="G2251" s="633"/>
      <c r="I2251" s="633"/>
      <c r="K2251" s="633"/>
      <c r="M2251" s="633"/>
      <c r="O2251" s="633"/>
      <c r="P2251" s="633"/>
      <c r="Q2251" s="633"/>
      <c r="S2251" s="633"/>
      <c r="T2251" s="657"/>
      <c r="U2251" s="633"/>
      <c r="W2251" s="633"/>
      <c r="Y2251" s="633"/>
      <c r="Z2251" s="649"/>
      <c r="AA2251" s="653"/>
      <c r="AB2251" s="649"/>
    </row>
    <row r="2252" spans="3:28" x14ac:dyDescent="0.25">
      <c r="C2252" s="633"/>
      <c r="D2252" s="633"/>
      <c r="E2252" s="633"/>
      <c r="G2252" s="633"/>
      <c r="I2252" s="633"/>
      <c r="K2252" s="633"/>
      <c r="M2252" s="633"/>
      <c r="O2252" s="633"/>
      <c r="P2252" s="633"/>
      <c r="Q2252" s="633"/>
      <c r="S2252" s="633"/>
      <c r="T2252" s="657"/>
      <c r="U2252" s="633"/>
      <c r="W2252" s="633"/>
      <c r="Y2252" s="633"/>
      <c r="Z2252" s="649"/>
      <c r="AA2252" s="653"/>
      <c r="AB2252" s="649"/>
    </row>
    <row r="2253" spans="3:28" x14ac:dyDescent="0.25">
      <c r="C2253" s="633"/>
      <c r="D2253" s="633"/>
      <c r="E2253" s="633"/>
      <c r="G2253" s="633"/>
      <c r="I2253" s="633"/>
      <c r="K2253" s="633"/>
      <c r="M2253" s="633"/>
      <c r="O2253" s="633"/>
      <c r="P2253" s="633"/>
      <c r="Q2253" s="633"/>
      <c r="S2253" s="633"/>
      <c r="T2253" s="657"/>
      <c r="U2253" s="633"/>
      <c r="W2253" s="633"/>
      <c r="Y2253" s="633"/>
      <c r="Z2253" s="649"/>
      <c r="AA2253" s="653"/>
      <c r="AB2253" s="649"/>
    </row>
    <row r="2254" spans="3:28" x14ac:dyDescent="0.25">
      <c r="C2254" s="633"/>
      <c r="D2254" s="633"/>
      <c r="E2254" s="633"/>
      <c r="G2254" s="633"/>
      <c r="I2254" s="633"/>
      <c r="K2254" s="633"/>
      <c r="M2254" s="633"/>
      <c r="O2254" s="633"/>
      <c r="P2254" s="633"/>
      <c r="Q2254" s="633"/>
      <c r="S2254" s="633"/>
      <c r="T2254" s="657"/>
      <c r="U2254" s="633"/>
      <c r="W2254" s="633"/>
      <c r="Y2254" s="633"/>
      <c r="Z2254" s="649"/>
      <c r="AA2254" s="653"/>
      <c r="AB2254" s="649"/>
    </row>
    <row r="2255" spans="3:28" x14ac:dyDescent="0.25">
      <c r="C2255" s="633"/>
      <c r="D2255" s="633"/>
      <c r="E2255" s="633"/>
      <c r="G2255" s="633"/>
      <c r="I2255" s="633"/>
      <c r="K2255" s="633"/>
      <c r="M2255" s="633"/>
      <c r="O2255" s="633"/>
      <c r="P2255" s="633"/>
      <c r="Q2255" s="633"/>
      <c r="S2255" s="633"/>
      <c r="T2255" s="657"/>
      <c r="U2255" s="633"/>
      <c r="W2255" s="633"/>
      <c r="Y2255" s="633"/>
      <c r="Z2255" s="649"/>
      <c r="AA2255" s="653"/>
      <c r="AB2255" s="649"/>
    </row>
    <row r="2256" spans="3:28" x14ac:dyDescent="0.25">
      <c r="C2256" s="633"/>
      <c r="D2256" s="633"/>
      <c r="E2256" s="633"/>
      <c r="G2256" s="633"/>
      <c r="I2256" s="633"/>
      <c r="K2256" s="633"/>
      <c r="M2256" s="633"/>
      <c r="O2256" s="633"/>
      <c r="P2256" s="633"/>
      <c r="Q2256" s="633"/>
      <c r="S2256" s="633"/>
      <c r="T2256" s="657"/>
      <c r="U2256" s="633"/>
      <c r="W2256" s="633"/>
      <c r="Y2256" s="633"/>
      <c r="Z2256" s="649"/>
      <c r="AA2256" s="653"/>
      <c r="AB2256" s="649"/>
    </row>
    <row r="2257" spans="3:28" x14ac:dyDescent="0.25">
      <c r="C2257" s="633"/>
      <c r="D2257" s="633"/>
      <c r="E2257" s="633"/>
      <c r="G2257" s="633"/>
      <c r="I2257" s="633"/>
      <c r="K2257" s="633"/>
      <c r="M2257" s="633"/>
      <c r="O2257" s="633"/>
      <c r="P2257" s="633"/>
      <c r="Q2257" s="633"/>
      <c r="S2257" s="633"/>
      <c r="T2257" s="657"/>
      <c r="U2257" s="633"/>
      <c r="W2257" s="633"/>
      <c r="Y2257" s="633"/>
      <c r="Z2257" s="649"/>
      <c r="AA2257" s="653"/>
      <c r="AB2257" s="649"/>
    </row>
    <row r="2258" spans="3:28" x14ac:dyDescent="0.25">
      <c r="C2258" s="633"/>
      <c r="D2258" s="633"/>
      <c r="E2258" s="633"/>
      <c r="G2258" s="633"/>
      <c r="I2258" s="633"/>
      <c r="K2258" s="633"/>
      <c r="M2258" s="633"/>
      <c r="O2258" s="633"/>
      <c r="P2258" s="633"/>
      <c r="Q2258" s="633"/>
      <c r="S2258" s="633"/>
      <c r="T2258" s="657"/>
      <c r="U2258" s="633"/>
      <c r="W2258" s="633"/>
      <c r="Y2258" s="633"/>
      <c r="Z2258" s="649"/>
      <c r="AA2258" s="653"/>
      <c r="AB2258" s="649"/>
    </row>
    <row r="2259" spans="3:28" x14ac:dyDescent="0.25">
      <c r="C2259" s="633"/>
      <c r="D2259" s="633"/>
      <c r="E2259" s="633"/>
      <c r="G2259" s="633"/>
      <c r="I2259" s="633"/>
      <c r="K2259" s="633"/>
      <c r="M2259" s="633"/>
      <c r="O2259" s="633"/>
      <c r="P2259" s="633"/>
      <c r="Q2259" s="633"/>
      <c r="S2259" s="633"/>
      <c r="T2259" s="657"/>
      <c r="U2259" s="633"/>
      <c r="W2259" s="633"/>
      <c r="Y2259" s="633"/>
      <c r="Z2259" s="649"/>
      <c r="AA2259" s="653"/>
      <c r="AB2259" s="649"/>
    </row>
    <row r="2260" spans="3:28" x14ac:dyDescent="0.25">
      <c r="C2260" s="633"/>
      <c r="D2260" s="633"/>
      <c r="E2260" s="633"/>
      <c r="G2260" s="633"/>
      <c r="I2260" s="633"/>
      <c r="K2260" s="633"/>
      <c r="M2260" s="633"/>
      <c r="O2260" s="633"/>
      <c r="P2260" s="633"/>
      <c r="Q2260" s="633"/>
      <c r="S2260" s="633"/>
      <c r="T2260" s="657"/>
      <c r="U2260" s="633"/>
      <c r="W2260" s="633"/>
      <c r="Y2260" s="633"/>
      <c r="Z2260" s="649"/>
      <c r="AA2260" s="653"/>
      <c r="AB2260" s="649"/>
    </row>
    <row r="2261" spans="3:28" x14ac:dyDescent="0.25">
      <c r="C2261" s="633"/>
      <c r="D2261" s="633"/>
      <c r="E2261" s="633"/>
      <c r="G2261" s="633"/>
      <c r="I2261" s="633"/>
      <c r="K2261" s="633"/>
      <c r="M2261" s="633"/>
      <c r="O2261" s="633"/>
      <c r="P2261" s="633"/>
      <c r="Q2261" s="633"/>
      <c r="S2261" s="633"/>
      <c r="T2261" s="657"/>
      <c r="U2261" s="633"/>
      <c r="W2261" s="633"/>
      <c r="Y2261" s="633"/>
      <c r="Z2261" s="649"/>
      <c r="AA2261" s="653"/>
      <c r="AB2261" s="649"/>
    </row>
    <row r="2262" spans="3:28" x14ac:dyDescent="0.25">
      <c r="C2262" s="633"/>
      <c r="D2262" s="633"/>
      <c r="E2262" s="633"/>
      <c r="G2262" s="633"/>
      <c r="I2262" s="633"/>
      <c r="K2262" s="633"/>
      <c r="M2262" s="633"/>
      <c r="O2262" s="633"/>
      <c r="P2262" s="633"/>
      <c r="Q2262" s="633"/>
      <c r="S2262" s="633"/>
      <c r="T2262" s="657"/>
      <c r="U2262" s="633"/>
      <c r="W2262" s="633"/>
      <c r="Y2262" s="633"/>
      <c r="Z2262" s="649"/>
      <c r="AA2262" s="653"/>
      <c r="AB2262" s="649"/>
    </row>
    <row r="2263" spans="3:28" x14ac:dyDescent="0.25">
      <c r="C2263" s="633"/>
      <c r="D2263" s="633"/>
      <c r="E2263" s="633"/>
      <c r="G2263" s="633"/>
      <c r="I2263" s="633"/>
      <c r="K2263" s="633"/>
      <c r="M2263" s="633"/>
      <c r="O2263" s="633"/>
      <c r="P2263" s="633"/>
      <c r="Q2263" s="633"/>
      <c r="S2263" s="633"/>
      <c r="T2263" s="657"/>
      <c r="U2263" s="633"/>
      <c r="W2263" s="633"/>
      <c r="Y2263" s="633"/>
      <c r="Z2263" s="649"/>
      <c r="AA2263" s="653"/>
      <c r="AB2263" s="649"/>
    </row>
    <row r="2264" spans="3:28" x14ac:dyDescent="0.25">
      <c r="C2264" s="633"/>
      <c r="D2264" s="633"/>
      <c r="E2264" s="633"/>
      <c r="G2264" s="633"/>
      <c r="I2264" s="633"/>
      <c r="K2264" s="633"/>
      <c r="M2264" s="633"/>
      <c r="O2264" s="633"/>
      <c r="P2264" s="633"/>
      <c r="Q2264" s="633"/>
      <c r="S2264" s="633"/>
      <c r="T2264" s="657"/>
      <c r="U2264" s="633"/>
      <c r="W2264" s="633"/>
      <c r="Y2264" s="633"/>
      <c r="Z2264" s="649"/>
      <c r="AA2264" s="653"/>
      <c r="AB2264" s="649"/>
    </row>
    <row r="2265" spans="3:28" x14ac:dyDescent="0.25">
      <c r="C2265" s="633"/>
      <c r="D2265" s="633"/>
      <c r="E2265" s="633"/>
      <c r="G2265" s="633"/>
      <c r="I2265" s="633"/>
      <c r="K2265" s="633"/>
      <c r="M2265" s="633"/>
      <c r="O2265" s="633"/>
      <c r="P2265" s="633"/>
      <c r="Q2265" s="633"/>
      <c r="S2265" s="633"/>
      <c r="T2265" s="657"/>
      <c r="U2265" s="633"/>
      <c r="W2265" s="633"/>
      <c r="Y2265" s="633"/>
      <c r="Z2265" s="649"/>
      <c r="AA2265" s="653"/>
      <c r="AB2265" s="649"/>
    </row>
    <row r="2266" spans="3:28" x14ac:dyDescent="0.25">
      <c r="C2266" s="633"/>
      <c r="D2266" s="633"/>
      <c r="E2266" s="633"/>
      <c r="G2266" s="633"/>
      <c r="I2266" s="633"/>
      <c r="K2266" s="633"/>
      <c r="M2266" s="633"/>
      <c r="O2266" s="633"/>
      <c r="P2266" s="633"/>
      <c r="Q2266" s="633"/>
      <c r="S2266" s="633"/>
      <c r="T2266" s="657"/>
      <c r="U2266" s="633"/>
      <c r="W2266" s="633"/>
      <c r="Y2266" s="633"/>
      <c r="Z2266" s="649"/>
      <c r="AA2266" s="653"/>
      <c r="AB2266" s="649"/>
    </row>
    <row r="2267" spans="3:28" x14ac:dyDescent="0.25">
      <c r="C2267" s="633"/>
      <c r="D2267" s="633"/>
      <c r="E2267" s="633"/>
      <c r="G2267" s="633"/>
      <c r="I2267" s="633"/>
      <c r="K2267" s="633"/>
      <c r="M2267" s="633"/>
      <c r="O2267" s="633"/>
      <c r="P2267" s="633"/>
      <c r="Q2267" s="633"/>
      <c r="S2267" s="633"/>
      <c r="T2267" s="657"/>
      <c r="U2267" s="633"/>
      <c r="W2267" s="633"/>
      <c r="Y2267" s="633"/>
      <c r="Z2267" s="649"/>
      <c r="AA2267" s="653"/>
      <c r="AB2267" s="649"/>
    </row>
    <row r="2268" spans="3:28" x14ac:dyDescent="0.25">
      <c r="C2268" s="633"/>
      <c r="D2268" s="633"/>
      <c r="E2268" s="633"/>
      <c r="G2268" s="633"/>
      <c r="I2268" s="633"/>
      <c r="K2268" s="633"/>
      <c r="M2268" s="633"/>
      <c r="O2268" s="633"/>
      <c r="P2268" s="633"/>
      <c r="Q2268" s="633"/>
      <c r="S2268" s="633"/>
      <c r="T2268" s="657"/>
      <c r="U2268" s="633"/>
      <c r="W2268" s="633"/>
      <c r="Y2268" s="633"/>
      <c r="Z2268" s="649"/>
      <c r="AA2268" s="653"/>
      <c r="AB2268" s="649"/>
    </row>
    <row r="2269" spans="3:28" x14ac:dyDescent="0.25">
      <c r="C2269" s="633"/>
      <c r="D2269" s="633"/>
      <c r="E2269" s="633"/>
      <c r="G2269" s="633"/>
      <c r="I2269" s="633"/>
      <c r="K2269" s="633"/>
      <c r="M2269" s="633"/>
      <c r="O2269" s="633"/>
      <c r="P2269" s="633"/>
      <c r="Q2269" s="633"/>
      <c r="S2269" s="633"/>
      <c r="T2269" s="657"/>
      <c r="U2269" s="633"/>
      <c r="W2269" s="633"/>
      <c r="Y2269" s="633"/>
      <c r="Z2269" s="649"/>
      <c r="AA2269" s="653"/>
      <c r="AB2269" s="649"/>
    </row>
    <row r="2270" spans="3:28" x14ac:dyDescent="0.25">
      <c r="C2270" s="633"/>
      <c r="D2270" s="633"/>
      <c r="E2270" s="633"/>
      <c r="G2270" s="633"/>
      <c r="I2270" s="633"/>
      <c r="K2270" s="633"/>
      <c r="M2270" s="633"/>
      <c r="O2270" s="633"/>
      <c r="P2270" s="633"/>
      <c r="Q2270" s="633"/>
      <c r="S2270" s="633"/>
      <c r="T2270" s="657"/>
      <c r="U2270" s="633"/>
      <c r="W2270" s="633"/>
      <c r="Y2270" s="633"/>
      <c r="Z2270" s="649"/>
      <c r="AA2270" s="653"/>
      <c r="AB2270" s="649"/>
    </row>
    <row r="2271" spans="3:28" x14ac:dyDescent="0.25">
      <c r="C2271" s="633"/>
      <c r="D2271" s="633"/>
      <c r="E2271" s="633"/>
      <c r="G2271" s="633"/>
      <c r="I2271" s="633"/>
      <c r="K2271" s="633"/>
      <c r="M2271" s="633"/>
      <c r="O2271" s="633"/>
      <c r="P2271" s="633"/>
      <c r="Q2271" s="633"/>
      <c r="S2271" s="633"/>
      <c r="T2271" s="657"/>
      <c r="U2271" s="633"/>
      <c r="W2271" s="633"/>
      <c r="Y2271" s="633"/>
      <c r="Z2271" s="649"/>
      <c r="AA2271" s="653"/>
      <c r="AB2271" s="649"/>
    </row>
    <row r="2272" spans="3:28" x14ac:dyDescent="0.25">
      <c r="C2272" s="633"/>
      <c r="D2272" s="633"/>
      <c r="E2272" s="633"/>
      <c r="G2272" s="633"/>
      <c r="I2272" s="633"/>
      <c r="K2272" s="633"/>
      <c r="M2272" s="633"/>
      <c r="O2272" s="633"/>
      <c r="P2272" s="633"/>
      <c r="Q2272" s="633"/>
      <c r="S2272" s="633"/>
      <c r="T2272" s="657"/>
      <c r="U2272" s="633"/>
      <c r="W2272" s="633"/>
      <c r="Y2272" s="633"/>
      <c r="Z2272" s="649"/>
      <c r="AA2272" s="653"/>
      <c r="AB2272" s="649"/>
    </row>
    <row r="2273" spans="3:28" x14ac:dyDescent="0.25">
      <c r="C2273" s="633"/>
      <c r="D2273" s="633"/>
      <c r="E2273" s="633"/>
      <c r="G2273" s="633"/>
      <c r="I2273" s="633"/>
      <c r="K2273" s="633"/>
      <c r="M2273" s="633"/>
      <c r="O2273" s="633"/>
      <c r="P2273" s="633"/>
      <c r="Q2273" s="633"/>
      <c r="S2273" s="633"/>
      <c r="T2273" s="657"/>
      <c r="U2273" s="633"/>
      <c r="W2273" s="633"/>
      <c r="Y2273" s="633"/>
      <c r="Z2273" s="649"/>
      <c r="AA2273" s="653"/>
      <c r="AB2273" s="649"/>
    </row>
    <row r="2274" spans="3:28" x14ac:dyDescent="0.25">
      <c r="C2274" s="633"/>
      <c r="D2274" s="633"/>
      <c r="E2274" s="633"/>
      <c r="G2274" s="633"/>
      <c r="I2274" s="633"/>
      <c r="K2274" s="633"/>
      <c r="M2274" s="633"/>
      <c r="O2274" s="633"/>
      <c r="P2274" s="633"/>
      <c r="Q2274" s="633"/>
      <c r="S2274" s="633"/>
      <c r="T2274" s="657"/>
      <c r="U2274" s="633"/>
      <c r="W2274" s="633"/>
      <c r="Y2274" s="633"/>
      <c r="Z2274" s="649"/>
      <c r="AA2274" s="653"/>
      <c r="AB2274" s="649"/>
    </row>
    <row r="2275" spans="3:28" x14ac:dyDescent="0.25">
      <c r="C2275" s="633"/>
      <c r="D2275" s="633"/>
      <c r="E2275" s="633"/>
      <c r="G2275" s="633"/>
      <c r="I2275" s="633"/>
      <c r="K2275" s="633"/>
      <c r="M2275" s="633"/>
      <c r="O2275" s="633"/>
      <c r="P2275" s="633"/>
      <c r="Q2275" s="633"/>
      <c r="S2275" s="633"/>
      <c r="T2275" s="657"/>
      <c r="U2275" s="633"/>
      <c r="W2275" s="633"/>
      <c r="Y2275" s="633"/>
      <c r="Z2275" s="649"/>
      <c r="AA2275" s="653"/>
      <c r="AB2275" s="649"/>
    </row>
    <row r="2276" spans="3:28" x14ac:dyDescent="0.25">
      <c r="C2276" s="633"/>
      <c r="D2276" s="633"/>
      <c r="E2276" s="633"/>
      <c r="G2276" s="633"/>
      <c r="I2276" s="633"/>
      <c r="K2276" s="633"/>
      <c r="M2276" s="633"/>
      <c r="O2276" s="633"/>
      <c r="P2276" s="633"/>
      <c r="Q2276" s="633"/>
      <c r="S2276" s="633"/>
      <c r="T2276" s="657"/>
      <c r="U2276" s="633"/>
      <c r="W2276" s="633"/>
      <c r="Y2276" s="633"/>
      <c r="Z2276" s="649"/>
      <c r="AA2276" s="653"/>
      <c r="AB2276" s="649"/>
    </row>
    <row r="2277" spans="3:28" x14ac:dyDescent="0.25">
      <c r="C2277" s="633"/>
      <c r="D2277" s="633"/>
      <c r="E2277" s="633"/>
      <c r="G2277" s="633"/>
      <c r="I2277" s="633"/>
      <c r="K2277" s="633"/>
      <c r="M2277" s="633"/>
      <c r="O2277" s="633"/>
      <c r="P2277" s="633"/>
      <c r="Q2277" s="633"/>
      <c r="S2277" s="633"/>
      <c r="T2277" s="657"/>
      <c r="U2277" s="633"/>
      <c r="W2277" s="633"/>
      <c r="Y2277" s="633"/>
      <c r="Z2277" s="649"/>
      <c r="AA2277" s="653"/>
      <c r="AB2277" s="649"/>
    </row>
    <row r="2278" spans="3:28" x14ac:dyDescent="0.25">
      <c r="C2278" s="633"/>
      <c r="D2278" s="633"/>
      <c r="E2278" s="633"/>
      <c r="G2278" s="633"/>
      <c r="I2278" s="633"/>
      <c r="K2278" s="633"/>
      <c r="M2278" s="633"/>
      <c r="O2278" s="633"/>
      <c r="P2278" s="633"/>
      <c r="Q2278" s="633"/>
      <c r="S2278" s="633"/>
      <c r="T2278" s="657"/>
      <c r="U2278" s="633"/>
      <c r="W2278" s="633"/>
      <c r="Y2278" s="633"/>
      <c r="Z2278" s="649"/>
      <c r="AA2278" s="653"/>
      <c r="AB2278" s="649"/>
    </row>
    <row r="2279" spans="3:28" x14ac:dyDescent="0.25">
      <c r="C2279" s="633"/>
      <c r="D2279" s="633"/>
      <c r="E2279" s="633"/>
      <c r="G2279" s="633"/>
      <c r="I2279" s="633"/>
      <c r="K2279" s="633"/>
      <c r="M2279" s="633"/>
      <c r="O2279" s="633"/>
      <c r="P2279" s="633"/>
      <c r="Q2279" s="633"/>
      <c r="S2279" s="633"/>
      <c r="T2279" s="657"/>
      <c r="U2279" s="633"/>
      <c r="W2279" s="633"/>
      <c r="Y2279" s="633"/>
      <c r="Z2279" s="649"/>
      <c r="AA2279" s="653"/>
      <c r="AB2279" s="649"/>
    </row>
    <row r="2280" spans="3:28" x14ac:dyDescent="0.25">
      <c r="C2280" s="633"/>
      <c r="D2280" s="633"/>
      <c r="E2280" s="633"/>
      <c r="G2280" s="633"/>
      <c r="I2280" s="633"/>
      <c r="K2280" s="633"/>
      <c r="M2280" s="633"/>
      <c r="O2280" s="633"/>
      <c r="P2280" s="633"/>
      <c r="Q2280" s="633"/>
      <c r="S2280" s="633"/>
      <c r="T2280" s="657"/>
      <c r="U2280" s="633"/>
      <c r="W2280" s="633"/>
      <c r="Y2280" s="633"/>
      <c r="Z2280" s="649"/>
      <c r="AA2280" s="653"/>
      <c r="AB2280" s="649"/>
    </row>
    <row r="2281" spans="3:28" x14ac:dyDescent="0.25">
      <c r="C2281" s="633"/>
      <c r="D2281" s="633"/>
      <c r="E2281" s="633"/>
      <c r="G2281" s="633"/>
      <c r="I2281" s="633"/>
      <c r="K2281" s="633"/>
      <c r="M2281" s="633"/>
      <c r="O2281" s="633"/>
      <c r="P2281" s="633"/>
      <c r="Q2281" s="633"/>
      <c r="S2281" s="633"/>
      <c r="T2281" s="657"/>
      <c r="U2281" s="633"/>
      <c r="W2281" s="633"/>
      <c r="Y2281" s="633"/>
      <c r="Z2281" s="649"/>
      <c r="AA2281" s="653"/>
      <c r="AB2281" s="649"/>
    </row>
    <row r="2282" spans="3:28" x14ac:dyDescent="0.25">
      <c r="C2282" s="633"/>
      <c r="D2282" s="633"/>
      <c r="E2282" s="633"/>
      <c r="G2282" s="633"/>
      <c r="I2282" s="633"/>
      <c r="K2282" s="633"/>
      <c r="M2282" s="633"/>
      <c r="O2282" s="633"/>
      <c r="P2282" s="633"/>
      <c r="Q2282" s="633"/>
      <c r="S2282" s="633"/>
      <c r="T2282" s="657"/>
      <c r="U2282" s="633"/>
      <c r="W2282" s="633"/>
      <c r="Y2282" s="633"/>
      <c r="Z2282" s="649"/>
      <c r="AA2282" s="653"/>
      <c r="AB2282" s="649"/>
    </row>
    <row r="2283" spans="3:28" x14ac:dyDescent="0.25">
      <c r="C2283" s="633"/>
      <c r="D2283" s="633"/>
      <c r="E2283" s="633"/>
      <c r="G2283" s="633"/>
      <c r="I2283" s="633"/>
      <c r="K2283" s="633"/>
      <c r="M2283" s="633"/>
      <c r="O2283" s="633"/>
      <c r="P2283" s="633"/>
      <c r="Q2283" s="633"/>
      <c r="S2283" s="633"/>
      <c r="T2283" s="657"/>
      <c r="U2283" s="633"/>
      <c r="W2283" s="633"/>
      <c r="Y2283" s="633"/>
      <c r="Z2283" s="649"/>
      <c r="AA2283" s="653"/>
      <c r="AB2283" s="649"/>
    </row>
    <row r="2284" spans="3:28" x14ac:dyDescent="0.25">
      <c r="C2284" s="633"/>
      <c r="D2284" s="633"/>
      <c r="E2284" s="633"/>
      <c r="G2284" s="633"/>
      <c r="I2284" s="633"/>
      <c r="K2284" s="633"/>
      <c r="M2284" s="633"/>
      <c r="O2284" s="633"/>
      <c r="P2284" s="633"/>
      <c r="Q2284" s="633"/>
      <c r="S2284" s="633"/>
      <c r="T2284" s="657"/>
      <c r="U2284" s="633"/>
      <c r="W2284" s="633"/>
      <c r="Y2284" s="633"/>
      <c r="Z2284" s="649"/>
      <c r="AA2284" s="653"/>
      <c r="AB2284" s="649"/>
    </row>
    <row r="2285" spans="3:28" x14ac:dyDescent="0.25">
      <c r="C2285" s="633"/>
      <c r="D2285" s="633"/>
      <c r="E2285" s="633"/>
      <c r="G2285" s="633"/>
      <c r="I2285" s="633"/>
      <c r="K2285" s="633"/>
      <c r="M2285" s="633"/>
      <c r="O2285" s="633"/>
      <c r="P2285" s="633"/>
      <c r="Q2285" s="633"/>
      <c r="S2285" s="633"/>
      <c r="T2285" s="657"/>
      <c r="U2285" s="633"/>
      <c r="W2285" s="633"/>
      <c r="Y2285" s="633"/>
      <c r="Z2285" s="649"/>
      <c r="AA2285" s="653"/>
      <c r="AB2285" s="649"/>
    </row>
    <row r="2286" spans="3:28" x14ac:dyDescent="0.25">
      <c r="C2286" s="633"/>
      <c r="D2286" s="633"/>
      <c r="E2286" s="633"/>
      <c r="G2286" s="633"/>
      <c r="I2286" s="633"/>
      <c r="K2286" s="633"/>
      <c r="M2286" s="633"/>
      <c r="O2286" s="633"/>
      <c r="P2286" s="633"/>
      <c r="Q2286" s="633"/>
      <c r="S2286" s="633"/>
      <c r="T2286" s="657"/>
      <c r="U2286" s="633"/>
      <c r="W2286" s="633"/>
      <c r="Y2286" s="633"/>
      <c r="Z2286" s="649"/>
      <c r="AA2286" s="653"/>
      <c r="AB2286" s="649"/>
    </row>
    <row r="2287" spans="3:28" x14ac:dyDescent="0.25">
      <c r="C2287" s="633"/>
      <c r="D2287" s="633"/>
      <c r="E2287" s="633"/>
      <c r="G2287" s="633"/>
      <c r="I2287" s="633"/>
      <c r="K2287" s="633"/>
      <c r="M2287" s="633"/>
      <c r="O2287" s="633"/>
      <c r="P2287" s="633"/>
      <c r="Q2287" s="633"/>
      <c r="S2287" s="633"/>
      <c r="T2287" s="657"/>
      <c r="U2287" s="633"/>
      <c r="W2287" s="633"/>
      <c r="Y2287" s="633"/>
      <c r="Z2287" s="649"/>
      <c r="AA2287" s="653"/>
      <c r="AB2287" s="649"/>
    </row>
    <row r="2288" spans="3:28" x14ac:dyDescent="0.25">
      <c r="C2288" s="633"/>
      <c r="D2288" s="633"/>
      <c r="E2288" s="633"/>
      <c r="G2288" s="633"/>
      <c r="I2288" s="633"/>
      <c r="K2288" s="633"/>
      <c r="M2288" s="633"/>
      <c r="O2288" s="633"/>
      <c r="P2288" s="633"/>
      <c r="Q2288" s="633"/>
      <c r="S2288" s="633"/>
      <c r="T2288" s="657"/>
      <c r="U2288" s="633"/>
      <c r="W2288" s="633"/>
      <c r="Y2288" s="633"/>
      <c r="Z2288" s="649"/>
      <c r="AA2288" s="653"/>
      <c r="AB2288" s="649"/>
    </row>
    <row r="2289" spans="3:28" x14ac:dyDescent="0.25">
      <c r="C2289" s="633"/>
      <c r="D2289" s="633"/>
      <c r="E2289" s="633"/>
      <c r="G2289" s="633"/>
      <c r="I2289" s="633"/>
      <c r="K2289" s="633"/>
      <c r="M2289" s="633"/>
      <c r="O2289" s="633"/>
      <c r="P2289" s="633"/>
      <c r="Q2289" s="633"/>
      <c r="S2289" s="633"/>
      <c r="T2289" s="657"/>
      <c r="U2289" s="633"/>
      <c r="W2289" s="633"/>
      <c r="Y2289" s="633"/>
      <c r="Z2289" s="649"/>
      <c r="AA2289" s="653"/>
      <c r="AB2289" s="649"/>
    </row>
    <row r="2290" spans="3:28" x14ac:dyDescent="0.25">
      <c r="C2290" s="633"/>
      <c r="D2290" s="633"/>
      <c r="E2290" s="633"/>
      <c r="G2290" s="633"/>
      <c r="I2290" s="633"/>
      <c r="K2290" s="633"/>
      <c r="M2290" s="633"/>
      <c r="O2290" s="633"/>
      <c r="P2290" s="633"/>
      <c r="Q2290" s="633"/>
      <c r="S2290" s="633"/>
      <c r="T2290" s="657"/>
      <c r="U2290" s="633"/>
      <c r="W2290" s="633"/>
      <c r="Y2290" s="633"/>
      <c r="Z2290" s="649"/>
      <c r="AA2290" s="653"/>
      <c r="AB2290" s="649"/>
    </row>
    <row r="2291" spans="3:28" x14ac:dyDescent="0.25">
      <c r="C2291" s="633"/>
      <c r="D2291" s="633"/>
      <c r="E2291" s="633"/>
      <c r="G2291" s="633"/>
      <c r="I2291" s="633"/>
      <c r="K2291" s="633"/>
      <c r="M2291" s="633"/>
      <c r="O2291" s="633"/>
      <c r="P2291" s="633"/>
      <c r="Q2291" s="633"/>
      <c r="S2291" s="633"/>
      <c r="T2291" s="657"/>
      <c r="U2291" s="633"/>
      <c r="W2291" s="633"/>
      <c r="Y2291" s="633"/>
      <c r="Z2291" s="649"/>
      <c r="AA2291" s="653"/>
      <c r="AB2291" s="649"/>
    </row>
    <row r="2292" spans="3:28" x14ac:dyDescent="0.25">
      <c r="C2292" s="633"/>
      <c r="D2292" s="633"/>
      <c r="E2292" s="633"/>
      <c r="G2292" s="633"/>
      <c r="I2292" s="633"/>
      <c r="K2292" s="633"/>
      <c r="M2292" s="633"/>
      <c r="O2292" s="633"/>
      <c r="P2292" s="633"/>
      <c r="Q2292" s="633"/>
      <c r="S2292" s="633"/>
      <c r="T2292" s="657"/>
      <c r="U2292" s="633"/>
      <c r="W2292" s="633"/>
      <c r="Y2292" s="633"/>
      <c r="Z2292" s="649"/>
      <c r="AA2292" s="653"/>
      <c r="AB2292" s="649"/>
    </row>
    <row r="2293" spans="3:28" x14ac:dyDescent="0.25">
      <c r="C2293" s="633"/>
      <c r="D2293" s="633"/>
      <c r="E2293" s="633"/>
      <c r="G2293" s="633"/>
      <c r="I2293" s="633"/>
      <c r="K2293" s="633"/>
      <c r="M2293" s="633"/>
      <c r="O2293" s="633"/>
      <c r="P2293" s="633"/>
      <c r="Q2293" s="633"/>
      <c r="S2293" s="633"/>
      <c r="T2293" s="657"/>
      <c r="U2293" s="633"/>
      <c r="W2293" s="633"/>
      <c r="Y2293" s="633"/>
      <c r="Z2293" s="649"/>
      <c r="AA2293" s="653"/>
      <c r="AB2293" s="649"/>
    </row>
    <row r="2294" spans="3:28" x14ac:dyDescent="0.25">
      <c r="C2294" s="633"/>
      <c r="D2294" s="633"/>
      <c r="E2294" s="633"/>
      <c r="G2294" s="633"/>
      <c r="I2294" s="633"/>
      <c r="K2294" s="633"/>
      <c r="M2294" s="633"/>
      <c r="O2294" s="633"/>
      <c r="P2294" s="633"/>
      <c r="Q2294" s="633"/>
      <c r="S2294" s="633"/>
      <c r="T2294" s="657"/>
      <c r="U2294" s="633"/>
      <c r="W2294" s="633"/>
      <c r="Y2294" s="633"/>
      <c r="Z2294" s="649"/>
      <c r="AA2294" s="653"/>
      <c r="AB2294" s="649"/>
    </row>
    <row r="2295" spans="3:28" x14ac:dyDescent="0.25">
      <c r="C2295" s="633"/>
      <c r="D2295" s="633"/>
      <c r="E2295" s="633"/>
      <c r="G2295" s="633"/>
      <c r="I2295" s="633"/>
      <c r="K2295" s="633"/>
      <c r="M2295" s="633"/>
      <c r="O2295" s="633"/>
      <c r="P2295" s="633"/>
      <c r="Q2295" s="633"/>
      <c r="S2295" s="633"/>
      <c r="T2295" s="657"/>
      <c r="U2295" s="633"/>
      <c r="W2295" s="633"/>
      <c r="Y2295" s="633"/>
      <c r="Z2295" s="649"/>
      <c r="AA2295" s="653"/>
      <c r="AB2295" s="649"/>
    </row>
    <row r="2296" spans="3:28" x14ac:dyDescent="0.25">
      <c r="C2296" s="633"/>
      <c r="D2296" s="633"/>
      <c r="E2296" s="633"/>
      <c r="G2296" s="633"/>
      <c r="I2296" s="633"/>
      <c r="K2296" s="633"/>
      <c r="M2296" s="633"/>
      <c r="O2296" s="633"/>
      <c r="P2296" s="633"/>
      <c r="Q2296" s="633"/>
      <c r="S2296" s="633"/>
      <c r="T2296" s="657"/>
      <c r="U2296" s="633"/>
      <c r="W2296" s="633"/>
      <c r="Y2296" s="633"/>
      <c r="Z2296" s="649"/>
      <c r="AA2296" s="653"/>
      <c r="AB2296" s="649"/>
    </row>
    <row r="2297" spans="3:28" x14ac:dyDescent="0.25">
      <c r="C2297" s="633"/>
      <c r="D2297" s="633"/>
      <c r="E2297" s="633"/>
      <c r="G2297" s="633"/>
      <c r="I2297" s="633"/>
      <c r="K2297" s="633"/>
      <c r="M2297" s="633"/>
      <c r="O2297" s="633"/>
      <c r="P2297" s="633"/>
      <c r="Q2297" s="633"/>
      <c r="S2297" s="633"/>
      <c r="T2297" s="657"/>
      <c r="U2297" s="633"/>
      <c r="W2297" s="633"/>
      <c r="Y2297" s="633"/>
      <c r="Z2297" s="649"/>
      <c r="AA2297" s="653"/>
      <c r="AB2297" s="649"/>
    </row>
    <row r="2298" spans="3:28" x14ac:dyDescent="0.25">
      <c r="C2298" s="633"/>
      <c r="D2298" s="633"/>
      <c r="E2298" s="633"/>
      <c r="G2298" s="633"/>
      <c r="I2298" s="633"/>
      <c r="K2298" s="633"/>
      <c r="M2298" s="633"/>
      <c r="O2298" s="633"/>
      <c r="P2298" s="633"/>
      <c r="Q2298" s="633"/>
      <c r="S2298" s="633"/>
      <c r="T2298" s="657"/>
      <c r="U2298" s="633"/>
      <c r="W2298" s="633"/>
      <c r="Y2298" s="633"/>
      <c r="Z2298" s="649"/>
      <c r="AA2298" s="653"/>
      <c r="AB2298" s="649"/>
    </row>
    <row r="2299" spans="3:28" x14ac:dyDescent="0.25">
      <c r="C2299" s="633"/>
      <c r="D2299" s="633"/>
      <c r="E2299" s="633"/>
      <c r="G2299" s="633"/>
      <c r="I2299" s="633"/>
      <c r="K2299" s="633"/>
      <c r="M2299" s="633"/>
      <c r="O2299" s="633"/>
      <c r="P2299" s="633"/>
      <c r="Q2299" s="633"/>
      <c r="S2299" s="633"/>
      <c r="T2299" s="657"/>
      <c r="U2299" s="633"/>
      <c r="W2299" s="633"/>
      <c r="Y2299" s="633"/>
      <c r="Z2299" s="649"/>
      <c r="AA2299" s="653"/>
      <c r="AB2299" s="649"/>
    </row>
    <row r="2300" spans="3:28" x14ac:dyDescent="0.25">
      <c r="C2300" s="633"/>
      <c r="D2300" s="633"/>
      <c r="E2300" s="633"/>
      <c r="G2300" s="633"/>
      <c r="I2300" s="633"/>
      <c r="K2300" s="633"/>
      <c r="M2300" s="633"/>
      <c r="O2300" s="633"/>
      <c r="P2300" s="633"/>
      <c r="Q2300" s="633"/>
      <c r="S2300" s="633"/>
      <c r="T2300" s="657"/>
      <c r="U2300" s="633"/>
      <c r="W2300" s="633"/>
      <c r="Y2300" s="633"/>
      <c r="Z2300" s="649"/>
      <c r="AA2300" s="653"/>
      <c r="AB2300" s="649"/>
    </row>
    <row r="2301" spans="3:28" x14ac:dyDescent="0.25">
      <c r="C2301" s="633"/>
      <c r="D2301" s="633"/>
      <c r="E2301" s="633"/>
      <c r="G2301" s="633"/>
      <c r="I2301" s="633"/>
      <c r="K2301" s="633"/>
      <c r="M2301" s="633"/>
      <c r="O2301" s="633"/>
      <c r="P2301" s="633"/>
      <c r="Q2301" s="633"/>
      <c r="S2301" s="633"/>
      <c r="T2301" s="657"/>
      <c r="U2301" s="633"/>
      <c r="W2301" s="633"/>
      <c r="Y2301" s="633"/>
      <c r="Z2301" s="649"/>
      <c r="AA2301" s="653"/>
      <c r="AB2301" s="649"/>
    </row>
    <row r="2302" spans="3:28" x14ac:dyDescent="0.25">
      <c r="C2302" s="633"/>
      <c r="D2302" s="633"/>
      <c r="E2302" s="633"/>
      <c r="G2302" s="633"/>
      <c r="I2302" s="633"/>
      <c r="K2302" s="633"/>
      <c r="M2302" s="633"/>
      <c r="O2302" s="633"/>
      <c r="P2302" s="633"/>
      <c r="Q2302" s="633"/>
      <c r="S2302" s="633"/>
      <c r="T2302" s="657"/>
      <c r="U2302" s="633"/>
      <c r="W2302" s="633"/>
      <c r="Y2302" s="633"/>
      <c r="Z2302" s="649"/>
      <c r="AA2302" s="653"/>
      <c r="AB2302" s="649"/>
    </row>
    <row r="2303" spans="3:28" x14ac:dyDescent="0.25">
      <c r="C2303" s="633"/>
      <c r="D2303" s="633"/>
      <c r="E2303" s="633"/>
      <c r="G2303" s="633"/>
      <c r="I2303" s="633"/>
      <c r="K2303" s="633"/>
      <c r="M2303" s="633"/>
      <c r="O2303" s="633"/>
      <c r="P2303" s="633"/>
      <c r="Q2303" s="633"/>
      <c r="S2303" s="633"/>
      <c r="T2303" s="657"/>
      <c r="U2303" s="633"/>
      <c r="W2303" s="633"/>
      <c r="Y2303" s="633"/>
      <c r="Z2303" s="649"/>
      <c r="AA2303" s="653"/>
      <c r="AB2303" s="649"/>
    </row>
    <row r="2304" spans="3:28" x14ac:dyDescent="0.25">
      <c r="C2304" s="633"/>
      <c r="D2304" s="633"/>
      <c r="E2304" s="633"/>
      <c r="G2304" s="633"/>
      <c r="I2304" s="633"/>
      <c r="K2304" s="633"/>
      <c r="M2304" s="633"/>
      <c r="O2304" s="633"/>
      <c r="P2304" s="633"/>
      <c r="Q2304" s="633"/>
      <c r="S2304" s="633"/>
      <c r="T2304" s="657"/>
      <c r="U2304" s="633"/>
      <c r="W2304" s="633"/>
      <c r="Y2304" s="633"/>
      <c r="Z2304" s="649"/>
      <c r="AA2304" s="653"/>
      <c r="AB2304" s="649"/>
    </row>
    <row r="2305" spans="3:28" x14ac:dyDescent="0.25">
      <c r="C2305" s="633"/>
      <c r="D2305" s="633"/>
      <c r="E2305" s="633"/>
      <c r="G2305" s="633"/>
      <c r="I2305" s="633"/>
      <c r="K2305" s="633"/>
      <c r="M2305" s="633"/>
      <c r="O2305" s="633"/>
      <c r="P2305" s="633"/>
      <c r="Q2305" s="633"/>
      <c r="S2305" s="633"/>
      <c r="T2305" s="657"/>
      <c r="U2305" s="633"/>
      <c r="W2305" s="633"/>
      <c r="Y2305" s="633"/>
      <c r="Z2305" s="649"/>
      <c r="AA2305" s="653"/>
      <c r="AB2305" s="649"/>
    </row>
    <row r="2306" spans="3:28" x14ac:dyDescent="0.25">
      <c r="C2306" s="633"/>
      <c r="D2306" s="633"/>
      <c r="E2306" s="633"/>
      <c r="G2306" s="633"/>
      <c r="I2306" s="633"/>
      <c r="K2306" s="633"/>
      <c r="M2306" s="633"/>
      <c r="O2306" s="633"/>
      <c r="P2306" s="633"/>
      <c r="Q2306" s="633"/>
      <c r="S2306" s="633"/>
      <c r="T2306" s="657"/>
      <c r="U2306" s="633"/>
      <c r="W2306" s="633"/>
      <c r="Y2306" s="633"/>
      <c r="Z2306" s="649"/>
      <c r="AA2306" s="653"/>
      <c r="AB2306" s="649"/>
    </row>
    <row r="2307" spans="3:28" x14ac:dyDescent="0.25">
      <c r="C2307" s="633"/>
      <c r="D2307" s="633"/>
      <c r="E2307" s="633"/>
      <c r="G2307" s="633"/>
      <c r="I2307" s="633"/>
      <c r="K2307" s="633"/>
      <c r="M2307" s="633"/>
      <c r="O2307" s="633"/>
      <c r="P2307" s="633"/>
      <c r="Q2307" s="633"/>
      <c r="S2307" s="633"/>
      <c r="T2307" s="657"/>
      <c r="U2307" s="633"/>
      <c r="W2307" s="633"/>
      <c r="Y2307" s="633"/>
      <c r="Z2307" s="649"/>
      <c r="AA2307" s="653"/>
      <c r="AB2307" s="649"/>
    </row>
    <row r="2308" spans="3:28" x14ac:dyDescent="0.25">
      <c r="C2308" s="633"/>
      <c r="D2308" s="633"/>
      <c r="E2308" s="633"/>
      <c r="G2308" s="633"/>
      <c r="I2308" s="633"/>
      <c r="K2308" s="633"/>
      <c r="M2308" s="633"/>
      <c r="O2308" s="633"/>
      <c r="P2308" s="633"/>
      <c r="Q2308" s="633"/>
      <c r="S2308" s="633"/>
      <c r="T2308" s="657"/>
      <c r="U2308" s="633"/>
      <c r="W2308" s="633"/>
      <c r="Y2308" s="633"/>
      <c r="Z2308" s="649"/>
      <c r="AA2308" s="653"/>
      <c r="AB2308" s="649"/>
    </row>
    <row r="2309" spans="3:28" x14ac:dyDescent="0.25">
      <c r="C2309" s="633"/>
      <c r="D2309" s="633"/>
      <c r="E2309" s="633"/>
      <c r="G2309" s="633"/>
      <c r="I2309" s="633"/>
      <c r="K2309" s="633"/>
      <c r="M2309" s="633"/>
      <c r="O2309" s="633"/>
      <c r="P2309" s="633"/>
      <c r="Q2309" s="633"/>
      <c r="S2309" s="633"/>
      <c r="T2309" s="657"/>
      <c r="U2309" s="633"/>
      <c r="W2309" s="633"/>
      <c r="Y2309" s="633"/>
      <c r="Z2309" s="649"/>
      <c r="AA2309" s="653"/>
      <c r="AB2309" s="649"/>
    </row>
    <row r="2310" spans="3:28" x14ac:dyDescent="0.25">
      <c r="C2310" s="633"/>
      <c r="D2310" s="633"/>
      <c r="E2310" s="633"/>
      <c r="G2310" s="633"/>
      <c r="I2310" s="633"/>
      <c r="K2310" s="633"/>
      <c r="M2310" s="633"/>
      <c r="O2310" s="633"/>
      <c r="P2310" s="633"/>
      <c r="Q2310" s="633"/>
      <c r="S2310" s="633"/>
      <c r="T2310" s="657"/>
      <c r="U2310" s="633"/>
      <c r="W2310" s="633"/>
      <c r="Y2310" s="633"/>
      <c r="Z2310" s="649"/>
      <c r="AA2310" s="653"/>
      <c r="AB2310" s="649"/>
    </row>
    <row r="2311" spans="3:28" x14ac:dyDescent="0.25">
      <c r="C2311" s="633"/>
      <c r="D2311" s="633"/>
      <c r="E2311" s="633"/>
      <c r="G2311" s="633"/>
      <c r="I2311" s="633"/>
      <c r="K2311" s="633"/>
      <c r="M2311" s="633"/>
      <c r="O2311" s="633"/>
      <c r="P2311" s="633"/>
      <c r="Q2311" s="633"/>
      <c r="S2311" s="633"/>
      <c r="T2311" s="657"/>
      <c r="U2311" s="633"/>
      <c r="W2311" s="633"/>
      <c r="Y2311" s="633"/>
      <c r="Z2311" s="649"/>
      <c r="AA2311" s="653"/>
      <c r="AB2311" s="649"/>
    </row>
    <row r="2312" spans="3:28" x14ac:dyDescent="0.25">
      <c r="C2312" s="633"/>
      <c r="D2312" s="633"/>
      <c r="E2312" s="633"/>
      <c r="G2312" s="633"/>
      <c r="I2312" s="633"/>
      <c r="K2312" s="633"/>
      <c r="M2312" s="633"/>
      <c r="O2312" s="633"/>
      <c r="P2312" s="633"/>
      <c r="Q2312" s="633"/>
      <c r="S2312" s="633"/>
      <c r="T2312" s="657"/>
      <c r="U2312" s="633"/>
      <c r="W2312" s="633"/>
      <c r="Y2312" s="633"/>
      <c r="Z2312" s="649"/>
      <c r="AA2312" s="653"/>
      <c r="AB2312" s="649"/>
    </row>
    <row r="2313" spans="3:28" x14ac:dyDescent="0.25">
      <c r="C2313" s="633"/>
      <c r="D2313" s="633"/>
      <c r="E2313" s="633"/>
      <c r="G2313" s="633"/>
      <c r="I2313" s="633"/>
      <c r="K2313" s="633"/>
      <c r="M2313" s="633"/>
      <c r="O2313" s="633"/>
      <c r="P2313" s="633"/>
      <c r="Q2313" s="633"/>
      <c r="S2313" s="633"/>
      <c r="T2313" s="657"/>
      <c r="U2313" s="633"/>
      <c r="W2313" s="633"/>
      <c r="Y2313" s="633"/>
      <c r="Z2313" s="649"/>
      <c r="AA2313" s="653"/>
      <c r="AB2313" s="649"/>
    </row>
    <row r="2314" spans="3:28" x14ac:dyDescent="0.25">
      <c r="C2314" s="633"/>
      <c r="D2314" s="633"/>
      <c r="E2314" s="633"/>
      <c r="G2314" s="633"/>
      <c r="I2314" s="633"/>
      <c r="K2314" s="633"/>
      <c r="M2314" s="633"/>
      <c r="O2314" s="633"/>
      <c r="P2314" s="633"/>
      <c r="Q2314" s="633"/>
      <c r="S2314" s="633"/>
      <c r="T2314" s="657"/>
      <c r="U2314" s="633"/>
      <c r="W2314" s="633"/>
      <c r="Y2314" s="633"/>
      <c r="Z2314" s="649"/>
      <c r="AA2314" s="653"/>
      <c r="AB2314" s="649"/>
    </row>
    <row r="2315" spans="3:28" x14ac:dyDescent="0.25">
      <c r="C2315" s="633"/>
      <c r="D2315" s="633"/>
      <c r="E2315" s="633"/>
      <c r="G2315" s="633"/>
      <c r="I2315" s="633"/>
      <c r="K2315" s="633"/>
      <c r="M2315" s="633"/>
      <c r="O2315" s="633"/>
      <c r="P2315" s="633"/>
      <c r="Q2315" s="633"/>
      <c r="S2315" s="633"/>
      <c r="T2315" s="657"/>
      <c r="U2315" s="633"/>
      <c r="W2315" s="633"/>
      <c r="Y2315" s="633"/>
      <c r="Z2315" s="649"/>
      <c r="AA2315" s="653"/>
      <c r="AB2315" s="649"/>
    </row>
    <row r="2316" spans="3:28" x14ac:dyDescent="0.25">
      <c r="C2316" s="633"/>
      <c r="D2316" s="633"/>
      <c r="E2316" s="633"/>
      <c r="G2316" s="633"/>
      <c r="I2316" s="633"/>
      <c r="K2316" s="633"/>
      <c r="M2316" s="633"/>
      <c r="O2316" s="633"/>
      <c r="P2316" s="633"/>
      <c r="Q2316" s="633"/>
      <c r="S2316" s="633"/>
      <c r="T2316" s="657"/>
      <c r="U2316" s="633"/>
      <c r="W2316" s="633"/>
      <c r="Y2316" s="633"/>
      <c r="Z2316" s="649"/>
      <c r="AA2316" s="653"/>
      <c r="AB2316" s="649"/>
    </row>
    <row r="2317" spans="3:28" x14ac:dyDescent="0.25">
      <c r="C2317" s="633"/>
      <c r="D2317" s="633"/>
      <c r="E2317" s="633"/>
      <c r="G2317" s="633"/>
      <c r="I2317" s="633"/>
      <c r="K2317" s="633"/>
      <c r="M2317" s="633"/>
      <c r="O2317" s="633"/>
      <c r="P2317" s="633"/>
      <c r="Q2317" s="633"/>
      <c r="S2317" s="633"/>
      <c r="T2317" s="657"/>
      <c r="U2317" s="633"/>
      <c r="W2317" s="633"/>
      <c r="Y2317" s="633"/>
      <c r="Z2317" s="649"/>
      <c r="AA2317" s="653"/>
      <c r="AB2317" s="649"/>
    </row>
    <row r="2318" spans="3:28" x14ac:dyDescent="0.25">
      <c r="C2318" s="633"/>
      <c r="D2318" s="633"/>
      <c r="E2318" s="633"/>
      <c r="G2318" s="633"/>
      <c r="I2318" s="633"/>
      <c r="K2318" s="633"/>
      <c r="M2318" s="633"/>
      <c r="O2318" s="633"/>
      <c r="P2318" s="633"/>
      <c r="Q2318" s="633"/>
      <c r="S2318" s="633"/>
      <c r="T2318" s="657"/>
      <c r="U2318" s="633"/>
      <c r="W2318" s="633"/>
      <c r="Y2318" s="633"/>
      <c r="Z2318" s="649"/>
      <c r="AA2318" s="653"/>
      <c r="AB2318" s="649"/>
    </row>
    <row r="2319" spans="3:28" x14ac:dyDescent="0.25">
      <c r="C2319" s="633"/>
      <c r="D2319" s="633"/>
      <c r="E2319" s="633"/>
      <c r="G2319" s="633"/>
      <c r="I2319" s="633"/>
      <c r="K2319" s="633"/>
      <c r="M2319" s="633"/>
      <c r="O2319" s="633"/>
      <c r="P2319" s="633"/>
      <c r="Q2319" s="633"/>
      <c r="S2319" s="633"/>
      <c r="T2319" s="657"/>
      <c r="U2319" s="633"/>
      <c r="W2319" s="633"/>
      <c r="Y2319" s="633"/>
      <c r="Z2319" s="649"/>
      <c r="AA2319" s="653"/>
      <c r="AB2319" s="649"/>
    </row>
    <row r="2320" spans="3:28" x14ac:dyDescent="0.25">
      <c r="C2320" s="633"/>
      <c r="D2320" s="633"/>
      <c r="E2320" s="633"/>
      <c r="G2320" s="633"/>
      <c r="I2320" s="633"/>
      <c r="K2320" s="633"/>
      <c r="M2320" s="633"/>
      <c r="O2320" s="633"/>
      <c r="P2320" s="633"/>
      <c r="Q2320" s="633"/>
      <c r="S2320" s="633"/>
      <c r="T2320" s="657"/>
      <c r="U2320" s="633"/>
      <c r="W2320" s="633"/>
      <c r="Y2320" s="633"/>
      <c r="Z2320" s="649"/>
      <c r="AA2320" s="653"/>
      <c r="AB2320" s="649"/>
    </row>
    <row r="2321" spans="3:28" x14ac:dyDescent="0.25">
      <c r="C2321" s="633"/>
      <c r="D2321" s="633"/>
      <c r="E2321" s="633"/>
      <c r="G2321" s="633"/>
      <c r="I2321" s="633"/>
      <c r="K2321" s="633"/>
      <c r="M2321" s="633"/>
      <c r="O2321" s="633"/>
      <c r="P2321" s="633"/>
      <c r="Q2321" s="633"/>
      <c r="S2321" s="633"/>
      <c r="T2321" s="657"/>
      <c r="U2321" s="633"/>
      <c r="W2321" s="633"/>
      <c r="Y2321" s="633"/>
      <c r="Z2321" s="649"/>
      <c r="AA2321" s="653"/>
      <c r="AB2321" s="649"/>
    </row>
    <row r="2322" spans="3:28" x14ac:dyDescent="0.25">
      <c r="C2322" s="633"/>
      <c r="D2322" s="633"/>
      <c r="E2322" s="633"/>
      <c r="G2322" s="633"/>
      <c r="I2322" s="633"/>
      <c r="K2322" s="633"/>
      <c r="M2322" s="633"/>
      <c r="O2322" s="633"/>
      <c r="P2322" s="633"/>
      <c r="Q2322" s="633"/>
      <c r="S2322" s="633"/>
      <c r="T2322" s="657"/>
      <c r="U2322" s="633"/>
      <c r="W2322" s="633"/>
      <c r="Y2322" s="633"/>
      <c r="Z2322" s="649"/>
      <c r="AA2322" s="653"/>
      <c r="AB2322" s="649"/>
    </row>
    <row r="2323" spans="3:28" x14ac:dyDescent="0.25">
      <c r="C2323" s="633"/>
      <c r="D2323" s="633"/>
      <c r="E2323" s="633"/>
      <c r="G2323" s="633"/>
      <c r="I2323" s="633"/>
      <c r="K2323" s="633"/>
      <c r="M2323" s="633"/>
      <c r="O2323" s="633"/>
      <c r="P2323" s="633"/>
      <c r="Q2323" s="633"/>
      <c r="S2323" s="633"/>
      <c r="T2323" s="657"/>
      <c r="U2323" s="633"/>
      <c r="W2323" s="633"/>
      <c r="Y2323" s="633"/>
      <c r="Z2323" s="649"/>
      <c r="AA2323" s="653"/>
      <c r="AB2323" s="649"/>
    </row>
    <row r="2324" spans="3:28" x14ac:dyDescent="0.25">
      <c r="C2324" s="633"/>
      <c r="D2324" s="633"/>
      <c r="E2324" s="633"/>
      <c r="G2324" s="633"/>
      <c r="I2324" s="633"/>
      <c r="K2324" s="633"/>
      <c r="M2324" s="633"/>
      <c r="O2324" s="633"/>
      <c r="P2324" s="633"/>
      <c r="Q2324" s="633"/>
      <c r="S2324" s="633"/>
      <c r="T2324" s="657"/>
      <c r="U2324" s="633"/>
      <c r="W2324" s="633"/>
      <c r="Y2324" s="633"/>
      <c r="Z2324" s="649"/>
      <c r="AA2324" s="653"/>
      <c r="AB2324" s="649"/>
    </row>
    <row r="2325" spans="3:28" x14ac:dyDescent="0.25">
      <c r="C2325" s="633"/>
      <c r="D2325" s="633"/>
      <c r="E2325" s="633"/>
      <c r="G2325" s="633"/>
      <c r="I2325" s="633"/>
      <c r="K2325" s="633"/>
      <c r="M2325" s="633"/>
      <c r="O2325" s="633"/>
      <c r="P2325" s="633"/>
      <c r="Q2325" s="633"/>
      <c r="S2325" s="633"/>
      <c r="T2325" s="657"/>
      <c r="U2325" s="633"/>
      <c r="W2325" s="633"/>
      <c r="Y2325" s="633"/>
      <c r="Z2325" s="649"/>
      <c r="AA2325" s="653"/>
      <c r="AB2325" s="649"/>
    </row>
    <row r="2326" spans="3:28" x14ac:dyDescent="0.25">
      <c r="C2326" s="633"/>
      <c r="D2326" s="633"/>
      <c r="E2326" s="633"/>
      <c r="G2326" s="633"/>
      <c r="I2326" s="633"/>
      <c r="K2326" s="633"/>
      <c r="M2326" s="633"/>
      <c r="O2326" s="633"/>
      <c r="P2326" s="633"/>
      <c r="Q2326" s="633"/>
      <c r="S2326" s="633"/>
      <c r="T2326" s="657"/>
      <c r="U2326" s="633"/>
      <c r="W2326" s="633"/>
      <c r="Y2326" s="633"/>
      <c r="Z2326" s="649"/>
      <c r="AA2326" s="653"/>
      <c r="AB2326" s="649"/>
    </row>
    <row r="2327" spans="3:28" x14ac:dyDescent="0.25">
      <c r="C2327" s="633"/>
      <c r="D2327" s="633"/>
      <c r="E2327" s="633"/>
      <c r="G2327" s="633"/>
      <c r="I2327" s="633"/>
      <c r="K2327" s="633"/>
      <c r="M2327" s="633"/>
      <c r="O2327" s="633"/>
      <c r="P2327" s="633"/>
      <c r="Q2327" s="633"/>
      <c r="S2327" s="633"/>
      <c r="T2327" s="657"/>
      <c r="U2327" s="633"/>
      <c r="W2327" s="633"/>
      <c r="Y2327" s="633"/>
      <c r="Z2327" s="649"/>
      <c r="AA2327" s="653"/>
      <c r="AB2327" s="649"/>
    </row>
    <row r="2328" spans="3:28" x14ac:dyDescent="0.25">
      <c r="C2328" s="633"/>
      <c r="D2328" s="633"/>
      <c r="E2328" s="633"/>
      <c r="G2328" s="633"/>
      <c r="I2328" s="633"/>
      <c r="K2328" s="633"/>
      <c r="M2328" s="633"/>
      <c r="O2328" s="633"/>
      <c r="P2328" s="633"/>
      <c r="Q2328" s="633"/>
      <c r="S2328" s="633"/>
      <c r="T2328" s="657"/>
      <c r="U2328" s="633"/>
      <c r="W2328" s="633"/>
      <c r="Y2328" s="633"/>
      <c r="Z2328" s="649"/>
      <c r="AA2328" s="653"/>
      <c r="AB2328" s="649"/>
    </row>
    <row r="2329" spans="3:28" x14ac:dyDescent="0.25">
      <c r="C2329" s="633"/>
      <c r="D2329" s="633"/>
      <c r="E2329" s="633"/>
      <c r="G2329" s="633"/>
      <c r="I2329" s="633"/>
      <c r="K2329" s="633"/>
      <c r="M2329" s="633"/>
      <c r="O2329" s="633"/>
      <c r="P2329" s="633"/>
      <c r="Q2329" s="633"/>
      <c r="S2329" s="633"/>
      <c r="T2329" s="657"/>
      <c r="U2329" s="633"/>
      <c r="W2329" s="633"/>
      <c r="Y2329" s="633"/>
      <c r="Z2329" s="649"/>
      <c r="AA2329" s="653"/>
      <c r="AB2329" s="649"/>
    </row>
    <row r="2330" spans="3:28" x14ac:dyDescent="0.25">
      <c r="C2330" s="633"/>
      <c r="D2330" s="633"/>
      <c r="E2330" s="633"/>
      <c r="G2330" s="633"/>
      <c r="I2330" s="633"/>
      <c r="K2330" s="633"/>
      <c r="M2330" s="633"/>
      <c r="O2330" s="633"/>
      <c r="P2330" s="633"/>
      <c r="Q2330" s="633"/>
      <c r="S2330" s="633"/>
      <c r="T2330" s="657"/>
      <c r="U2330" s="633"/>
      <c r="W2330" s="633"/>
      <c r="Y2330" s="633"/>
      <c r="Z2330" s="649"/>
      <c r="AA2330" s="653"/>
      <c r="AB2330" s="649"/>
    </row>
    <row r="2331" spans="3:28" x14ac:dyDescent="0.25">
      <c r="C2331" s="633"/>
      <c r="D2331" s="633"/>
      <c r="E2331" s="633"/>
      <c r="G2331" s="633"/>
      <c r="I2331" s="633"/>
      <c r="K2331" s="633"/>
      <c r="M2331" s="633"/>
      <c r="O2331" s="633"/>
      <c r="P2331" s="633"/>
      <c r="Q2331" s="633"/>
      <c r="S2331" s="633"/>
      <c r="T2331" s="657"/>
      <c r="U2331" s="633"/>
      <c r="W2331" s="633"/>
      <c r="Y2331" s="633"/>
      <c r="Z2331" s="649"/>
      <c r="AA2331" s="653"/>
      <c r="AB2331" s="649"/>
    </row>
    <row r="2332" spans="3:28" x14ac:dyDescent="0.25">
      <c r="C2332" s="633"/>
      <c r="D2332" s="633"/>
      <c r="E2332" s="633"/>
      <c r="G2332" s="633"/>
      <c r="I2332" s="633"/>
      <c r="K2332" s="633"/>
      <c r="M2332" s="633"/>
      <c r="O2332" s="633"/>
      <c r="P2332" s="633"/>
      <c r="Q2332" s="633"/>
      <c r="S2332" s="633"/>
      <c r="T2332" s="657"/>
      <c r="U2332" s="633"/>
      <c r="W2332" s="633"/>
      <c r="Y2332" s="633"/>
      <c r="Z2332" s="649"/>
      <c r="AA2332" s="653"/>
      <c r="AB2332" s="649"/>
    </row>
    <row r="2333" spans="3:28" x14ac:dyDescent="0.25">
      <c r="C2333" s="633"/>
      <c r="D2333" s="633"/>
      <c r="E2333" s="633"/>
      <c r="G2333" s="633"/>
      <c r="I2333" s="633"/>
      <c r="K2333" s="633"/>
      <c r="M2333" s="633"/>
      <c r="O2333" s="633"/>
      <c r="P2333" s="633"/>
      <c r="Q2333" s="633"/>
      <c r="S2333" s="633"/>
      <c r="T2333" s="657"/>
      <c r="U2333" s="633"/>
      <c r="W2333" s="633"/>
      <c r="Y2333" s="633"/>
      <c r="Z2333" s="649"/>
      <c r="AA2333" s="653"/>
      <c r="AB2333" s="649"/>
    </row>
    <row r="2334" spans="3:28" x14ac:dyDescent="0.25">
      <c r="C2334" s="633"/>
      <c r="D2334" s="633"/>
      <c r="E2334" s="633"/>
      <c r="G2334" s="633"/>
      <c r="I2334" s="633"/>
      <c r="K2334" s="633"/>
      <c r="M2334" s="633"/>
      <c r="O2334" s="633"/>
      <c r="P2334" s="633"/>
      <c r="Q2334" s="633"/>
      <c r="S2334" s="633"/>
      <c r="T2334" s="657"/>
      <c r="U2334" s="633"/>
      <c r="W2334" s="633"/>
      <c r="Y2334" s="633"/>
      <c r="Z2334" s="649"/>
      <c r="AA2334" s="653"/>
      <c r="AB2334" s="649"/>
    </row>
    <row r="2335" spans="3:28" x14ac:dyDescent="0.25">
      <c r="C2335" s="633"/>
      <c r="D2335" s="633"/>
      <c r="E2335" s="633"/>
      <c r="G2335" s="633"/>
      <c r="I2335" s="633"/>
      <c r="K2335" s="633"/>
      <c r="M2335" s="633"/>
      <c r="O2335" s="633"/>
      <c r="P2335" s="633"/>
      <c r="Q2335" s="633"/>
      <c r="S2335" s="633"/>
      <c r="T2335" s="657"/>
      <c r="U2335" s="633"/>
      <c r="W2335" s="633"/>
      <c r="Y2335" s="633"/>
      <c r="Z2335" s="649"/>
      <c r="AA2335" s="653"/>
      <c r="AB2335" s="649"/>
    </row>
    <row r="2336" spans="3:28" x14ac:dyDescent="0.25">
      <c r="C2336" s="633"/>
      <c r="D2336" s="633"/>
      <c r="E2336" s="633"/>
      <c r="G2336" s="633"/>
      <c r="I2336" s="633"/>
      <c r="K2336" s="633"/>
      <c r="M2336" s="633"/>
      <c r="O2336" s="633"/>
      <c r="P2336" s="633"/>
      <c r="Q2336" s="633"/>
      <c r="S2336" s="633"/>
      <c r="T2336" s="657"/>
      <c r="U2336" s="633"/>
      <c r="W2336" s="633"/>
      <c r="Y2336" s="633"/>
      <c r="Z2336" s="649"/>
      <c r="AA2336" s="653"/>
      <c r="AB2336" s="649"/>
    </row>
    <row r="2337" spans="3:28" x14ac:dyDescent="0.25">
      <c r="C2337" s="633"/>
      <c r="D2337" s="633"/>
      <c r="E2337" s="633"/>
      <c r="G2337" s="633"/>
      <c r="I2337" s="633"/>
      <c r="K2337" s="633"/>
      <c r="M2337" s="633"/>
      <c r="O2337" s="633"/>
      <c r="P2337" s="633"/>
      <c r="Q2337" s="633"/>
      <c r="S2337" s="633"/>
      <c r="T2337" s="657"/>
      <c r="U2337" s="633"/>
      <c r="W2337" s="633"/>
      <c r="Y2337" s="633"/>
      <c r="Z2337" s="649"/>
      <c r="AA2337" s="653"/>
      <c r="AB2337" s="649"/>
    </row>
    <row r="2338" spans="3:28" x14ac:dyDescent="0.25">
      <c r="C2338" s="633"/>
      <c r="D2338" s="633"/>
      <c r="E2338" s="633"/>
      <c r="G2338" s="633"/>
      <c r="I2338" s="633"/>
      <c r="K2338" s="633"/>
      <c r="M2338" s="633"/>
      <c r="O2338" s="633"/>
      <c r="P2338" s="633"/>
      <c r="Q2338" s="633"/>
      <c r="S2338" s="633"/>
      <c r="T2338" s="657"/>
      <c r="U2338" s="633"/>
      <c r="W2338" s="633"/>
      <c r="Y2338" s="633"/>
      <c r="Z2338" s="649"/>
      <c r="AA2338" s="653"/>
      <c r="AB2338" s="649"/>
    </row>
    <row r="2339" spans="3:28" x14ac:dyDescent="0.25">
      <c r="C2339" s="633"/>
      <c r="D2339" s="633"/>
      <c r="E2339" s="633"/>
      <c r="G2339" s="633"/>
      <c r="I2339" s="633"/>
      <c r="K2339" s="633"/>
      <c r="M2339" s="633"/>
      <c r="O2339" s="633"/>
      <c r="P2339" s="633"/>
      <c r="Q2339" s="633"/>
      <c r="S2339" s="633"/>
      <c r="T2339" s="657"/>
      <c r="U2339" s="633"/>
      <c r="W2339" s="633"/>
      <c r="Y2339" s="633"/>
      <c r="Z2339" s="649"/>
      <c r="AA2339" s="653"/>
      <c r="AB2339" s="649"/>
    </row>
    <row r="2340" spans="3:28" x14ac:dyDescent="0.25">
      <c r="C2340" s="633"/>
      <c r="D2340" s="633"/>
      <c r="E2340" s="633"/>
      <c r="G2340" s="633"/>
      <c r="I2340" s="633"/>
      <c r="K2340" s="633"/>
      <c r="M2340" s="633"/>
      <c r="O2340" s="633"/>
      <c r="P2340" s="633"/>
      <c r="Q2340" s="633"/>
      <c r="S2340" s="633"/>
      <c r="T2340" s="657"/>
      <c r="U2340" s="633"/>
      <c r="W2340" s="633"/>
      <c r="Y2340" s="633"/>
      <c r="Z2340" s="649"/>
      <c r="AA2340" s="653"/>
      <c r="AB2340" s="649"/>
    </row>
    <row r="2341" spans="3:28" x14ac:dyDescent="0.25">
      <c r="C2341" s="633"/>
      <c r="D2341" s="633"/>
      <c r="E2341" s="633"/>
      <c r="G2341" s="633"/>
      <c r="I2341" s="633"/>
      <c r="K2341" s="633"/>
      <c r="M2341" s="633"/>
      <c r="O2341" s="633"/>
      <c r="P2341" s="633"/>
      <c r="Q2341" s="633"/>
      <c r="S2341" s="633"/>
      <c r="T2341" s="657"/>
      <c r="U2341" s="633"/>
      <c r="W2341" s="633"/>
      <c r="Y2341" s="633"/>
      <c r="Z2341" s="649"/>
      <c r="AA2341" s="653"/>
      <c r="AB2341" s="649"/>
    </row>
    <row r="2342" spans="3:28" x14ac:dyDescent="0.25">
      <c r="C2342" s="633"/>
      <c r="D2342" s="633"/>
      <c r="E2342" s="633"/>
      <c r="G2342" s="633"/>
      <c r="I2342" s="633"/>
      <c r="K2342" s="633"/>
      <c r="M2342" s="633"/>
      <c r="O2342" s="633"/>
      <c r="P2342" s="633"/>
      <c r="Q2342" s="633"/>
      <c r="S2342" s="633"/>
      <c r="T2342" s="657"/>
      <c r="U2342" s="633"/>
      <c r="W2342" s="633"/>
      <c r="Y2342" s="633"/>
      <c r="Z2342" s="649"/>
      <c r="AA2342" s="653"/>
      <c r="AB2342" s="649"/>
    </row>
    <row r="2343" spans="3:28" x14ac:dyDescent="0.25">
      <c r="C2343" s="633"/>
      <c r="D2343" s="633"/>
      <c r="E2343" s="633"/>
      <c r="G2343" s="633"/>
      <c r="I2343" s="633"/>
      <c r="K2343" s="633"/>
      <c r="M2343" s="633"/>
      <c r="O2343" s="633"/>
      <c r="P2343" s="633"/>
      <c r="Q2343" s="633"/>
      <c r="S2343" s="633"/>
      <c r="T2343" s="657"/>
      <c r="U2343" s="633"/>
      <c r="W2343" s="633"/>
      <c r="Y2343" s="633"/>
      <c r="Z2343" s="649"/>
      <c r="AA2343" s="653"/>
      <c r="AB2343" s="649"/>
    </row>
    <row r="2344" spans="3:28" x14ac:dyDescent="0.25">
      <c r="C2344" s="633"/>
      <c r="D2344" s="633"/>
      <c r="E2344" s="633"/>
      <c r="G2344" s="633"/>
      <c r="I2344" s="633"/>
      <c r="K2344" s="633"/>
      <c r="M2344" s="633"/>
      <c r="O2344" s="633"/>
      <c r="P2344" s="633"/>
      <c r="Q2344" s="633"/>
      <c r="S2344" s="633"/>
      <c r="T2344" s="657"/>
      <c r="U2344" s="633"/>
      <c r="W2344" s="633"/>
      <c r="Y2344" s="633"/>
      <c r="Z2344" s="649"/>
      <c r="AA2344" s="653"/>
      <c r="AB2344" s="649"/>
    </row>
    <row r="2345" spans="3:28" x14ac:dyDescent="0.25">
      <c r="C2345" s="633"/>
      <c r="D2345" s="633"/>
      <c r="E2345" s="633"/>
      <c r="G2345" s="633"/>
      <c r="I2345" s="633"/>
      <c r="K2345" s="633"/>
      <c r="M2345" s="633"/>
      <c r="O2345" s="633"/>
      <c r="P2345" s="633"/>
      <c r="Q2345" s="633"/>
      <c r="S2345" s="633"/>
      <c r="T2345" s="657"/>
      <c r="U2345" s="633"/>
      <c r="W2345" s="633"/>
      <c r="Y2345" s="633"/>
      <c r="Z2345" s="649"/>
      <c r="AA2345" s="653"/>
      <c r="AB2345" s="649"/>
    </row>
    <row r="2346" spans="3:28" x14ac:dyDescent="0.25">
      <c r="C2346" s="633"/>
      <c r="D2346" s="633"/>
      <c r="E2346" s="633"/>
      <c r="G2346" s="633"/>
      <c r="I2346" s="633"/>
      <c r="K2346" s="633"/>
      <c r="M2346" s="633"/>
      <c r="O2346" s="633"/>
      <c r="P2346" s="633"/>
      <c r="Q2346" s="633"/>
      <c r="S2346" s="633"/>
      <c r="T2346" s="657"/>
      <c r="U2346" s="633"/>
      <c r="W2346" s="633"/>
      <c r="Y2346" s="633"/>
      <c r="Z2346" s="649"/>
      <c r="AA2346" s="653"/>
      <c r="AB2346" s="649"/>
    </row>
    <row r="2347" spans="3:28" x14ac:dyDescent="0.25">
      <c r="C2347" s="633"/>
      <c r="D2347" s="633"/>
      <c r="E2347" s="633"/>
      <c r="G2347" s="633"/>
      <c r="I2347" s="633"/>
      <c r="K2347" s="633"/>
      <c r="M2347" s="633"/>
      <c r="O2347" s="633"/>
      <c r="P2347" s="633"/>
      <c r="Q2347" s="633"/>
      <c r="S2347" s="633"/>
      <c r="T2347" s="657"/>
      <c r="U2347" s="633"/>
      <c r="W2347" s="633"/>
      <c r="Y2347" s="633"/>
      <c r="Z2347" s="649"/>
      <c r="AA2347" s="653"/>
      <c r="AB2347" s="649"/>
    </row>
    <row r="2348" spans="3:28" x14ac:dyDescent="0.25">
      <c r="C2348" s="633"/>
      <c r="D2348" s="633"/>
      <c r="E2348" s="633"/>
      <c r="G2348" s="633"/>
      <c r="I2348" s="633"/>
      <c r="K2348" s="633"/>
      <c r="M2348" s="633"/>
      <c r="O2348" s="633"/>
      <c r="P2348" s="633"/>
      <c r="Q2348" s="633"/>
      <c r="S2348" s="633"/>
      <c r="T2348" s="657"/>
      <c r="U2348" s="633"/>
      <c r="W2348" s="633"/>
      <c r="Y2348" s="633"/>
      <c r="Z2348" s="649"/>
      <c r="AA2348" s="653"/>
      <c r="AB2348" s="649"/>
    </row>
    <row r="2349" spans="3:28" x14ac:dyDescent="0.25">
      <c r="C2349" s="633"/>
      <c r="D2349" s="633"/>
      <c r="E2349" s="633"/>
      <c r="G2349" s="633"/>
      <c r="I2349" s="633"/>
      <c r="K2349" s="633"/>
      <c r="M2349" s="633"/>
      <c r="O2349" s="633"/>
      <c r="P2349" s="633"/>
      <c r="Q2349" s="633"/>
      <c r="S2349" s="633"/>
      <c r="T2349" s="657"/>
      <c r="U2349" s="633"/>
      <c r="W2349" s="633"/>
      <c r="Y2349" s="633"/>
      <c r="Z2349" s="649"/>
      <c r="AA2349" s="653"/>
      <c r="AB2349" s="649"/>
    </row>
    <row r="2350" spans="3:28" x14ac:dyDescent="0.25">
      <c r="C2350" s="633"/>
      <c r="D2350" s="633"/>
      <c r="E2350" s="633"/>
      <c r="G2350" s="633"/>
      <c r="I2350" s="633"/>
      <c r="K2350" s="633"/>
      <c r="M2350" s="633"/>
      <c r="O2350" s="633"/>
      <c r="P2350" s="633"/>
      <c r="Q2350" s="633"/>
      <c r="S2350" s="633"/>
      <c r="T2350" s="657"/>
      <c r="U2350" s="633"/>
      <c r="W2350" s="633"/>
      <c r="Y2350" s="633"/>
      <c r="Z2350" s="649"/>
      <c r="AA2350" s="653"/>
      <c r="AB2350" s="649"/>
    </row>
    <row r="2351" spans="3:28" x14ac:dyDescent="0.25">
      <c r="C2351" s="633"/>
      <c r="D2351" s="633"/>
      <c r="E2351" s="633"/>
      <c r="G2351" s="633"/>
      <c r="I2351" s="633"/>
      <c r="K2351" s="633"/>
      <c r="M2351" s="633"/>
      <c r="O2351" s="633"/>
      <c r="P2351" s="633"/>
      <c r="Q2351" s="633"/>
      <c r="S2351" s="633"/>
      <c r="T2351" s="657"/>
      <c r="U2351" s="633"/>
      <c r="W2351" s="633"/>
      <c r="Y2351" s="633"/>
      <c r="Z2351" s="649"/>
      <c r="AA2351" s="653"/>
      <c r="AB2351" s="649"/>
    </row>
    <row r="2352" spans="3:28" x14ac:dyDescent="0.25">
      <c r="C2352" s="633"/>
      <c r="D2352" s="633"/>
      <c r="E2352" s="633"/>
      <c r="G2352" s="633"/>
      <c r="I2352" s="633"/>
      <c r="K2352" s="633"/>
      <c r="M2352" s="633"/>
      <c r="O2352" s="633"/>
      <c r="P2352" s="633"/>
      <c r="Q2352" s="633"/>
      <c r="S2352" s="633"/>
      <c r="T2352" s="657"/>
      <c r="U2352" s="633"/>
      <c r="W2352" s="633"/>
      <c r="Y2352" s="633"/>
      <c r="Z2352" s="649"/>
      <c r="AA2352" s="653"/>
      <c r="AB2352" s="649"/>
    </row>
    <row r="2353" spans="3:28" x14ac:dyDescent="0.25">
      <c r="C2353" s="633"/>
      <c r="D2353" s="633"/>
      <c r="E2353" s="633"/>
      <c r="G2353" s="633"/>
      <c r="I2353" s="633"/>
      <c r="K2353" s="633"/>
      <c r="M2353" s="633"/>
      <c r="O2353" s="633"/>
      <c r="P2353" s="633"/>
      <c r="Q2353" s="633"/>
      <c r="S2353" s="633"/>
      <c r="T2353" s="657"/>
      <c r="U2353" s="633"/>
      <c r="W2353" s="633"/>
      <c r="Y2353" s="633"/>
      <c r="Z2353" s="649"/>
      <c r="AA2353" s="653"/>
      <c r="AB2353" s="649"/>
    </row>
    <row r="2354" spans="3:28" x14ac:dyDescent="0.25">
      <c r="C2354" s="633"/>
      <c r="D2354" s="633"/>
      <c r="E2354" s="633"/>
      <c r="G2354" s="633"/>
      <c r="I2354" s="633"/>
      <c r="K2354" s="633"/>
      <c r="M2354" s="633"/>
      <c r="O2354" s="633"/>
      <c r="P2354" s="633"/>
      <c r="Q2354" s="633"/>
      <c r="S2354" s="633"/>
      <c r="T2354" s="657"/>
      <c r="U2354" s="633"/>
      <c r="W2354" s="633"/>
      <c r="Y2354" s="633"/>
      <c r="Z2354" s="649"/>
      <c r="AA2354" s="653"/>
      <c r="AB2354" s="649"/>
    </row>
    <row r="2355" spans="3:28" x14ac:dyDescent="0.25">
      <c r="C2355" s="633"/>
      <c r="D2355" s="633"/>
      <c r="E2355" s="633"/>
      <c r="G2355" s="633"/>
      <c r="I2355" s="633"/>
      <c r="K2355" s="633"/>
      <c r="M2355" s="633"/>
      <c r="O2355" s="633"/>
      <c r="P2355" s="633"/>
      <c r="Q2355" s="633"/>
      <c r="S2355" s="633"/>
      <c r="T2355" s="657"/>
      <c r="U2355" s="633"/>
      <c r="W2355" s="633"/>
      <c r="Y2355" s="633"/>
      <c r="Z2355" s="649"/>
      <c r="AA2355" s="653"/>
      <c r="AB2355" s="649"/>
    </row>
    <row r="2356" spans="3:28" x14ac:dyDescent="0.25">
      <c r="C2356" s="633"/>
      <c r="D2356" s="633"/>
      <c r="E2356" s="633"/>
      <c r="G2356" s="633"/>
      <c r="I2356" s="633"/>
      <c r="K2356" s="633"/>
      <c r="M2356" s="633"/>
      <c r="O2356" s="633"/>
      <c r="P2356" s="633"/>
      <c r="Q2356" s="633"/>
      <c r="S2356" s="633"/>
      <c r="T2356" s="657"/>
      <c r="U2356" s="633"/>
      <c r="W2356" s="633"/>
      <c r="Y2356" s="633"/>
      <c r="Z2356" s="649"/>
      <c r="AA2356" s="653"/>
      <c r="AB2356" s="649"/>
    </row>
    <row r="2357" spans="3:28" x14ac:dyDescent="0.25">
      <c r="C2357" s="633"/>
      <c r="D2357" s="633"/>
      <c r="E2357" s="633"/>
      <c r="G2357" s="633"/>
      <c r="I2357" s="633"/>
      <c r="K2357" s="633"/>
      <c r="M2357" s="633"/>
      <c r="O2357" s="633"/>
      <c r="P2357" s="633"/>
      <c r="Q2357" s="633"/>
      <c r="S2357" s="633"/>
      <c r="T2357" s="657"/>
      <c r="U2357" s="633"/>
      <c r="W2357" s="633"/>
      <c r="Y2357" s="633"/>
      <c r="Z2357" s="649"/>
      <c r="AA2357" s="653"/>
      <c r="AB2357" s="649"/>
    </row>
    <row r="2358" spans="3:28" x14ac:dyDescent="0.25">
      <c r="C2358" s="633"/>
      <c r="D2358" s="633"/>
      <c r="E2358" s="633"/>
      <c r="G2358" s="633"/>
      <c r="I2358" s="633"/>
      <c r="K2358" s="633"/>
      <c r="M2358" s="633"/>
      <c r="O2358" s="633"/>
      <c r="P2358" s="633"/>
      <c r="Q2358" s="633"/>
      <c r="S2358" s="633"/>
      <c r="T2358" s="657"/>
      <c r="U2358" s="633"/>
      <c r="W2358" s="633"/>
      <c r="Y2358" s="633"/>
      <c r="Z2358" s="649"/>
      <c r="AA2358" s="653"/>
      <c r="AB2358" s="649"/>
    </row>
    <row r="2359" spans="3:28" x14ac:dyDescent="0.25">
      <c r="C2359" s="633"/>
      <c r="D2359" s="633"/>
      <c r="E2359" s="633"/>
      <c r="G2359" s="633"/>
      <c r="I2359" s="633"/>
      <c r="K2359" s="633"/>
      <c r="M2359" s="633"/>
      <c r="O2359" s="633"/>
      <c r="P2359" s="633"/>
      <c r="Q2359" s="633"/>
      <c r="S2359" s="633"/>
      <c r="T2359" s="657"/>
      <c r="U2359" s="633"/>
      <c r="W2359" s="633"/>
      <c r="Y2359" s="633"/>
      <c r="Z2359" s="649"/>
      <c r="AA2359" s="653"/>
      <c r="AB2359" s="649"/>
    </row>
    <row r="2360" spans="3:28" x14ac:dyDescent="0.25">
      <c r="C2360" s="633"/>
      <c r="D2360" s="633"/>
      <c r="E2360" s="633"/>
      <c r="G2360" s="633"/>
      <c r="I2360" s="633"/>
      <c r="K2360" s="633"/>
      <c r="M2360" s="633"/>
      <c r="O2360" s="633"/>
      <c r="P2360" s="633"/>
      <c r="Q2360" s="633"/>
      <c r="S2360" s="633"/>
      <c r="T2360" s="657"/>
      <c r="U2360" s="633"/>
      <c r="W2360" s="633"/>
      <c r="Y2360" s="633"/>
      <c r="Z2360" s="649"/>
      <c r="AA2360" s="653"/>
      <c r="AB2360" s="649"/>
    </row>
    <row r="2361" spans="3:28" x14ac:dyDescent="0.25">
      <c r="C2361" s="633"/>
      <c r="D2361" s="633"/>
      <c r="E2361" s="633"/>
      <c r="G2361" s="633"/>
      <c r="I2361" s="633"/>
      <c r="K2361" s="633"/>
      <c r="M2361" s="633"/>
      <c r="O2361" s="633"/>
      <c r="P2361" s="633"/>
      <c r="Q2361" s="633"/>
      <c r="S2361" s="633"/>
      <c r="T2361" s="657"/>
      <c r="U2361" s="633"/>
      <c r="W2361" s="633"/>
      <c r="Y2361" s="633"/>
      <c r="Z2361" s="649"/>
      <c r="AA2361" s="653"/>
      <c r="AB2361" s="649"/>
    </row>
    <row r="2362" spans="3:28" x14ac:dyDescent="0.25">
      <c r="C2362" s="633"/>
      <c r="D2362" s="633"/>
      <c r="E2362" s="633"/>
      <c r="G2362" s="633"/>
      <c r="I2362" s="633"/>
      <c r="K2362" s="633"/>
      <c r="M2362" s="633"/>
      <c r="O2362" s="633"/>
      <c r="P2362" s="633"/>
      <c r="Q2362" s="633"/>
      <c r="S2362" s="633"/>
      <c r="T2362" s="657"/>
      <c r="U2362" s="633"/>
      <c r="W2362" s="633"/>
      <c r="Y2362" s="633"/>
      <c r="Z2362" s="649"/>
      <c r="AA2362" s="653"/>
      <c r="AB2362" s="649"/>
    </row>
    <row r="2363" spans="3:28" x14ac:dyDescent="0.25">
      <c r="C2363" s="633"/>
      <c r="D2363" s="633"/>
      <c r="E2363" s="633"/>
      <c r="G2363" s="633"/>
      <c r="I2363" s="633"/>
      <c r="K2363" s="633"/>
      <c r="M2363" s="633"/>
      <c r="O2363" s="633"/>
      <c r="P2363" s="633"/>
      <c r="Q2363" s="633"/>
      <c r="S2363" s="633"/>
      <c r="T2363" s="657"/>
      <c r="U2363" s="633"/>
      <c r="W2363" s="633"/>
      <c r="Y2363" s="633"/>
      <c r="Z2363" s="649"/>
      <c r="AA2363" s="653"/>
      <c r="AB2363" s="649"/>
    </row>
    <row r="2364" spans="3:28" x14ac:dyDescent="0.25">
      <c r="C2364" s="633"/>
      <c r="D2364" s="633"/>
      <c r="E2364" s="633"/>
      <c r="G2364" s="633"/>
      <c r="I2364" s="633"/>
      <c r="K2364" s="633"/>
      <c r="M2364" s="633"/>
      <c r="O2364" s="633"/>
      <c r="P2364" s="633"/>
      <c r="Q2364" s="633"/>
      <c r="S2364" s="633"/>
      <c r="T2364" s="657"/>
      <c r="U2364" s="633"/>
      <c r="W2364" s="633"/>
      <c r="Y2364" s="633"/>
      <c r="Z2364" s="649"/>
      <c r="AA2364" s="653"/>
      <c r="AB2364" s="649"/>
    </row>
    <row r="2365" spans="3:28" x14ac:dyDescent="0.25">
      <c r="C2365" s="633"/>
      <c r="D2365" s="633"/>
      <c r="E2365" s="633"/>
      <c r="G2365" s="633"/>
      <c r="I2365" s="633"/>
      <c r="K2365" s="633"/>
      <c r="M2365" s="633"/>
      <c r="O2365" s="633"/>
      <c r="P2365" s="633"/>
      <c r="Q2365" s="633"/>
      <c r="S2365" s="633"/>
      <c r="T2365" s="657"/>
      <c r="U2365" s="633"/>
      <c r="W2365" s="633"/>
      <c r="Y2365" s="633"/>
      <c r="Z2365" s="649"/>
      <c r="AA2365" s="653"/>
      <c r="AB2365" s="649"/>
    </row>
    <row r="2366" spans="3:28" x14ac:dyDescent="0.25">
      <c r="C2366" s="633"/>
      <c r="D2366" s="633"/>
      <c r="E2366" s="633"/>
      <c r="G2366" s="633"/>
      <c r="I2366" s="633"/>
      <c r="K2366" s="633"/>
      <c r="M2366" s="633"/>
      <c r="O2366" s="633"/>
      <c r="P2366" s="633"/>
      <c r="Q2366" s="633"/>
      <c r="S2366" s="633"/>
      <c r="T2366" s="657"/>
      <c r="U2366" s="633"/>
      <c r="W2366" s="633"/>
      <c r="Y2366" s="633"/>
      <c r="Z2366" s="649"/>
      <c r="AA2366" s="653"/>
      <c r="AB2366" s="649"/>
    </row>
    <row r="2367" spans="3:28" x14ac:dyDescent="0.25">
      <c r="C2367" s="633"/>
      <c r="D2367" s="633"/>
      <c r="E2367" s="633"/>
      <c r="G2367" s="633"/>
      <c r="I2367" s="633"/>
      <c r="K2367" s="633"/>
      <c r="M2367" s="633"/>
      <c r="O2367" s="633"/>
      <c r="P2367" s="633"/>
      <c r="Q2367" s="633"/>
      <c r="S2367" s="633"/>
      <c r="T2367" s="657"/>
      <c r="U2367" s="633"/>
      <c r="W2367" s="633"/>
      <c r="Y2367" s="633"/>
      <c r="Z2367" s="649"/>
      <c r="AA2367" s="653"/>
      <c r="AB2367" s="649"/>
    </row>
    <row r="2368" spans="3:28" x14ac:dyDescent="0.25">
      <c r="C2368" s="633"/>
      <c r="D2368" s="633"/>
      <c r="E2368" s="633"/>
      <c r="G2368" s="633"/>
      <c r="I2368" s="633"/>
      <c r="K2368" s="633"/>
      <c r="M2368" s="633"/>
      <c r="O2368" s="633"/>
      <c r="P2368" s="633"/>
      <c r="Q2368" s="633"/>
      <c r="S2368" s="633"/>
      <c r="T2368" s="657"/>
      <c r="U2368" s="633"/>
      <c r="W2368" s="633"/>
      <c r="Y2368" s="633"/>
      <c r="Z2368" s="649"/>
      <c r="AA2368" s="653"/>
      <c r="AB2368" s="649"/>
    </row>
    <row r="2369" spans="3:28" x14ac:dyDescent="0.25">
      <c r="C2369" s="633"/>
      <c r="D2369" s="633"/>
      <c r="E2369" s="633"/>
      <c r="G2369" s="633"/>
      <c r="I2369" s="633"/>
      <c r="K2369" s="633"/>
      <c r="M2369" s="633"/>
      <c r="O2369" s="633"/>
      <c r="P2369" s="633"/>
      <c r="Q2369" s="633"/>
      <c r="S2369" s="633"/>
      <c r="T2369" s="657"/>
      <c r="U2369" s="633"/>
      <c r="W2369" s="633"/>
      <c r="Y2369" s="633"/>
      <c r="Z2369" s="649"/>
      <c r="AA2369" s="653"/>
      <c r="AB2369" s="649"/>
    </row>
    <row r="2370" spans="3:28" x14ac:dyDescent="0.25">
      <c r="C2370" s="633"/>
      <c r="D2370" s="633"/>
      <c r="E2370" s="633"/>
      <c r="G2370" s="633"/>
      <c r="I2370" s="633"/>
      <c r="K2370" s="633"/>
      <c r="M2370" s="633"/>
      <c r="O2370" s="633"/>
      <c r="P2370" s="633"/>
      <c r="Q2370" s="633"/>
      <c r="S2370" s="633"/>
      <c r="T2370" s="657"/>
      <c r="U2370" s="633"/>
      <c r="W2370" s="633"/>
      <c r="Y2370" s="633"/>
      <c r="Z2370" s="649"/>
      <c r="AA2370" s="653"/>
      <c r="AB2370" s="649"/>
    </row>
    <row r="2371" spans="3:28" x14ac:dyDescent="0.25">
      <c r="C2371" s="633"/>
      <c r="D2371" s="633"/>
      <c r="E2371" s="633"/>
      <c r="G2371" s="633"/>
      <c r="I2371" s="633"/>
      <c r="K2371" s="633"/>
      <c r="M2371" s="633"/>
      <c r="O2371" s="633"/>
      <c r="P2371" s="633"/>
      <c r="Q2371" s="633"/>
      <c r="S2371" s="633"/>
      <c r="T2371" s="657"/>
      <c r="U2371" s="633"/>
      <c r="W2371" s="633"/>
      <c r="Y2371" s="633"/>
      <c r="Z2371" s="649"/>
      <c r="AA2371" s="653"/>
      <c r="AB2371" s="649"/>
    </row>
    <row r="2372" spans="3:28" x14ac:dyDescent="0.25">
      <c r="C2372" s="633"/>
      <c r="D2372" s="633"/>
      <c r="E2372" s="633"/>
      <c r="G2372" s="633"/>
      <c r="I2372" s="633"/>
      <c r="K2372" s="633"/>
      <c r="M2372" s="633"/>
      <c r="O2372" s="633"/>
      <c r="P2372" s="633"/>
      <c r="Q2372" s="633"/>
      <c r="S2372" s="633"/>
      <c r="T2372" s="657"/>
      <c r="U2372" s="633"/>
      <c r="W2372" s="633"/>
      <c r="Y2372" s="633"/>
      <c r="Z2372" s="649"/>
      <c r="AA2372" s="653"/>
      <c r="AB2372" s="649"/>
    </row>
    <row r="2373" spans="3:28" x14ac:dyDescent="0.25">
      <c r="C2373" s="633"/>
      <c r="D2373" s="633"/>
      <c r="E2373" s="633"/>
      <c r="G2373" s="633"/>
      <c r="I2373" s="633"/>
      <c r="K2373" s="633"/>
      <c r="M2373" s="633"/>
      <c r="O2373" s="633"/>
      <c r="P2373" s="633"/>
      <c r="Q2373" s="633"/>
      <c r="S2373" s="633"/>
      <c r="T2373" s="657"/>
      <c r="U2373" s="633"/>
      <c r="W2373" s="633"/>
      <c r="Y2373" s="633"/>
      <c r="Z2373" s="649"/>
      <c r="AA2373" s="653"/>
      <c r="AB2373" s="649"/>
    </row>
    <row r="2374" spans="3:28" x14ac:dyDescent="0.25">
      <c r="C2374" s="633"/>
      <c r="D2374" s="633"/>
      <c r="E2374" s="633"/>
      <c r="G2374" s="633"/>
      <c r="I2374" s="633"/>
      <c r="K2374" s="633"/>
      <c r="M2374" s="633"/>
      <c r="O2374" s="633"/>
      <c r="P2374" s="633"/>
      <c r="Q2374" s="633"/>
      <c r="S2374" s="633"/>
      <c r="T2374" s="657"/>
      <c r="U2374" s="633"/>
      <c r="W2374" s="633"/>
      <c r="Y2374" s="633"/>
      <c r="Z2374" s="649"/>
      <c r="AA2374" s="653"/>
      <c r="AB2374" s="649"/>
    </row>
    <row r="2375" spans="3:28" x14ac:dyDescent="0.25">
      <c r="C2375" s="633"/>
      <c r="D2375" s="633"/>
      <c r="E2375" s="633"/>
      <c r="G2375" s="633"/>
      <c r="I2375" s="633"/>
      <c r="K2375" s="633"/>
      <c r="M2375" s="633"/>
      <c r="O2375" s="633"/>
      <c r="P2375" s="633"/>
      <c r="Q2375" s="633"/>
      <c r="S2375" s="633"/>
      <c r="T2375" s="657"/>
      <c r="U2375" s="633"/>
      <c r="W2375" s="633"/>
      <c r="Y2375" s="633"/>
      <c r="Z2375" s="649"/>
      <c r="AA2375" s="653"/>
      <c r="AB2375" s="649"/>
    </row>
    <row r="2376" spans="3:28" x14ac:dyDescent="0.25">
      <c r="C2376" s="633"/>
      <c r="D2376" s="633"/>
      <c r="E2376" s="633"/>
      <c r="G2376" s="633"/>
      <c r="I2376" s="633"/>
      <c r="K2376" s="633"/>
      <c r="M2376" s="633"/>
      <c r="O2376" s="633"/>
      <c r="P2376" s="633"/>
      <c r="Q2376" s="633"/>
      <c r="S2376" s="633"/>
      <c r="T2376" s="657"/>
      <c r="U2376" s="633"/>
      <c r="W2376" s="633"/>
      <c r="Y2376" s="633"/>
      <c r="Z2376" s="649"/>
      <c r="AA2376" s="653"/>
      <c r="AB2376" s="649"/>
    </row>
    <row r="2377" spans="3:28" x14ac:dyDescent="0.25">
      <c r="C2377" s="633"/>
      <c r="D2377" s="633"/>
      <c r="E2377" s="633"/>
      <c r="G2377" s="633"/>
      <c r="I2377" s="633"/>
      <c r="K2377" s="633"/>
      <c r="M2377" s="633"/>
      <c r="O2377" s="633"/>
      <c r="P2377" s="633"/>
      <c r="Q2377" s="633"/>
      <c r="S2377" s="633"/>
      <c r="T2377" s="657"/>
      <c r="U2377" s="633"/>
      <c r="W2377" s="633"/>
      <c r="Y2377" s="633"/>
      <c r="Z2377" s="649"/>
      <c r="AA2377" s="653"/>
      <c r="AB2377" s="649"/>
    </row>
    <row r="2378" spans="3:28" x14ac:dyDescent="0.25">
      <c r="C2378" s="633"/>
      <c r="D2378" s="633"/>
      <c r="E2378" s="633"/>
      <c r="G2378" s="633"/>
      <c r="I2378" s="633"/>
      <c r="K2378" s="633"/>
      <c r="M2378" s="633"/>
      <c r="O2378" s="633"/>
      <c r="P2378" s="633"/>
      <c r="Q2378" s="633"/>
      <c r="S2378" s="633"/>
      <c r="T2378" s="657"/>
      <c r="U2378" s="633"/>
      <c r="W2378" s="633"/>
      <c r="Y2378" s="633"/>
      <c r="Z2378" s="649"/>
      <c r="AA2378" s="653"/>
      <c r="AB2378" s="649"/>
    </row>
    <row r="2379" spans="3:28" x14ac:dyDescent="0.25">
      <c r="C2379" s="633"/>
      <c r="D2379" s="633"/>
      <c r="E2379" s="633"/>
      <c r="G2379" s="633"/>
      <c r="I2379" s="633"/>
      <c r="K2379" s="633"/>
      <c r="M2379" s="633"/>
      <c r="O2379" s="633"/>
      <c r="P2379" s="633"/>
      <c r="Q2379" s="633"/>
      <c r="S2379" s="633"/>
      <c r="T2379" s="657"/>
      <c r="U2379" s="633"/>
      <c r="W2379" s="633"/>
      <c r="Y2379" s="633"/>
      <c r="Z2379" s="649"/>
      <c r="AA2379" s="653"/>
      <c r="AB2379" s="649"/>
    </row>
    <row r="2380" spans="3:28" x14ac:dyDescent="0.25">
      <c r="C2380" s="633"/>
      <c r="D2380" s="633"/>
      <c r="E2380" s="633"/>
      <c r="G2380" s="633"/>
      <c r="I2380" s="633"/>
      <c r="K2380" s="633"/>
      <c r="M2380" s="633"/>
      <c r="O2380" s="633"/>
      <c r="P2380" s="633"/>
      <c r="Q2380" s="633"/>
      <c r="S2380" s="633"/>
      <c r="T2380" s="657"/>
      <c r="U2380" s="633"/>
      <c r="W2380" s="633"/>
      <c r="Y2380" s="633"/>
      <c r="Z2380" s="649"/>
      <c r="AA2380" s="653"/>
      <c r="AB2380" s="649"/>
    </row>
    <row r="2381" spans="3:28" x14ac:dyDescent="0.25">
      <c r="C2381" s="633"/>
      <c r="D2381" s="633"/>
      <c r="E2381" s="633"/>
      <c r="G2381" s="633"/>
      <c r="I2381" s="633"/>
      <c r="K2381" s="633"/>
      <c r="M2381" s="633"/>
      <c r="O2381" s="633"/>
      <c r="P2381" s="633"/>
      <c r="Q2381" s="633"/>
      <c r="S2381" s="633"/>
      <c r="T2381" s="657"/>
      <c r="U2381" s="633"/>
      <c r="W2381" s="633"/>
      <c r="Y2381" s="633"/>
      <c r="Z2381" s="649"/>
      <c r="AA2381" s="653"/>
      <c r="AB2381" s="649"/>
    </row>
    <row r="2382" spans="3:28" x14ac:dyDescent="0.25">
      <c r="C2382" s="633"/>
      <c r="D2382" s="633"/>
      <c r="E2382" s="633"/>
      <c r="G2382" s="633"/>
      <c r="I2382" s="633"/>
      <c r="K2382" s="633"/>
      <c r="M2382" s="633"/>
      <c r="O2382" s="633"/>
      <c r="P2382" s="633"/>
      <c r="Q2382" s="633"/>
      <c r="S2382" s="633"/>
      <c r="T2382" s="657"/>
      <c r="U2382" s="633"/>
      <c r="W2382" s="633"/>
      <c r="Y2382" s="633"/>
      <c r="Z2382" s="649"/>
      <c r="AA2382" s="653"/>
      <c r="AB2382" s="649"/>
    </row>
    <row r="2383" spans="3:28" x14ac:dyDescent="0.25">
      <c r="C2383" s="633"/>
      <c r="D2383" s="633"/>
      <c r="E2383" s="633"/>
      <c r="G2383" s="633"/>
      <c r="I2383" s="633"/>
      <c r="K2383" s="633"/>
      <c r="M2383" s="633"/>
      <c r="O2383" s="633"/>
      <c r="P2383" s="633"/>
      <c r="Q2383" s="633"/>
      <c r="S2383" s="633"/>
      <c r="T2383" s="657"/>
      <c r="U2383" s="633"/>
      <c r="W2383" s="633"/>
      <c r="Y2383" s="633"/>
      <c r="Z2383" s="649"/>
      <c r="AA2383" s="653"/>
      <c r="AB2383" s="649"/>
    </row>
    <row r="2384" spans="3:28" x14ac:dyDescent="0.25">
      <c r="C2384" s="633"/>
      <c r="D2384" s="633"/>
      <c r="E2384" s="633"/>
      <c r="G2384" s="633"/>
      <c r="I2384" s="633"/>
      <c r="K2384" s="633"/>
      <c r="M2384" s="633"/>
      <c r="O2384" s="633"/>
      <c r="P2384" s="633"/>
      <c r="Q2384" s="633"/>
      <c r="S2384" s="633"/>
      <c r="T2384" s="657"/>
      <c r="U2384" s="633"/>
      <c r="W2384" s="633"/>
      <c r="Y2384" s="633"/>
      <c r="Z2384" s="649"/>
      <c r="AA2384" s="653"/>
      <c r="AB2384" s="649"/>
    </row>
    <row r="2385" spans="3:28" x14ac:dyDescent="0.25">
      <c r="C2385" s="633"/>
      <c r="D2385" s="633"/>
      <c r="E2385" s="633"/>
      <c r="G2385" s="633"/>
      <c r="I2385" s="633"/>
      <c r="K2385" s="633"/>
      <c r="M2385" s="633"/>
      <c r="O2385" s="633"/>
      <c r="P2385" s="633"/>
      <c r="Q2385" s="633"/>
      <c r="S2385" s="633"/>
      <c r="T2385" s="657"/>
      <c r="U2385" s="633"/>
      <c r="W2385" s="633"/>
      <c r="Y2385" s="633"/>
      <c r="Z2385" s="649"/>
      <c r="AA2385" s="653"/>
      <c r="AB2385" s="649"/>
    </row>
    <row r="2386" spans="3:28" x14ac:dyDescent="0.25">
      <c r="C2386" s="633"/>
      <c r="D2386" s="633"/>
      <c r="E2386" s="633"/>
      <c r="G2386" s="633"/>
      <c r="I2386" s="633"/>
      <c r="K2386" s="633"/>
      <c r="M2386" s="633"/>
      <c r="O2386" s="633"/>
      <c r="P2386" s="633"/>
      <c r="Q2386" s="633"/>
      <c r="S2386" s="633"/>
      <c r="T2386" s="657"/>
      <c r="U2386" s="633"/>
      <c r="W2386" s="633"/>
      <c r="Y2386" s="633"/>
      <c r="Z2386" s="649"/>
      <c r="AA2386" s="653"/>
      <c r="AB2386" s="649"/>
    </row>
    <row r="2387" spans="3:28" x14ac:dyDescent="0.25">
      <c r="C2387" s="633"/>
      <c r="D2387" s="633"/>
      <c r="E2387" s="633"/>
      <c r="G2387" s="633"/>
      <c r="I2387" s="633"/>
      <c r="K2387" s="633"/>
      <c r="M2387" s="633"/>
      <c r="O2387" s="633"/>
      <c r="P2387" s="633"/>
      <c r="Q2387" s="633"/>
      <c r="S2387" s="633"/>
      <c r="T2387" s="657"/>
      <c r="U2387" s="633"/>
      <c r="W2387" s="633"/>
      <c r="Y2387" s="633"/>
      <c r="Z2387" s="649"/>
      <c r="AA2387" s="653"/>
      <c r="AB2387" s="649"/>
    </row>
    <row r="2388" spans="3:28" x14ac:dyDescent="0.25">
      <c r="C2388" s="633"/>
      <c r="D2388" s="633"/>
      <c r="E2388" s="633"/>
      <c r="G2388" s="633"/>
      <c r="I2388" s="633"/>
      <c r="K2388" s="633"/>
      <c r="M2388" s="633"/>
      <c r="O2388" s="633"/>
      <c r="P2388" s="633"/>
      <c r="Q2388" s="633"/>
      <c r="S2388" s="633"/>
      <c r="T2388" s="657"/>
      <c r="U2388" s="633"/>
      <c r="W2388" s="633"/>
      <c r="Y2388" s="633"/>
      <c r="Z2388" s="649"/>
      <c r="AA2388" s="653"/>
      <c r="AB2388" s="649"/>
    </row>
    <row r="2389" spans="3:28" x14ac:dyDescent="0.25">
      <c r="C2389" s="633"/>
      <c r="D2389" s="633"/>
      <c r="E2389" s="633"/>
      <c r="G2389" s="633"/>
      <c r="I2389" s="633"/>
      <c r="K2389" s="633"/>
      <c r="M2389" s="633"/>
      <c r="O2389" s="633"/>
      <c r="P2389" s="633"/>
      <c r="Q2389" s="633"/>
      <c r="S2389" s="633"/>
      <c r="T2389" s="657"/>
      <c r="U2389" s="633"/>
      <c r="W2389" s="633"/>
      <c r="Y2389" s="633"/>
      <c r="Z2389" s="649"/>
      <c r="AA2389" s="653"/>
      <c r="AB2389" s="649"/>
    </row>
    <row r="2390" spans="3:28" x14ac:dyDescent="0.25">
      <c r="C2390" s="633"/>
      <c r="D2390" s="633"/>
      <c r="E2390" s="633"/>
      <c r="G2390" s="633"/>
      <c r="I2390" s="633"/>
      <c r="K2390" s="633"/>
      <c r="M2390" s="633"/>
      <c r="O2390" s="633"/>
      <c r="P2390" s="633"/>
      <c r="Q2390" s="633"/>
      <c r="S2390" s="633"/>
      <c r="T2390" s="657"/>
      <c r="U2390" s="633"/>
      <c r="W2390" s="633"/>
      <c r="Y2390" s="633"/>
      <c r="Z2390" s="649"/>
      <c r="AA2390" s="653"/>
      <c r="AB2390" s="649"/>
    </row>
    <row r="2391" spans="3:28" x14ac:dyDescent="0.25">
      <c r="C2391" s="633"/>
      <c r="D2391" s="633"/>
      <c r="E2391" s="633"/>
      <c r="G2391" s="633"/>
      <c r="I2391" s="633"/>
      <c r="K2391" s="633"/>
      <c r="M2391" s="633"/>
      <c r="O2391" s="633"/>
      <c r="P2391" s="633"/>
      <c r="Q2391" s="633"/>
      <c r="S2391" s="633"/>
      <c r="T2391" s="657"/>
      <c r="U2391" s="633"/>
      <c r="W2391" s="633"/>
      <c r="Y2391" s="633"/>
      <c r="Z2391" s="649"/>
      <c r="AA2391" s="653"/>
      <c r="AB2391" s="649"/>
    </row>
    <row r="2392" spans="3:28" x14ac:dyDescent="0.25">
      <c r="C2392" s="633"/>
      <c r="D2392" s="633"/>
      <c r="E2392" s="633"/>
      <c r="G2392" s="633"/>
      <c r="I2392" s="633"/>
      <c r="K2392" s="633"/>
      <c r="M2392" s="633"/>
      <c r="O2392" s="633"/>
      <c r="P2392" s="633"/>
      <c r="Q2392" s="633"/>
      <c r="S2392" s="633"/>
      <c r="T2392" s="657"/>
      <c r="U2392" s="633"/>
      <c r="W2392" s="633"/>
      <c r="Y2392" s="633"/>
      <c r="Z2392" s="649"/>
      <c r="AA2392" s="653"/>
      <c r="AB2392" s="649"/>
    </row>
    <row r="2393" spans="3:28" x14ac:dyDescent="0.25">
      <c r="C2393" s="633"/>
      <c r="D2393" s="633"/>
      <c r="E2393" s="633"/>
      <c r="G2393" s="633"/>
      <c r="I2393" s="633"/>
      <c r="K2393" s="633"/>
      <c r="M2393" s="633"/>
      <c r="O2393" s="633"/>
      <c r="P2393" s="633"/>
      <c r="Q2393" s="633"/>
      <c r="S2393" s="633"/>
      <c r="T2393" s="657"/>
      <c r="U2393" s="633"/>
      <c r="W2393" s="633"/>
      <c r="Y2393" s="633"/>
      <c r="Z2393" s="649"/>
      <c r="AA2393" s="653"/>
      <c r="AB2393" s="649"/>
    </row>
    <row r="2394" spans="3:28" x14ac:dyDescent="0.25">
      <c r="C2394" s="633"/>
      <c r="D2394" s="633"/>
      <c r="E2394" s="633"/>
      <c r="G2394" s="633"/>
      <c r="I2394" s="633"/>
      <c r="K2394" s="633"/>
      <c r="M2394" s="633"/>
      <c r="O2394" s="633"/>
      <c r="P2394" s="633"/>
      <c r="Q2394" s="633"/>
      <c r="S2394" s="633"/>
      <c r="T2394" s="657"/>
      <c r="U2394" s="633"/>
      <c r="W2394" s="633"/>
      <c r="Y2394" s="633"/>
      <c r="Z2394" s="649"/>
      <c r="AA2394" s="653"/>
      <c r="AB2394" s="649"/>
    </row>
    <row r="2395" spans="3:28" x14ac:dyDescent="0.25">
      <c r="C2395" s="633"/>
      <c r="D2395" s="633"/>
      <c r="E2395" s="633"/>
      <c r="G2395" s="633"/>
      <c r="I2395" s="633"/>
      <c r="K2395" s="633"/>
      <c r="M2395" s="633"/>
      <c r="O2395" s="633"/>
      <c r="P2395" s="633"/>
      <c r="Q2395" s="633"/>
      <c r="S2395" s="633"/>
      <c r="T2395" s="657"/>
      <c r="U2395" s="633"/>
      <c r="W2395" s="633"/>
      <c r="Y2395" s="633"/>
      <c r="Z2395" s="649"/>
      <c r="AA2395" s="653"/>
      <c r="AB2395" s="649"/>
    </row>
    <row r="2396" spans="3:28" x14ac:dyDescent="0.25">
      <c r="C2396" s="633"/>
      <c r="D2396" s="633"/>
      <c r="E2396" s="633"/>
      <c r="G2396" s="633"/>
      <c r="I2396" s="633"/>
      <c r="K2396" s="633"/>
      <c r="M2396" s="633"/>
      <c r="O2396" s="633"/>
      <c r="P2396" s="633"/>
      <c r="Q2396" s="633"/>
      <c r="S2396" s="633"/>
      <c r="T2396" s="657"/>
      <c r="U2396" s="633"/>
      <c r="W2396" s="633"/>
      <c r="Y2396" s="633"/>
      <c r="Z2396" s="649"/>
      <c r="AA2396" s="653"/>
      <c r="AB2396" s="649"/>
    </row>
    <row r="2397" spans="3:28" x14ac:dyDescent="0.25">
      <c r="C2397" s="633"/>
      <c r="D2397" s="633"/>
      <c r="E2397" s="633"/>
      <c r="G2397" s="633"/>
      <c r="I2397" s="633"/>
      <c r="K2397" s="633"/>
      <c r="M2397" s="633"/>
      <c r="O2397" s="633"/>
      <c r="P2397" s="633"/>
      <c r="Q2397" s="633"/>
      <c r="S2397" s="633"/>
      <c r="T2397" s="657"/>
      <c r="U2397" s="633"/>
      <c r="W2397" s="633"/>
      <c r="Y2397" s="633"/>
      <c r="Z2397" s="649"/>
      <c r="AA2397" s="653"/>
      <c r="AB2397" s="649"/>
    </row>
    <row r="2398" spans="3:28" x14ac:dyDescent="0.25">
      <c r="C2398" s="633"/>
      <c r="D2398" s="633"/>
      <c r="E2398" s="633"/>
      <c r="G2398" s="633"/>
      <c r="I2398" s="633"/>
      <c r="K2398" s="633"/>
      <c r="M2398" s="633"/>
      <c r="O2398" s="633"/>
      <c r="P2398" s="633"/>
      <c r="Q2398" s="633"/>
      <c r="S2398" s="633"/>
      <c r="T2398" s="657"/>
      <c r="U2398" s="633"/>
      <c r="W2398" s="633"/>
      <c r="Y2398" s="633"/>
      <c r="Z2398" s="649"/>
      <c r="AA2398" s="653"/>
      <c r="AB2398" s="649"/>
    </row>
    <row r="2399" spans="3:28" x14ac:dyDescent="0.25">
      <c r="C2399" s="633"/>
      <c r="D2399" s="633"/>
      <c r="E2399" s="633"/>
      <c r="G2399" s="633"/>
      <c r="I2399" s="633"/>
      <c r="K2399" s="633"/>
      <c r="M2399" s="633"/>
      <c r="O2399" s="633"/>
      <c r="P2399" s="633"/>
      <c r="Q2399" s="633"/>
      <c r="S2399" s="633"/>
      <c r="T2399" s="657"/>
      <c r="U2399" s="633"/>
      <c r="W2399" s="633"/>
      <c r="Y2399" s="633"/>
      <c r="Z2399" s="649"/>
      <c r="AA2399" s="653"/>
      <c r="AB2399" s="649"/>
    </row>
    <row r="2400" spans="3:28" x14ac:dyDescent="0.25">
      <c r="C2400" s="633"/>
      <c r="D2400" s="633"/>
      <c r="E2400" s="633"/>
      <c r="G2400" s="633"/>
      <c r="I2400" s="633"/>
      <c r="K2400" s="633"/>
      <c r="M2400" s="633"/>
      <c r="O2400" s="633"/>
      <c r="P2400" s="633"/>
      <c r="Q2400" s="633"/>
      <c r="S2400" s="633"/>
      <c r="T2400" s="657"/>
      <c r="U2400" s="633"/>
      <c r="W2400" s="633"/>
      <c r="Y2400" s="633"/>
      <c r="Z2400" s="649"/>
      <c r="AA2400" s="653"/>
      <c r="AB2400" s="649"/>
    </row>
    <row r="2401" spans="3:28" x14ac:dyDescent="0.25">
      <c r="C2401" s="633"/>
      <c r="D2401" s="633"/>
      <c r="E2401" s="633"/>
      <c r="G2401" s="633"/>
      <c r="I2401" s="633"/>
      <c r="K2401" s="633"/>
      <c r="M2401" s="633"/>
      <c r="O2401" s="633"/>
      <c r="P2401" s="633"/>
      <c r="Q2401" s="633"/>
      <c r="S2401" s="633"/>
      <c r="T2401" s="657"/>
      <c r="U2401" s="633"/>
      <c r="W2401" s="633"/>
      <c r="Y2401" s="633"/>
      <c r="Z2401" s="649"/>
      <c r="AA2401" s="653"/>
      <c r="AB2401" s="649"/>
    </row>
    <row r="2402" spans="3:28" x14ac:dyDescent="0.25">
      <c r="C2402" s="633"/>
      <c r="D2402" s="633"/>
      <c r="E2402" s="633"/>
      <c r="G2402" s="633"/>
      <c r="I2402" s="633"/>
      <c r="K2402" s="633"/>
      <c r="M2402" s="633"/>
      <c r="O2402" s="633"/>
      <c r="P2402" s="633"/>
      <c r="Q2402" s="633"/>
      <c r="S2402" s="633"/>
      <c r="T2402" s="657"/>
      <c r="U2402" s="633"/>
      <c r="W2402" s="633"/>
      <c r="Y2402" s="633"/>
      <c r="Z2402" s="649"/>
      <c r="AA2402" s="653"/>
      <c r="AB2402" s="649"/>
    </row>
    <row r="2403" spans="3:28" x14ac:dyDescent="0.25">
      <c r="C2403" s="633"/>
      <c r="D2403" s="633"/>
      <c r="E2403" s="633"/>
      <c r="G2403" s="633"/>
      <c r="I2403" s="633"/>
      <c r="K2403" s="633"/>
      <c r="M2403" s="633"/>
      <c r="O2403" s="633"/>
      <c r="P2403" s="633"/>
      <c r="Q2403" s="633"/>
      <c r="S2403" s="633"/>
      <c r="T2403" s="657"/>
      <c r="U2403" s="633"/>
      <c r="W2403" s="633"/>
      <c r="Y2403" s="633"/>
      <c r="Z2403" s="649"/>
      <c r="AA2403" s="653"/>
      <c r="AB2403" s="649"/>
    </row>
    <row r="2404" spans="3:28" x14ac:dyDescent="0.25">
      <c r="C2404" s="633"/>
      <c r="D2404" s="633"/>
      <c r="E2404" s="633"/>
      <c r="G2404" s="633"/>
      <c r="I2404" s="633"/>
      <c r="K2404" s="633"/>
      <c r="M2404" s="633"/>
      <c r="O2404" s="633"/>
      <c r="P2404" s="633"/>
      <c r="Q2404" s="633"/>
      <c r="S2404" s="633"/>
      <c r="T2404" s="657"/>
      <c r="U2404" s="633"/>
      <c r="W2404" s="633"/>
      <c r="Y2404" s="633"/>
      <c r="Z2404" s="649"/>
      <c r="AA2404" s="653"/>
      <c r="AB2404" s="649"/>
    </row>
    <row r="2405" spans="3:28" x14ac:dyDescent="0.25">
      <c r="C2405" s="633"/>
      <c r="D2405" s="633"/>
      <c r="E2405" s="633"/>
      <c r="G2405" s="633"/>
      <c r="I2405" s="633"/>
      <c r="K2405" s="633"/>
      <c r="M2405" s="633"/>
      <c r="O2405" s="633"/>
      <c r="P2405" s="633"/>
      <c r="Q2405" s="633"/>
      <c r="S2405" s="633"/>
      <c r="T2405" s="657"/>
      <c r="U2405" s="633"/>
      <c r="W2405" s="633"/>
      <c r="Y2405" s="633"/>
      <c r="Z2405" s="649"/>
      <c r="AA2405" s="653"/>
      <c r="AB2405" s="649"/>
    </row>
    <row r="2406" spans="3:28" x14ac:dyDescent="0.25">
      <c r="C2406" s="633"/>
      <c r="D2406" s="633"/>
      <c r="E2406" s="633"/>
      <c r="G2406" s="633"/>
      <c r="I2406" s="633"/>
      <c r="K2406" s="633"/>
      <c r="M2406" s="633"/>
      <c r="O2406" s="633"/>
      <c r="P2406" s="633"/>
      <c r="Q2406" s="633"/>
      <c r="S2406" s="633"/>
      <c r="T2406" s="657"/>
      <c r="U2406" s="633"/>
      <c r="W2406" s="633"/>
      <c r="Y2406" s="633"/>
      <c r="Z2406" s="649"/>
      <c r="AA2406" s="653"/>
      <c r="AB2406" s="649"/>
    </row>
    <row r="2407" spans="3:28" x14ac:dyDescent="0.25">
      <c r="C2407" s="633"/>
      <c r="D2407" s="633"/>
      <c r="E2407" s="633"/>
      <c r="G2407" s="633"/>
      <c r="I2407" s="633"/>
      <c r="K2407" s="633"/>
      <c r="M2407" s="633"/>
      <c r="O2407" s="633"/>
      <c r="P2407" s="633"/>
      <c r="Q2407" s="633"/>
      <c r="S2407" s="633"/>
      <c r="T2407" s="657"/>
      <c r="U2407" s="633"/>
      <c r="W2407" s="633"/>
      <c r="Y2407" s="633"/>
      <c r="Z2407" s="649"/>
      <c r="AA2407" s="653"/>
      <c r="AB2407" s="649"/>
    </row>
    <row r="2408" spans="3:28" x14ac:dyDescent="0.25">
      <c r="C2408" s="633"/>
      <c r="D2408" s="633"/>
      <c r="E2408" s="633"/>
      <c r="G2408" s="633"/>
      <c r="I2408" s="633"/>
      <c r="K2408" s="633"/>
      <c r="M2408" s="633"/>
      <c r="O2408" s="633"/>
      <c r="P2408" s="633"/>
      <c r="Q2408" s="633"/>
      <c r="S2408" s="633"/>
      <c r="T2408" s="657"/>
      <c r="U2408" s="633"/>
      <c r="W2408" s="633"/>
      <c r="Y2408" s="633"/>
      <c r="Z2408" s="649"/>
      <c r="AA2408" s="653"/>
      <c r="AB2408" s="649"/>
    </row>
    <row r="2409" spans="3:28" x14ac:dyDescent="0.25">
      <c r="C2409" s="633"/>
      <c r="D2409" s="633"/>
      <c r="E2409" s="633"/>
      <c r="G2409" s="633"/>
      <c r="I2409" s="633"/>
      <c r="K2409" s="633"/>
      <c r="M2409" s="633"/>
      <c r="O2409" s="633"/>
      <c r="P2409" s="633"/>
      <c r="Q2409" s="633"/>
      <c r="S2409" s="633"/>
      <c r="T2409" s="657"/>
      <c r="U2409" s="633"/>
      <c r="W2409" s="633"/>
      <c r="Y2409" s="633"/>
      <c r="Z2409" s="649"/>
      <c r="AA2409" s="653"/>
      <c r="AB2409" s="649"/>
    </row>
    <row r="2410" spans="3:28" x14ac:dyDescent="0.25">
      <c r="C2410" s="633"/>
      <c r="D2410" s="633"/>
      <c r="E2410" s="633"/>
      <c r="G2410" s="633"/>
      <c r="I2410" s="633"/>
      <c r="K2410" s="633"/>
      <c r="M2410" s="633"/>
      <c r="O2410" s="633"/>
      <c r="P2410" s="633"/>
      <c r="Q2410" s="633"/>
      <c r="S2410" s="633"/>
      <c r="T2410" s="657"/>
      <c r="U2410" s="633"/>
      <c r="W2410" s="633"/>
      <c r="Y2410" s="633"/>
      <c r="Z2410" s="649"/>
      <c r="AA2410" s="653"/>
      <c r="AB2410" s="649"/>
    </row>
    <row r="2411" spans="3:28" x14ac:dyDescent="0.25">
      <c r="C2411" s="633"/>
      <c r="D2411" s="633"/>
      <c r="E2411" s="633"/>
      <c r="G2411" s="633"/>
      <c r="I2411" s="633"/>
      <c r="K2411" s="633"/>
      <c r="M2411" s="633"/>
      <c r="O2411" s="633"/>
      <c r="P2411" s="633"/>
      <c r="Q2411" s="633"/>
      <c r="S2411" s="633"/>
      <c r="T2411" s="657"/>
      <c r="U2411" s="633"/>
      <c r="W2411" s="633"/>
      <c r="Y2411" s="633"/>
      <c r="Z2411" s="649"/>
      <c r="AA2411" s="653"/>
      <c r="AB2411" s="649"/>
    </row>
    <row r="2412" spans="3:28" x14ac:dyDescent="0.25">
      <c r="C2412" s="633"/>
      <c r="D2412" s="633"/>
      <c r="E2412" s="633"/>
      <c r="G2412" s="633"/>
      <c r="I2412" s="633"/>
      <c r="K2412" s="633"/>
      <c r="M2412" s="633"/>
      <c r="O2412" s="633"/>
      <c r="P2412" s="633"/>
      <c r="Q2412" s="633"/>
      <c r="S2412" s="633"/>
      <c r="T2412" s="657"/>
      <c r="U2412" s="633"/>
      <c r="W2412" s="633"/>
      <c r="Y2412" s="633"/>
      <c r="Z2412" s="649"/>
      <c r="AA2412" s="653"/>
      <c r="AB2412" s="649"/>
    </row>
    <row r="2413" spans="3:28" x14ac:dyDescent="0.25">
      <c r="C2413" s="633"/>
      <c r="D2413" s="633"/>
      <c r="E2413" s="633"/>
      <c r="G2413" s="633"/>
      <c r="I2413" s="633"/>
      <c r="K2413" s="633"/>
      <c r="M2413" s="633"/>
      <c r="O2413" s="633"/>
      <c r="P2413" s="633"/>
      <c r="Q2413" s="633"/>
      <c r="S2413" s="633"/>
      <c r="T2413" s="657"/>
      <c r="U2413" s="633"/>
      <c r="W2413" s="633"/>
      <c r="Y2413" s="633"/>
      <c r="Z2413" s="649"/>
      <c r="AA2413" s="653"/>
      <c r="AB2413" s="649"/>
    </row>
    <row r="2414" spans="3:28" x14ac:dyDescent="0.25">
      <c r="C2414" s="633"/>
      <c r="D2414" s="633"/>
      <c r="E2414" s="633"/>
      <c r="G2414" s="633"/>
      <c r="I2414" s="633"/>
      <c r="K2414" s="633"/>
      <c r="M2414" s="633"/>
      <c r="O2414" s="633"/>
      <c r="P2414" s="633"/>
      <c r="Q2414" s="633"/>
      <c r="S2414" s="633"/>
      <c r="T2414" s="657"/>
      <c r="U2414" s="633"/>
      <c r="W2414" s="633"/>
      <c r="Y2414" s="633"/>
      <c r="Z2414" s="649"/>
      <c r="AA2414" s="653"/>
      <c r="AB2414" s="649"/>
    </row>
    <row r="2415" spans="3:28" x14ac:dyDescent="0.25">
      <c r="C2415" s="633"/>
      <c r="D2415" s="633"/>
      <c r="E2415" s="633"/>
      <c r="G2415" s="633"/>
      <c r="I2415" s="633"/>
      <c r="K2415" s="633"/>
      <c r="M2415" s="633"/>
      <c r="O2415" s="633"/>
      <c r="P2415" s="633"/>
      <c r="Q2415" s="633"/>
      <c r="S2415" s="633"/>
      <c r="T2415" s="657"/>
      <c r="U2415" s="633"/>
      <c r="W2415" s="633"/>
      <c r="Y2415" s="633"/>
      <c r="Z2415" s="649"/>
      <c r="AA2415" s="653"/>
      <c r="AB2415" s="649"/>
    </row>
    <row r="2416" spans="3:28" x14ac:dyDescent="0.25">
      <c r="C2416" s="633"/>
      <c r="D2416" s="633"/>
      <c r="E2416" s="633"/>
      <c r="G2416" s="633"/>
      <c r="I2416" s="633"/>
      <c r="K2416" s="633"/>
      <c r="M2416" s="633"/>
      <c r="O2416" s="633"/>
      <c r="P2416" s="633"/>
      <c r="Q2416" s="633"/>
      <c r="S2416" s="633"/>
      <c r="T2416" s="657"/>
      <c r="U2416" s="633"/>
      <c r="W2416" s="633"/>
      <c r="Y2416" s="633"/>
      <c r="Z2416" s="649"/>
      <c r="AA2416" s="653"/>
      <c r="AB2416" s="649"/>
    </row>
    <row r="2417" spans="3:28" x14ac:dyDescent="0.25">
      <c r="C2417" s="633"/>
      <c r="D2417" s="633"/>
      <c r="E2417" s="633"/>
      <c r="G2417" s="633"/>
      <c r="I2417" s="633"/>
      <c r="K2417" s="633"/>
      <c r="M2417" s="633"/>
      <c r="O2417" s="633"/>
      <c r="P2417" s="633"/>
      <c r="Q2417" s="633"/>
      <c r="S2417" s="633"/>
      <c r="T2417" s="657"/>
      <c r="U2417" s="633"/>
      <c r="W2417" s="633"/>
      <c r="Y2417" s="633"/>
      <c r="Z2417" s="649"/>
      <c r="AA2417" s="653"/>
      <c r="AB2417" s="649"/>
    </row>
    <row r="2418" spans="3:28" x14ac:dyDescent="0.25">
      <c r="C2418" s="633"/>
      <c r="D2418" s="633"/>
      <c r="E2418" s="633"/>
      <c r="G2418" s="633"/>
      <c r="I2418" s="633"/>
      <c r="K2418" s="633"/>
      <c r="M2418" s="633"/>
      <c r="O2418" s="633"/>
      <c r="P2418" s="633"/>
      <c r="Q2418" s="633"/>
      <c r="S2418" s="633"/>
      <c r="T2418" s="657"/>
      <c r="U2418" s="633"/>
      <c r="W2418" s="633"/>
      <c r="Y2418" s="633"/>
      <c r="Z2418" s="649"/>
      <c r="AA2418" s="653"/>
      <c r="AB2418" s="649"/>
    </row>
    <row r="2419" spans="3:28" x14ac:dyDescent="0.25">
      <c r="C2419" s="633"/>
      <c r="D2419" s="633"/>
      <c r="E2419" s="633"/>
      <c r="G2419" s="633"/>
      <c r="I2419" s="633"/>
      <c r="K2419" s="633"/>
      <c r="M2419" s="633"/>
      <c r="O2419" s="633"/>
      <c r="P2419" s="633"/>
      <c r="Q2419" s="633"/>
      <c r="S2419" s="633"/>
      <c r="T2419" s="657"/>
      <c r="U2419" s="633"/>
      <c r="W2419" s="633"/>
      <c r="Y2419" s="633"/>
      <c r="Z2419" s="649"/>
      <c r="AA2419" s="653"/>
      <c r="AB2419" s="649"/>
    </row>
    <row r="2420" spans="3:28" x14ac:dyDescent="0.25">
      <c r="C2420" s="633"/>
      <c r="D2420" s="633"/>
      <c r="E2420" s="633"/>
      <c r="G2420" s="633"/>
      <c r="I2420" s="633"/>
      <c r="K2420" s="633"/>
      <c r="M2420" s="633"/>
      <c r="O2420" s="633"/>
      <c r="P2420" s="633"/>
      <c r="Q2420" s="633"/>
      <c r="S2420" s="633"/>
      <c r="T2420" s="657"/>
      <c r="U2420" s="633"/>
      <c r="W2420" s="633"/>
      <c r="Y2420" s="633"/>
      <c r="Z2420" s="649"/>
      <c r="AA2420" s="653"/>
      <c r="AB2420" s="649"/>
    </row>
    <row r="2421" spans="3:28" x14ac:dyDescent="0.25">
      <c r="C2421" s="633"/>
      <c r="D2421" s="633"/>
      <c r="E2421" s="633"/>
      <c r="G2421" s="633"/>
      <c r="I2421" s="633"/>
      <c r="K2421" s="633"/>
      <c r="M2421" s="633"/>
      <c r="O2421" s="633"/>
      <c r="P2421" s="633"/>
      <c r="Q2421" s="633"/>
      <c r="S2421" s="633"/>
      <c r="T2421" s="657"/>
      <c r="U2421" s="633"/>
      <c r="W2421" s="633"/>
      <c r="Y2421" s="633"/>
      <c r="Z2421" s="649"/>
      <c r="AA2421" s="653"/>
      <c r="AB2421" s="649"/>
    </row>
    <row r="2422" spans="3:28" x14ac:dyDescent="0.25">
      <c r="C2422" s="633"/>
      <c r="D2422" s="633"/>
      <c r="E2422" s="633"/>
      <c r="G2422" s="633"/>
      <c r="I2422" s="633"/>
      <c r="K2422" s="633"/>
      <c r="M2422" s="633"/>
      <c r="O2422" s="633"/>
      <c r="P2422" s="633"/>
      <c r="Q2422" s="633"/>
      <c r="S2422" s="633"/>
      <c r="T2422" s="657"/>
      <c r="U2422" s="633"/>
      <c r="W2422" s="633"/>
      <c r="Y2422" s="633"/>
      <c r="Z2422" s="649"/>
      <c r="AA2422" s="653"/>
      <c r="AB2422" s="649"/>
    </row>
    <row r="2423" spans="3:28" x14ac:dyDescent="0.25">
      <c r="C2423" s="633"/>
      <c r="D2423" s="633"/>
      <c r="E2423" s="633"/>
      <c r="G2423" s="633"/>
      <c r="I2423" s="633"/>
      <c r="K2423" s="633"/>
      <c r="M2423" s="633"/>
      <c r="O2423" s="633"/>
      <c r="P2423" s="633"/>
      <c r="Q2423" s="633"/>
      <c r="S2423" s="633"/>
      <c r="T2423" s="657"/>
      <c r="U2423" s="633"/>
      <c r="W2423" s="633"/>
      <c r="Y2423" s="633"/>
      <c r="Z2423" s="649"/>
      <c r="AA2423" s="653"/>
      <c r="AB2423" s="649"/>
    </row>
    <row r="2424" spans="3:28" x14ac:dyDescent="0.25">
      <c r="C2424" s="633"/>
      <c r="D2424" s="633"/>
      <c r="E2424" s="633"/>
      <c r="G2424" s="633"/>
      <c r="I2424" s="633"/>
      <c r="K2424" s="633"/>
      <c r="M2424" s="633"/>
      <c r="O2424" s="633"/>
      <c r="P2424" s="633"/>
      <c r="Q2424" s="633"/>
      <c r="S2424" s="633"/>
      <c r="T2424" s="657"/>
      <c r="U2424" s="633"/>
      <c r="W2424" s="633"/>
      <c r="Y2424" s="633"/>
      <c r="Z2424" s="649"/>
      <c r="AA2424" s="653"/>
      <c r="AB2424" s="649"/>
    </row>
    <row r="2425" spans="3:28" x14ac:dyDescent="0.25">
      <c r="C2425" s="633"/>
      <c r="D2425" s="633"/>
      <c r="E2425" s="633"/>
      <c r="G2425" s="633"/>
      <c r="I2425" s="633"/>
      <c r="K2425" s="633"/>
      <c r="M2425" s="633"/>
      <c r="O2425" s="633"/>
      <c r="P2425" s="633"/>
      <c r="Q2425" s="633"/>
      <c r="S2425" s="633"/>
      <c r="T2425" s="657"/>
      <c r="U2425" s="633"/>
      <c r="W2425" s="633"/>
      <c r="Y2425" s="633"/>
      <c r="Z2425" s="649"/>
      <c r="AA2425" s="653"/>
      <c r="AB2425" s="649"/>
    </row>
    <row r="2426" spans="3:28" x14ac:dyDescent="0.25">
      <c r="C2426" s="633"/>
      <c r="D2426" s="633"/>
      <c r="E2426" s="633"/>
      <c r="G2426" s="633"/>
      <c r="I2426" s="633"/>
      <c r="K2426" s="633"/>
      <c r="M2426" s="633"/>
      <c r="O2426" s="633"/>
      <c r="P2426" s="633"/>
      <c r="Q2426" s="633"/>
      <c r="S2426" s="633"/>
      <c r="T2426" s="657"/>
      <c r="U2426" s="633"/>
      <c r="W2426" s="633"/>
      <c r="Y2426" s="633"/>
      <c r="Z2426" s="649"/>
      <c r="AA2426" s="653"/>
      <c r="AB2426" s="649"/>
    </row>
    <row r="2427" spans="3:28" x14ac:dyDescent="0.25">
      <c r="C2427" s="633"/>
      <c r="D2427" s="633"/>
      <c r="E2427" s="633"/>
      <c r="G2427" s="633"/>
      <c r="I2427" s="633"/>
      <c r="K2427" s="633"/>
      <c r="M2427" s="633"/>
      <c r="O2427" s="633"/>
      <c r="P2427" s="633"/>
      <c r="Q2427" s="633"/>
      <c r="S2427" s="633"/>
      <c r="T2427" s="657"/>
      <c r="U2427" s="633"/>
      <c r="W2427" s="633"/>
      <c r="Y2427" s="633"/>
      <c r="Z2427" s="649"/>
      <c r="AA2427" s="653"/>
      <c r="AB2427" s="649"/>
    </row>
    <row r="2428" spans="3:28" x14ac:dyDescent="0.25">
      <c r="C2428" s="633"/>
      <c r="D2428" s="633"/>
      <c r="E2428" s="633"/>
      <c r="G2428" s="633"/>
      <c r="I2428" s="633"/>
      <c r="K2428" s="633"/>
      <c r="M2428" s="633"/>
      <c r="O2428" s="633"/>
      <c r="P2428" s="633"/>
      <c r="Q2428" s="633"/>
      <c r="S2428" s="633"/>
      <c r="T2428" s="657"/>
      <c r="U2428" s="633"/>
      <c r="W2428" s="633"/>
      <c r="Y2428" s="633"/>
      <c r="Z2428" s="649"/>
      <c r="AA2428" s="653"/>
      <c r="AB2428" s="649"/>
    </row>
    <row r="2429" spans="3:28" x14ac:dyDescent="0.25">
      <c r="C2429" s="633"/>
      <c r="D2429" s="633"/>
      <c r="E2429" s="633"/>
      <c r="G2429" s="633"/>
      <c r="I2429" s="633"/>
      <c r="K2429" s="633"/>
      <c r="M2429" s="633"/>
      <c r="O2429" s="633"/>
      <c r="P2429" s="633"/>
      <c r="Q2429" s="633"/>
      <c r="S2429" s="633"/>
      <c r="T2429" s="657"/>
      <c r="U2429" s="633"/>
      <c r="W2429" s="633"/>
      <c r="Y2429" s="633"/>
      <c r="Z2429" s="649"/>
      <c r="AA2429" s="653"/>
      <c r="AB2429" s="649"/>
    </row>
    <row r="2430" spans="3:28" x14ac:dyDescent="0.25">
      <c r="C2430" s="633"/>
      <c r="D2430" s="633"/>
      <c r="E2430" s="633"/>
      <c r="G2430" s="633"/>
      <c r="I2430" s="633"/>
      <c r="K2430" s="633"/>
      <c r="M2430" s="633"/>
      <c r="O2430" s="633"/>
      <c r="P2430" s="633"/>
      <c r="Q2430" s="633"/>
      <c r="S2430" s="633"/>
      <c r="T2430" s="657"/>
      <c r="U2430" s="633"/>
      <c r="W2430" s="633"/>
      <c r="Y2430" s="633"/>
      <c r="Z2430" s="649"/>
      <c r="AA2430" s="653"/>
      <c r="AB2430" s="649"/>
    </row>
    <row r="2431" spans="3:28" x14ac:dyDescent="0.25">
      <c r="C2431" s="633"/>
      <c r="D2431" s="633"/>
      <c r="E2431" s="633"/>
      <c r="G2431" s="633"/>
      <c r="I2431" s="633"/>
      <c r="K2431" s="633"/>
      <c r="M2431" s="633"/>
      <c r="O2431" s="633"/>
      <c r="P2431" s="633"/>
      <c r="Q2431" s="633"/>
      <c r="S2431" s="633"/>
      <c r="T2431" s="657"/>
      <c r="U2431" s="633"/>
      <c r="W2431" s="633"/>
      <c r="Y2431" s="633"/>
      <c r="Z2431" s="649"/>
      <c r="AA2431" s="653"/>
      <c r="AB2431" s="649"/>
    </row>
    <row r="2432" spans="3:28" x14ac:dyDescent="0.25">
      <c r="C2432" s="633"/>
      <c r="D2432" s="633"/>
      <c r="E2432" s="633"/>
      <c r="G2432" s="633"/>
      <c r="I2432" s="633"/>
      <c r="K2432" s="633"/>
      <c r="M2432" s="633"/>
      <c r="O2432" s="633"/>
      <c r="P2432" s="633"/>
      <c r="Q2432" s="633"/>
      <c r="S2432" s="633"/>
      <c r="T2432" s="657"/>
      <c r="U2432" s="633"/>
      <c r="W2432" s="633"/>
      <c r="Y2432" s="633"/>
      <c r="Z2432" s="649"/>
      <c r="AA2432" s="653"/>
      <c r="AB2432" s="649"/>
    </row>
    <row r="2433" spans="3:28" x14ac:dyDescent="0.25">
      <c r="C2433" s="633"/>
      <c r="D2433" s="633"/>
      <c r="E2433" s="633"/>
      <c r="G2433" s="633"/>
      <c r="I2433" s="633"/>
      <c r="K2433" s="633"/>
      <c r="M2433" s="633"/>
      <c r="O2433" s="633"/>
      <c r="P2433" s="633"/>
      <c r="Q2433" s="633"/>
      <c r="S2433" s="633"/>
      <c r="T2433" s="657"/>
      <c r="U2433" s="633"/>
      <c r="W2433" s="633"/>
      <c r="Y2433" s="633"/>
      <c r="Z2433" s="649"/>
      <c r="AA2433" s="653"/>
      <c r="AB2433" s="649"/>
    </row>
    <row r="2434" spans="3:28" x14ac:dyDescent="0.25">
      <c r="C2434" s="633"/>
      <c r="D2434" s="633"/>
      <c r="E2434" s="633"/>
      <c r="G2434" s="633"/>
      <c r="I2434" s="633"/>
      <c r="K2434" s="633"/>
      <c r="M2434" s="633"/>
      <c r="O2434" s="633"/>
      <c r="P2434" s="633"/>
      <c r="Q2434" s="633"/>
      <c r="S2434" s="633"/>
      <c r="T2434" s="657"/>
      <c r="U2434" s="633"/>
      <c r="W2434" s="633"/>
      <c r="Y2434" s="633"/>
      <c r="Z2434" s="649"/>
      <c r="AA2434" s="653"/>
      <c r="AB2434" s="649"/>
    </row>
    <row r="2435" spans="3:28" x14ac:dyDescent="0.25">
      <c r="C2435" s="633"/>
      <c r="D2435" s="633"/>
      <c r="E2435" s="633"/>
      <c r="G2435" s="633"/>
      <c r="I2435" s="633"/>
      <c r="K2435" s="633"/>
      <c r="M2435" s="633"/>
      <c r="O2435" s="633"/>
      <c r="P2435" s="633"/>
      <c r="Q2435" s="633"/>
      <c r="S2435" s="633"/>
      <c r="T2435" s="657"/>
      <c r="U2435" s="633"/>
      <c r="W2435" s="633"/>
      <c r="Y2435" s="633"/>
      <c r="Z2435" s="649"/>
      <c r="AA2435" s="653"/>
      <c r="AB2435" s="649"/>
    </row>
    <row r="2436" spans="3:28" x14ac:dyDescent="0.25">
      <c r="C2436" s="633"/>
      <c r="D2436" s="633"/>
      <c r="E2436" s="633"/>
      <c r="G2436" s="633"/>
      <c r="I2436" s="633"/>
      <c r="K2436" s="633"/>
      <c r="M2436" s="633"/>
      <c r="O2436" s="633"/>
      <c r="P2436" s="633"/>
      <c r="Q2436" s="633"/>
      <c r="S2436" s="633"/>
      <c r="T2436" s="657"/>
      <c r="U2436" s="633"/>
      <c r="W2436" s="633"/>
      <c r="Y2436" s="633"/>
      <c r="Z2436" s="649"/>
      <c r="AA2436" s="653"/>
      <c r="AB2436" s="649"/>
    </row>
    <row r="2437" spans="3:28" x14ac:dyDescent="0.25">
      <c r="C2437" s="633"/>
      <c r="D2437" s="633"/>
      <c r="E2437" s="633"/>
      <c r="G2437" s="633"/>
      <c r="I2437" s="633"/>
      <c r="K2437" s="633"/>
      <c r="M2437" s="633"/>
      <c r="O2437" s="633"/>
      <c r="P2437" s="633"/>
      <c r="Q2437" s="633"/>
      <c r="S2437" s="633"/>
      <c r="T2437" s="657"/>
      <c r="U2437" s="633"/>
      <c r="W2437" s="633"/>
      <c r="Y2437" s="633"/>
      <c r="Z2437" s="649"/>
      <c r="AA2437" s="653"/>
      <c r="AB2437" s="649"/>
    </row>
    <row r="2438" spans="3:28" x14ac:dyDescent="0.25">
      <c r="C2438" s="633"/>
      <c r="D2438" s="633"/>
      <c r="E2438" s="633"/>
      <c r="G2438" s="633"/>
      <c r="I2438" s="633"/>
      <c r="K2438" s="633"/>
      <c r="M2438" s="633"/>
      <c r="O2438" s="633"/>
      <c r="P2438" s="633"/>
      <c r="Q2438" s="633"/>
      <c r="S2438" s="633"/>
      <c r="T2438" s="657"/>
      <c r="U2438" s="633"/>
      <c r="W2438" s="633"/>
      <c r="Y2438" s="633"/>
      <c r="Z2438" s="649"/>
      <c r="AA2438" s="653"/>
      <c r="AB2438" s="649"/>
    </row>
    <row r="2439" spans="3:28" x14ac:dyDescent="0.25">
      <c r="C2439" s="633"/>
      <c r="D2439" s="633"/>
      <c r="E2439" s="633"/>
      <c r="G2439" s="633"/>
      <c r="I2439" s="633"/>
      <c r="K2439" s="633"/>
      <c r="M2439" s="633"/>
      <c r="O2439" s="633"/>
      <c r="P2439" s="633"/>
      <c r="Q2439" s="633"/>
      <c r="S2439" s="633"/>
      <c r="T2439" s="657"/>
      <c r="U2439" s="633"/>
      <c r="W2439" s="633"/>
      <c r="Y2439" s="633"/>
      <c r="Z2439" s="649"/>
      <c r="AA2439" s="653"/>
      <c r="AB2439" s="649"/>
    </row>
    <row r="2440" spans="3:28" x14ac:dyDescent="0.25">
      <c r="C2440" s="633"/>
      <c r="D2440" s="633"/>
      <c r="E2440" s="633"/>
      <c r="G2440" s="633"/>
      <c r="I2440" s="633"/>
      <c r="K2440" s="633"/>
      <c r="M2440" s="633"/>
      <c r="O2440" s="633"/>
      <c r="P2440" s="633"/>
      <c r="Q2440" s="633"/>
      <c r="S2440" s="633"/>
      <c r="T2440" s="657"/>
      <c r="U2440" s="633"/>
      <c r="W2440" s="633"/>
      <c r="Y2440" s="633"/>
      <c r="Z2440" s="649"/>
      <c r="AA2440" s="653"/>
      <c r="AB2440" s="649"/>
    </row>
    <row r="2441" spans="3:28" x14ac:dyDescent="0.25">
      <c r="C2441" s="633"/>
      <c r="D2441" s="633"/>
      <c r="E2441" s="633"/>
      <c r="G2441" s="633"/>
      <c r="I2441" s="633"/>
      <c r="K2441" s="633"/>
      <c r="M2441" s="633"/>
      <c r="O2441" s="633"/>
      <c r="P2441" s="633"/>
      <c r="Q2441" s="633"/>
      <c r="S2441" s="633"/>
      <c r="T2441" s="657"/>
      <c r="U2441" s="633"/>
      <c r="W2441" s="633"/>
      <c r="Y2441" s="633"/>
      <c r="Z2441" s="649"/>
      <c r="AA2441" s="653"/>
      <c r="AB2441" s="649"/>
    </row>
    <row r="2442" spans="3:28" x14ac:dyDescent="0.25">
      <c r="C2442" s="633"/>
      <c r="D2442" s="633"/>
      <c r="E2442" s="633"/>
      <c r="G2442" s="633"/>
      <c r="I2442" s="633"/>
      <c r="K2442" s="633"/>
      <c r="M2442" s="633"/>
      <c r="O2442" s="633"/>
      <c r="P2442" s="633"/>
      <c r="Q2442" s="633"/>
      <c r="S2442" s="633"/>
      <c r="T2442" s="657"/>
      <c r="U2442" s="633"/>
      <c r="W2442" s="633"/>
      <c r="Y2442" s="633"/>
      <c r="Z2442" s="649"/>
      <c r="AA2442" s="653"/>
      <c r="AB2442" s="649"/>
    </row>
    <row r="2443" spans="3:28" x14ac:dyDescent="0.25">
      <c r="C2443" s="633"/>
      <c r="D2443" s="633"/>
      <c r="E2443" s="633"/>
      <c r="G2443" s="633"/>
      <c r="I2443" s="633"/>
      <c r="K2443" s="633"/>
      <c r="M2443" s="633"/>
      <c r="O2443" s="633"/>
      <c r="P2443" s="633"/>
      <c r="Q2443" s="633"/>
      <c r="S2443" s="633"/>
      <c r="T2443" s="657"/>
      <c r="U2443" s="633"/>
      <c r="W2443" s="633"/>
      <c r="Y2443" s="633"/>
      <c r="Z2443" s="649"/>
      <c r="AA2443" s="653"/>
      <c r="AB2443" s="649"/>
    </row>
    <row r="2444" spans="3:28" x14ac:dyDescent="0.25">
      <c r="C2444" s="633"/>
      <c r="D2444" s="633"/>
      <c r="E2444" s="633"/>
      <c r="G2444" s="633"/>
      <c r="I2444" s="633"/>
      <c r="K2444" s="633"/>
      <c r="M2444" s="633"/>
      <c r="O2444" s="633"/>
      <c r="P2444" s="633"/>
      <c r="Q2444" s="633"/>
      <c r="S2444" s="633"/>
      <c r="T2444" s="657"/>
      <c r="U2444" s="633"/>
      <c r="W2444" s="633"/>
      <c r="Y2444" s="633"/>
      <c r="Z2444" s="649"/>
      <c r="AA2444" s="653"/>
      <c r="AB2444" s="649"/>
    </row>
    <row r="2445" spans="3:28" x14ac:dyDescent="0.25">
      <c r="C2445" s="633"/>
      <c r="D2445" s="633"/>
      <c r="E2445" s="633"/>
      <c r="G2445" s="633"/>
      <c r="I2445" s="633"/>
      <c r="K2445" s="633"/>
      <c r="M2445" s="633"/>
      <c r="O2445" s="633"/>
      <c r="P2445" s="633"/>
      <c r="Q2445" s="633"/>
      <c r="S2445" s="633"/>
      <c r="T2445" s="657"/>
      <c r="U2445" s="633"/>
      <c r="W2445" s="633"/>
      <c r="Y2445" s="633"/>
      <c r="Z2445" s="649"/>
      <c r="AA2445" s="653"/>
      <c r="AB2445" s="649"/>
    </row>
    <row r="2446" spans="3:28" x14ac:dyDescent="0.25">
      <c r="C2446" s="633"/>
      <c r="D2446" s="633"/>
      <c r="E2446" s="633"/>
      <c r="G2446" s="633"/>
      <c r="I2446" s="633"/>
      <c r="K2446" s="633"/>
      <c r="M2446" s="633"/>
      <c r="O2446" s="633"/>
      <c r="P2446" s="633"/>
      <c r="Q2446" s="633"/>
      <c r="S2446" s="633"/>
      <c r="T2446" s="657"/>
      <c r="U2446" s="633"/>
      <c r="W2446" s="633"/>
      <c r="Y2446" s="633"/>
      <c r="Z2446" s="649"/>
      <c r="AA2446" s="653"/>
      <c r="AB2446" s="649"/>
    </row>
    <row r="2447" spans="3:28" x14ac:dyDescent="0.25">
      <c r="C2447" s="633"/>
      <c r="D2447" s="633"/>
      <c r="E2447" s="633"/>
      <c r="G2447" s="633"/>
      <c r="I2447" s="633"/>
      <c r="K2447" s="633"/>
      <c r="M2447" s="633"/>
      <c r="O2447" s="633"/>
      <c r="P2447" s="633"/>
      <c r="Q2447" s="633"/>
      <c r="S2447" s="633"/>
      <c r="T2447" s="657"/>
      <c r="U2447" s="633"/>
      <c r="W2447" s="633"/>
      <c r="Y2447" s="633"/>
      <c r="Z2447" s="649"/>
      <c r="AA2447" s="653"/>
      <c r="AB2447" s="649"/>
    </row>
    <row r="2448" spans="3:28" x14ac:dyDescent="0.25">
      <c r="C2448" s="633"/>
      <c r="D2448" s="633"/>
      <c r="E2448" s="633"/>
      <c r="G2448" s="633"/>
      <c r="I2448" s="633"/>
      <c r="K2448" s="633"/>
      <c r="M2448" s="633"/>
      <c r="O2448" s="633"/>
      <c r="P2448" s="633"/>
      <c r="Q2448" s="633"/>
      <c r="S2448" s="633"/>
      <c r="T2448" s="657"/>
      <c r="U2448" s="633"/>
      <c r="W2448" s="633"/>
      <c r="Y2448" s="633"/>
      <c r="Z2448" s="649"/>
      <c r="AA2448" s="653"/>
      <c r="AB2448" s="649"/>
    </row>
    <row r="2449" spans="3:28" x14ac:dyDescent="0.25">
      <c r="C2449" s="633"/>
      <c r="D2449" s="633"/>
      <c r="E2449" s="633"/>
      <c r="G2449" s="633"/>
      <c r="I2449" s="633"/>
      <c r="K2449" s="633"/>
      <c r="M2449" s="633"/>
      <c r="O2449" s="633"/>
      <c r="P2449" s="633"/>
      <c r="Q2449" s="633"/>
      <c r="S2449" s="633"/>
      <c r="T2449" s="657"/>
      <c r="U2449" s="633"/>
      <c r="W2449" s="633"/>
      <c r="Y2449" s="633"/>
      <c r="Z2449" s="649"/>
      <c r="AA2449" s="653"/>
      <c r="AB2449" s="649"/>
    </row>
    <row r="2450" spans="3:28" x14ac:dyDescent="0.25">
      <c r="C2450" s="633"/>
      <c r="D2450" s="633"/>
      <c r="E2450" s="633"/>
      <c r="G2450" s="633"/>
      <c r="I2450" s="633"/>
      <c r="K2450" s="633"/>
      <c r="M2450" s="633"/>
      <c r="O2450" s="633"/>
      <c r="P2450" s="633"/>
      <c r="Q2450" s="633"/>
      <c r="S2450" s="633"/>
      <c r="T2450" s="657"/>
      <c r="U2450" s="633"/>
      <c r="W2450" s="633"/>
      <c r="Y2450" s="633"/>
      <c r="Z2450" s="649"/>
      <c r="AA2450" s="653"/>
      <c r="AB2450" s="649"/>
    </row>
    <row r="2451" spans="3:28" x14ac:dyDescent="0.25">
      <c r="C2451" s="633"/>
      <c r="D2451" s="633"/>
      <c r="E2451" s="633"/>
      <c r="G2451" s="633"/>
      <c r="I2451" s="633"/>
      <c r="K2451" s="633"/>
      <c r="M2451" s="633"/>
      <c r="O2451" s="633"/>
      <c r="P2451" s="633"/>
      <c r="Q2451" s="633"/>
      <c r="S2451" s="633"/>
      <c r="T2451" s="657"/>
      <c r="U2451" s="633"/>
      <c r="W2451" s="633"/>
      <c r="Y2451" s="633"/>
      <c r="Z2451" s="649"/>
      <c r="AA2451" s="653"/>
      <c r="AB2451" s="649"/>
    </row>
    <row r="2452" spans="3:28" x14ac:dyDescent="0.25">
      <c r="C2452" s="633"/>
      <c r="D2452" s="633"/>
      <c r="E2452" s="633"/>
      <c r="G2452" s="633"/>
      <c r="I2452" s="633"/>
      <c r="K2452" s="633"/>
      <c r="M2452" s="633"/>
      <c r="O2452" s="633"/>
      <c r="P2452" s="633"/>
      <c r="Q2452" s="633"/>
      <c r="S2452" s="633"/>
      <c r="T2452" s="657"/>
      <c r="U2452" s="633"/>
      <c r="W2452" s="633"/>
      <c r="Y2452" s="633"/>
      <c r="Z2452" s="649"/>
      <c r="AA2452" s="653"/>
      <c r="AB2452" s="649"/>
    </row>
    <row r="2453" spans="3:28" x14ac:dyDescent="0.25">
      <c r="C2453" s="633"/>
      <c r="D2453" s="633"/>
      <c r="E2453" s="633"/>
      <c r="G2453" s="633"/>
      <c r="I2453" s="633"/>
      <c r="K2453" s="633"/>
      <c r="M2453" s="633"/>
      <c r="O2453" s="633"/>
      <c r="P2453" s="633"/>
      <c r="Q2453" s="633"/>
      <c r="S2453" s="633"/>
      <c r="T2453" s="657"/>
      <c r="U2453" s="633"/>
      <c r="W2453" s="633"/>
      <c r="Y2453" s="633"/>
      <c r="Z2453" s="649"/>
      <c r="AA2453" s="653"/>
      <c r="AB2453" s="649"/>
    </row>
    <row r="2454" spans="3:28" x14ac:dyDescent="0.25">
      <c r="C2454" s="633"/>
      <c r="D2454" s="633"/>
      <c r="E2454" s="633"/>
      <c r="G2454" s="633"/>
      <c r="I2454" s="633"/>
      <c r="K2454" s="633"/>
      <c r="M2454" s="633"/>
      <c r="O2454" s="633"/>
      <c r="P2454" s="633"/>
      <c r="Q2454" s="633"/>
      <c r="S2454" s="633"/>
      <c r="T2454" s="657"/>
      <c r="U2454" s="633"/>
      <c r="W2454" s="633"/>
      <c r="Y2454" s="633"/>
      <c r="Z2454" s="649"/>
      <c r="AA2454" s="653"/>
      <c r="AB2454" s="649"/>
    </row>
    <row r="2455" spans="3:28" x14ac:dyDescent="0.25">
      <c r="C2455" s="633"/>
      <c r="D2455" s="633"/>
      <c r="E2455" s="633"/>
      <c r="G2455" s="633"/>
      <c r="I2455" s="633"/>
      <c r="K2455" s="633"/>
      <c r="M2455" s="633"/>
      <c r="O2455" s="633"/>
      <c r="P2455" s="633"/>
      <c r="Q2455" s="633"/>
      <c r="S2455" s="633"/>
      <c r="T2455" s="657"/>
      <c r="U2455" s="633"/>
      <c r="W2455" s="633"/>
      <c r="Y2455" s="633"/>
      <c r="Z2455" s="649"/>
      <c r="AA2455" s="653"/>
      <c r="AB2455" s="649"/>
    </row>
    <row r="2456" spans="3:28" x14ac:dyDescent="0.25">
      <c r="C2456" s="633"/>
      <c r="D2456" s="633"/>
      <c r="E2456" s="633"/>
      <c r="G2456" s="633"/>
      <c r="I2456" s="633"/>
      <c r="K2456" s="633"/>
      <c r="M2456" s="633"/>
      <c r="O2456" s="633"/>
      <c r="P2456" s="633"/>
      <c r="Q2456" s="633"/>
      <c r="S2456" s="633"/>
      <c r="T2456" s="657"/>
      <c r="U2456" s="633"/>
      <c r="W2456" s="633"/>
      <c r="Y2456" s="633"/>
      <c r="Z2456" s="649"/>
      <c r="AA2456" s="653"/>
      <c r="AB2456" s="649"/>
    </row>
    <row r="2457" spans="3:28" x14ac:dyDescent="0.25">
      <c r="C2457" s="633"/>
      <c r="D2457" s="633"/>
      <c r="E2457" s="633"/>
      <c r="G2457" s="633"/>
      <c r="I2457" s="633"/>
      <c r="K2457" s="633"/>
      <c r="M2457" s="633"/>
      <c r="O2457" s="633"/>
      <c r="P2457" s="633"/>
      <c r="Q2457" s="633"/>
      <c r="S2457" s="633"/>
      <c r="T2457" s="657"/>
      <c r="U2457" s="633"/>
      <c r="W2457" s="633"/>
      <c r="Y2457" s="633"/>
      <c r="Z2457" s="649"/>
      <c r="AA2457" s="653"/>
      <c r="AB2457" s="649"/>
    </row>
    <row r="2458" spans="3:28" x14ac:dyDescent="0.25">
      <c r="C2458" s="633"/>
      <c r="D2458" s="633"/>
      <c r="E2458" s="633"/>
      <c r="G2458" s="633"/>
      <c r="I2458" s="633"/>
      <c r="K2458" s="633"/>
      <c r="M2458" s="633"/>
      <c r="O2458" s="633"/>
      <c r="P2458" s="633"/>
      <c r="Q2458" s="633"/>
      <c r="S2458" s="633"/>
      <c r="T2458" s="657"/>
      <c r="U2458" s="633"/>
      <c r="W2458" s="633"/>
      <c r="Y2458" s="633"/>
      <c r="Z2458" s="649"/>
      <c r="AA2458" s="653"/>
      <c r="AB2458" s="649"/>
    </row>
    <row r="2459" spans="3:28" x14ac:dyDescent="0.25">
      <c r="C2459" s="633"/>
      <c r="D2459" s="633"/>
      <c r="E2459" s="633"/>
      <c r="G2459" s="633"/>
      <c r="I2459" s="633"/>
      <c r="K2459" s="633"/>
      <c r="M2459" s="633"/>
      <c r="O2459" s="633"/>
      <c r="P2459" s="633"/>
      <c r="Q2459" s="633"/>
      <c r="S2459" s="633"/>
      <c r="T2459" s="657"/>
      <c r="U2459" s="633"/>
      <c r="W2459" s="633"/>
      <c r="Y2459" s="633"/>
      <c r="Z2459" s="649"/>
      <c r="AA2459" s="653"/>
      <c r="AB2459" s="649"/>
    </row>
    <row r="2460" spans="3:28" x14ac:dyDescent="0.25">
      <c r="C2460" s="633"/>
      <c r="D2460" s="633"/>
      <c r="E2460" s="633"/>
      <c r="G2460" s="633"/>
      <c r="I2460" s="633"/>
      <c r="K2460" s="633"/>
      <c r="M2460" s="633"/>
      <c r="O2460" s="633"/>
      <c r="P2460" s="633"/>
      <c r="Q2460" s="633"/>
      <c r="S2460" s="633"/>
      <c r="T2460" s="657"/>
      <c r="U2460" s="633"/>
      <c r="W2460" s="633"/>
      <c r="Y2460" s="633"/>
      <c r="Z2460" s="649"/>
      <c r="AA2460" s="653"/>
      <c r="AB2460" s="649"/>
    </row>
    <row r="2461" spans="3:28" x14ac:dyDescent="0.25">
      <c r="C2461" s="633"/>
      <c r="D2461" s="633"/>
      <c r="E2461" s="633"/>
      <c r="G2461" s="633"/>
      <c r="I2461" s="633"/>
      <c r="K2461" s="633"/>
      <c r="M2461" s="633"/>
      <c r="O2461" s="633"/>
      <c r="P2461" s="633"/>
      <c r="Q2461" s="633"/>
      <c r="S2461" s="633"/>
      <c r="T2461" s="657"/>
      <c r="U2461" s="633"/>
      <c r="W2461" s="633"/>
      <c r="Y2461" s="633"/>
      <c r="Z2461" s="649"/>
      <c r="AA2461" s="653"/>
      <c r="AB2461" s="649"/>
    </row>
    <row r="2462" spans="3:28" x14ac:dyDescent="0.25">
      <c r="C2462" s="633"/>
      <c r="D2462" s="633"/>
      <c r="E2462" s="633"/>
      <c r="G2462" s="633"/>
      <c r="I2462" s="633"/>
      <c r="K2462" s="633"/>
      <c r="M2462" s="633"/>
      <c r="O2462" s="633"/>
      <c r="P2462" s="633"/>
      <c r="Q2462" s="633"/>
      <c r="S2462" s="633"/>
      <c r="T2462" s="657"/>
      <c r="U2462" s="633"/>
      <c r="W2462" s="633"/>
      <c r="Y2462" s="633"/>
      <c r="Z2462" s="649"/>
      <c r="AA2462" s="653"/>
      <c r="AB2462" s="649"/>
    </row>
    <row r="2463" spans="3:28" x14ac:dyDescent="0.25">
      <c r="C2463" s="633"/>
      <c r="D2463" s="633"/>
      <c r="E2463" s="633"/>
      <c r="G2463" s="633"/>
      <c r="I2463" s="633"/>
      <c r="K2463" s="633"/>
      <c r="M2463" s="633"/>
      <c r="O2463" s="633"/>
      <c r="P2463" s="633"/>
      <c r="Q2463" s="633"/>
      <c r="S2463" s="633"/>
      <c r="T2463" s="657"/>
      <c r="U2463" s="633"/>
      <c r="W2463" s="633"/>
      <c r="Y2463" s="633"/>
      <c r="Z2463" s="649"/>
      <c r="AA2463" s="653"/>
      <c r="AB2463" s="649"/>
    </row>
    <row r="2464" spans="3:28" x14ac:dyDescent="0.25">
      <c r="C2464" s="633"/>
      <c r="D2464" s="633"/>
      <c r="E2464" s="633"/>
      <c r="G2464" s="633"/>
      <c r="I2464" s="633"/>
      <c r="K2464" s="633"/>
      <c r="M2464" s="633"/>
      <c r="O2464" s="633"/>
      <c r="P2464" s="633"/>
      <c r="Q2464" s="633"/>
      <c r="S2464" s="633"/>
      <c r="T2464" s="657"/>
      <c r="U2464" s="633"/>
      <c r="W2464" s="633"/>
      <c r="Y2464" s="633"/>
      <c r="Z2464" s="649"/>
      <c r="AA2464" s="653"/>
      <c r="AB2464" s="649"/>
    </row>
    <row r="2465" spans="3:28" x14ac:dyDescent="0.25">
      <c r="C2465" s="633"/>
      <c r="D2465" s="633"/>
      <c r="E2465" s="633"/>
      <c r="G2465" s="633"/>
      <c r="I2465" s="633"/>
      <c r="K2465" s="633"/>
      <c r="M2465" s="633"/>
      <c r="O2465" s="633"/>
      <c r="P2465" s="633"/>
      <c r="Q2465" s="633"/>
      <c r="S2465" s="633"/>
      <c r="T2465" s="657"/>
      <c r="U2465" s="633"/>
      <c r="W2465" s="633"/>
      <c r="Y2465" s="633"/>
      <c r="Z2465" s="649"/>
      <c r="AA2465" s="653"/>
      <c r="AB2465" s="649"/>
    </row>
    <row r="2466" spans="3:28" x14ac:dyDescent="0.25">
      <c r="C2466" s="633"/>
      <c r="D2466" s="633"/>
      <c r="E2466" s="633"/>
      <c r="G2466" s="633"/>
      <c r="I2466" s="633"/>
      <c r="K2466" s="633"/>
      <c r="M2466" s="633"/>
      <c r="O2466" s="633"/>
      <c r="P2466" s="633"/>
      <c r="Q2466" s="633"/>
      <c r="S2466" s="633"/>
      <c r="T2466" s="657"/>
      <c r="U2466" s="633"/>
      <c r="W2466" s="633"/>
      <c r="Y2466" s="633"/>
      <c r="Z2466" s="649"/>
      <c r="AA2466" s="653"/>
      <c r="AB2466" s="649"/>
    </row>
    <row r="2467" spans="3:28" x14ac:dyDescent="0.25">
      <c r="C2467" s="633"/>
      <c r="D2467" s="633"/>
      <c r="E2467" s="633"/>
      <c r="G2467" s="633"/>
      <c r="I2467" s="633"/>
      <c r="K2467" s="633"/>
      <c r="M2467" s="633"/>
      <c r="O2467" s="633"/>
      <c r="P2467" s="633"/>
      <c r="Q2467" s="633"/>
      <c r="S2467" s="633"/>
      <c r="T2467" s="657"/>
      <c r="U2467" s="633"/>
      <c r="W2467" s="633"/>
      <c r="Y2467" s="633"/>
      <c r="Z2467" s="649"/>
      <c r="AA2467" s="653"/>
      <c r="AB2467" s="649"/>
    </row>
    <row r="2468" spans="3:28" x14ac:dyDescent="0.25">
      <c r="C2468" s="633"/>
      <c r="D2468" s="633"/>
      <c r="E2468" s="633"/>
      <c r="G2468" s="633"/>
      <c r="I2468" s="633"/>
      <c r="K2468" s="633"/>
      <c r="M2468" s="633"/>
      <c r="O2468" s="633"/>
      <c r="P2468" s="633"/>
      <c r="Q2468" s="633"/>
      <c r="S2468" s="633"/>
      <c r="T2468" s="657"/>
      <c r="U2468" s="633"/>
      <c r="W2468" s="633"/>
      <c r="Y2468" s="633"/>
      <c r="Z2468" s="649"/>
      <c r="AA2468" s="653"/>
      <c r="AB2468" s="649"/>
    </row>
    <row r="2469" spans="3:28" x14ac:dyDescent="0.25">
      <c r="C2469" s="633"/>
      <c r="D2469" s="633"/>
      <c r="E2469" s="633"/>
      <c r="G2469" s="633"/>
      <c r="I2469" s="633"/>
      <c r="K2469" s="633"/>
      <c r="M2469" s="633"/>
      <c r="O2469" s="633"/>
      <c r="P2469" s="633"/>
      <c r="Q2469" s="633"/>
      <c r="S2469" s="633"/>
      <c r="T2469" s="657"/>
      <c r="U2469" s="633"/>
      <c r="W2469" s="633"/>
      <c r="Y2469" s="633"/>
      <c r="Z2469" s="649"/>
      <c r="AA2469" s="653"/>
      <c r="AB2469" s="649"/>
    </row>
    <row r="2470" spans="3:28" x14ac:dyDescent="0.25">
      <c r="C2470" s="633"/>
      <c r="D2470" s="633"/>
      <c r="E2470" s="633"/>
      <c r="G2470" s="633"/>
      <c r="I2470" s="633"/>
      <c r="K2470" s="633"/>
      <c r="M2470" s="633"/>
      <c r="O2470" s="633"/>
      <c r="P2470" s="633"/>
      <c r="Q2470" s="633"/>
      <c r="S2470" s="633"/>
      <c r="T2470" s="657"/>
      <c r="U2470" s="633"/>
      <c r="W2470" s="633"/>
      <c r="Y2470" s="633"/>
      <c r="Z2470" s="649"/>
      <c r="AA2470" s="653"/>
      <c r="AB2470" s="649"/>
    </row>
    <row r="2471" spans="3:28" x14ac:dyDescent="0.25">
      <c r="C2471" s="633"/>
      <c r="D2471" s="633"/>
      <c r="E2471" s="633"/>
      <c r="G2471" s="633"/>
      <c r="I2471" s="633"/>
      <c r="K2471" s="633"/>
      <c r="M2471" s="633"/>
      <c r="O2471" s="633"/>
      <c r="P2471" s="633"/>
      <c r="Q2471" s="633"/>
      <c r="S2471" s="633"/>
      <c r="T2471" s="657"/>
      <c r="U2471" s="633"/>
      <c r="W2471" s="633"/>
      <c r="Y2471" s="633"/>
      <c r="Z2471" s="649"/>
      <c r="AA2471" s="653"/>
      <c r="AB2471" s="649"/>
    </row>
    <row r="2472" spans="3:28" x14ac:dyDescent="0.25">
      <c r="C2472" s="633"/>
      <c r="D2472" s="633"/>
      <c r="E2472" s="633"/>
      <c r="G2472" s="633"/>
      <c r="I2472" s="633"/>
      <c r="K2472" s="633"/>
      <c r="M2472" s="633"/>
      <c r="O2472" s="633"/>
      <c r="P2472" s="633"/>
      <c r="Q2472" s="633"/>
      <c r="S2472" s="633"/>
      <c r="T2472" s="657"/>
      <c r="U2472" s="633"/>
      <c r="W2472" s="633"/>
      <c r="Y2472" s="633"/>
      <c r="Z2472" s="649"/>
      <c r="AA2472" s="653"/>
      <c r="AB2472" s="649"/>
    </row>
    <row r="2473" spans="3:28" x14ac:dyDescent="0.25">
      <c r="C2473" s="633"/>
      <c r="D2473" s="633"/>
      <c r="E2473" s="633"/>
      <c r="G2473" s="633"/>
      <c r="I2473" s="633"/>
      <c r="K2473" s="633"/>
      <c r="M2473" s="633"/>
      <c r="O2473" s="633"/>
      <c r="P2473" s="633"/>
      <c r="Q2473" s="633"/>
      <c r="S2473" s="633"/>
      <c r="T2473" s="657"/>
      <c r="U2473" s="633"/>
      <c r="W2473" s="633"/>
      <c r="Y2473" s="633"/>
      <c r="Z2473" s="649"/>
      <c r="AA2473" s="653"/>
      <c r="AB2473" s="649"/>
    </row>
    <row r="2474" spans="3:28" x14ac:dyDescent="0.25">
      <c r="C2474" s="633"/>
      <c r="D2474" s="633"/>
      <c r="E2474" s="633"/>
      <c r="G2474" s="633"/>
      <c r="I2474" s="633"/>
      <c r="K2474" s="633"/>
      <c r="M2474" s="633"/>
      <c r="O2474" s="633"/>
      <c r="P2474" s="633"/>
      <c r="Q2474" s="633"/>
      <c r="S2474" s="633"/>
      <c r="T2474" s="657"/>
      <c r="U2474" s="633"/>
      <c r="W2474" s="633"/>
      <c r="Y2474" s="633"/>
      <c r="Z2474" s="649"/>
      <c r="AA2474" s="653"/>
      <c r="AB2474" s="649"/>
    </row>
    <row r="2475" spans="3:28" x14ac:dyDescent="0.25">
      <c r="C2475" s="633"/>
      <c r="D2475" s="633"/>
      <c r="E2475" s="633"/>
      <c r="G2475" s="633"/>
      <c r="I2475" s="633"/>
      <c r="K2475" s="633"/>
      <c r="M2475" s="633"/>
      <c r="O2475" s="633"/>
      <c r="P2475" s="633"/>
      <c r="Q2475" s="633"/>
      <c r="S2475" s="633"/>
      <c r="T2475" s="657"/>
      <c r="U2475" s="633"/>
      <c r="W2475" s="633"/>
      <c r="Y2475" s="633"/>
      <c r="Z2475" s="649"/>
      <c r="AA2475" s="653"/>
      <c r="AB2475" s="649"/>
    </row>
    <row r="2476" spans="3:28" x14ac:dyDescent="0.25">
      <c r="C2476" s="633"/>
      <c r="D2476" s="633"/>
      <c r="E2476" s="633"/>
      <c r="G2476" s="633"/>
      <c r="I2476" s="633"/>
      <c r="K2476" s="633"/>
      <c r="M2476" s="633"/>
      <c r="O2476" s="633"/>
      <c r="P2476" s="633"/>
      <c r="Q2476" s="633"/>
      <c r="S2476" s="633"/>
      <c r="T2476" s="657"/>
      <c r="U2476" s="633"/>
      <c r="W2476" s="633"/>
      <c r="Y2476" s="633"/>
      <c r="Z2476" s="649"/>
      <c r="AA2476" s="653"/>
      <c r="AB2476" s="649"/>
    </row>
    <row r="2477" spans="3:28" x14ac:dyDescent="0.25">
      <c r="C2477" s="633"/>
      <c r="D2477" s="633"/>
      <c r="E2477" s="633"/>
      <c r="G2477" s="633"/>
      <c r="I2477" s="633"/>
      <c r="K2477" s="633"/>
      <c r="M2477" s="633"/>
      <c r="O2477" s="633"/>
      <c r="P2477" s="633"/>
      <c r="Q2477" s="633"/>
      <c r="S2477" s="633"/>
      <c r="T2477" s="657"/>
      <c r="U2477" s="633"/>
      <c r="W2477" s="633"/>
      <c r="Y2477" s="633"/>
      <c r="Z2477" s="649"/>
      <c r="AA2477" s="653"/>
      <c r="AB2477" s="649"/>
    </row>
    <row r="2478" spans="3:28" x14ac:dyDescent="0.25">
      <c r="C2478" s="633"/>
      <c r="D2478" s="633"/>
      <c r="E2478" s="633"/>
      <c r="G2478" s="633"/>
      <c r="I2478" s="633"/>
      <c r="K2478" s="633"/>
      <c r="M2478" s="633"/>
      <c r="O2478" s="633"/>
      <c r="P2478" s="633"/>
      <c r="Q2478" s="633"/>
      <c r="S2478" s="633"/>
      <c r="T2478" s="657"/>
      <c r="U2478" s="633"/>
      <c r="W2478" s="633"/>
      <c r="Y2478" s="633"/>
      <c r="Z2478" s="649"/>
      <c r="AA2478" s="653"/>
      <c r="AB2478" s="649"/>
    </row>
    <row r="2479" spans="3:28" x14ac:dyDescent="0.25">
      <c r="C2479" s="633"/>
      <c r="D2479" s="633"/>
      <c r="E2479" s="633"/>
      <c r="G2479" s="633"/>
      <c r="I2479" s="633"/>
      <c r="K2479" s="633"/>
      <c r="M2479" s="633"/>
      <c r="O2479" s="633"/>
      <c r="P2479" s="633"/>
      <c r="Q2479" s="633"/>
      <c r="S2479" s="633"/>
      <c r="T2479" s="657"/>
      <c r="U2479" s="633"/>
      <c r="W2479" s="633"/>
      <c r="Y2479" s="633"/>
      <c r="Z2479" s="649"/>
      <c r="AA2479" s="653"/>
      <c r="AB2479" s="649"/>
    </row>
    <row r="2480" spans="3:28" x14ac:dyDescent="0.25">
      <c r="C2480" s="633"/>
      <c r="D2480" s="633"/>
      <c r="E2480" s="633"/>
      <c r="G2480" s="633"/>
      <c r="I2480" s="633"/>
      <c r="K2480" s="633"/>
      <c r="M2480" s="633"/>
      <c r="O2480" s="633"/>
      <c r="P2480" s="633"/>
      <c r="Q2480" s="633"/>
      <c r="S2480" s="633"/>
      <c r="T2480" s="657"/>
      <c r="U2480" s="633"/>
      <c r="W2480" s="633"/>
      <c r="Y2480" s="633"/>
      <c r="Z2480" s="649"/>
      <c r="AA2480" s="653"/>
      <c r="AB2480" s="649"/>
    </row>
    <row r="2481" spans="3:28" x14ac:dyDescent="0.25">
      <c r="C2481" s="633"/>
      <c r="D2481" s="633"/>
      <c r="E2481" s="633"/>
      <c r="G2481" s="633"/>
      <c r="I2481" s="633"/>
      <c r="K2481" s="633"/>
      <c r="M2481" s="633"/>
      <c r="O2481" s="633"/>
      <c r="P2481" s="633"/>
      <c r="Q2481" s="633"/>
      <c r="S2481" s="633"/>
      <c r="T2481" s="657"/>
      <c r="U2481" s="633"/>
      <c r="W2481" s="633"/>
      <c r="Y2481" s="633"/>
      <c r="Z2481" s="649"/>
      <c r="AA2481" s="653"/>
      <c r="AB2481" s="649"/>
    </row>
    <row r="2482" spans="3:28" x14ac:dyDescent="0.25">
      <c r="C2482" s="633"/>
      <c r="D2482" s="633"/>
      <c r="E2482" s="633"/>
      <c r="G2482" s="633"/>
      <c r="I2482" s="633"/>
      <c r="K2482" s="633"/>
      <c r="M2482" s="633"/>
      <c r="O2482" s="633"/>
      <c r="P2482" s="633"/>
      <c r="Q2482" s="633"/>
      <c r="S2482" s="633"/>
      <c r="T2482" s="657"/>
      <c r="U2482" s="633"/>
      <c r="W2482" s="633"/>
      <c r="Y2482" s="633"/>
      <c r="Z2482" s="649"/>
      <c r="AA2482" s="653"/>
      <c r="AB2482" s="649"/>
    </row>
    <row r="2483" spans="3:28" x14ac:dyDescent="0.25">
      <c r="C2483" s="633"/>
      <c r="D2483" s="633"/>
      <c r="E2483" s="633"/>
      <c r="G2483" s="633"/>
      <c r="I2483" s="633"/>
      <c r="K2483" s="633"/>
      <c r="M2483" s="633"/>
      <c r="O2483" s="633"/>
      <c r="P2483" s="633"/>
      <c r="Q2483" s="633"/>
      <c r="S2483" s="633"/>
      <c r="T2483" s="657"/>
      <c r="U2483" s="633"/>
      <c r="W2483" s="633"/>
      <c r="Y2483" s="633"/>
      <c r="Z2483" s="649"/>
      <c r="AA2483" s="653"/>
      <c r="AB2483" s="649"/>
    </row>
    <row r="2484" spans="3:28" x14ac:dyDescent="0.25">
      <c r="C2484" s="633"/>
      <c r="D2484" s="633"/>
      <c r="E2484" s="633"/>
      <c r="G2484" s="633"/>
      <c r="I2484" s="633"/>
      <c r="K2484" s="633"/>
      <c r="M2484" s="633"/>
      <c r="O2484" s="633"/>
      <c r="P2484" s="633"/>
      <c r="Q2484" s="633"/>
      <c r="S2484" s="633"/>
      <c r="T2484" s="657"/>
      <c r="U2484" s="633"/>
      <c r="W2484" s="633"/>
      <c r="Y2484" s="633"/>
      <c r="Z2484" s="649"/>
      <c r="AA2484" s="653"/>
      <c r="AB2484" s="649"/>
    </row>
    <row r="2485" spans="3:28" x14ac:dyDescent="0.25">
      <c r="C2485" s="633"/>
      <c r="D2485" s="633"/>
      <c r="E2485" s="633"/>
      <c r="G2485" s="633"/>
      <c r="I2485" s="633"/>
      <c r="K2485" s="633"/>
      <c r="M2485" s="633"/>
      <c r="O2485" s="633"/>
      <c r="P2485" s="633"/>
      <c r="Q2485" s="633"/>
      <c r="S2485" s="633"/>
      <c r="T2485" s="657"/>
      <c r="U2485" s="633"/>
      <c r="W2485" s="633"/>
      <c r="Y2485" s="633"/>
      <c r="Z2485" s="649"/>
      <c r="AA2485" s="653"/>
      <c r="AB2485" s="649"/>
    </row>
    <row r="2486" spans="3:28" x14ac:dyDescent="0.25">
      <c r="C2486" s="633"/>
      <c r="D2486" s="633"/>
      <c r="E2486" s="633"/>
      <c r="G2486" s="633"/>
      <c r="I2486" s="633"/>
      <c r="K2486" s="633"/>
      <c r="M2486" s="633"/>
      <c r="O2486" s="633"/>
      <c r="P2486" s="633"/>
      <c r="Q2486" s="633"/>
      <c r="S2486" s="633"/>
      <c r="T2486" s="657"/>
      <c r="U2486" s="633"/>
      <c r="W2486" s="633"/>
      <c r="Y2486" s="633"/>
      <c r="Z2486" s="649"/>
      <c r="AA2486" s="653"/>
      <c r="AB2486" s="649"/>
    </row>
    <row r="2487" spans="3:28" x14ac:dyDescent="0.25">
      <c r="C2487" s="633"/>
      <c r="D2487" s="633"/>
      <c r="E2487" s="633"/>
      <c r="G2487" s="633"/>
      <c r="I2487" s="633"/>
      <c r="K2487" s="633"/>
      <c r="M2487" s="633"/>
      <c r="O2487" s="633"/>
      <c r="P2487" s="633"/>
      <c r="Q2487" s="633"/>
      <c r="S2487" s="633"/>
      <c r="T2487" s="657"/>
      <c r="U2487" s="633"/>
      <c r="W2487" s="633"/>
      <c r="Y2487" s="633"/>
      <c r="Z2487" s="649"/>
      <c r="AA2487" s="653"/>
      <c r="AB2487" s="649"/>
    </row>
    <row r="2488" spans="3:28" x14ac:dyDescent="0.25">
      <c r="C2488" s="633"/>
      <c r="D2488" s="633"/>
      <c r="E2488" s="633"/>
      <c r="G2488" s="633"/>
      <c r="I2488" s="633"/>
      <c r="K2488" s="633"/>
      <c r="M2488" s="633"/>
      <c r="O2488" s="633"/>
      <c r="P2488" s="633"/>
      <c r="Q2488" s="633"/>
      <c r="S2488" s="633"/>
      <c r="T2488" s="657"/>
      <c r="U2488" s="633"/>
      <c r="W2488" s="633"/>
      <c r="Y2488" s="633"/>
      <c r="Z2488" s="649"/>
      <c r="AA2488" s="653"/>
      <c r="AB2488" s="649"/>
    </row>
    <row r="2489" spans="3:28" x14ac:dyDescent="0.25">
      <c r="C2489" s="633"/>
      <c r="D2489" s="633"/>
      <c r="E2489" s="633"/>
      <c r="G2489" s="633"/>
      <c r="I2489" s="633"/>
      <c r="K2489" s="633"/>
      <c r="M2489" s="633"/>
      <c r="O2489" s="633"/>
      <c r="P2489" s="633"/>
      <c r="Q2489" s="633"/>
      <c r="S2489" s="633"/>
      <c r="T2489" s="657"/>
      <c r="U2489" s="633"/>
      <c r="W2489" s="633"/>
      <c r="Y2489" s="633"/>
      <c r="Z2489" s="649"/>
      <c r="AA2489" s="653"/>
      <c r="AB2489" s="649"/>
    </row>
    <row r="2490" spans="3:28" x14ac:dyDescent="0.25">
      <c r="C2490" s="633"/>
      <c r="D2490" s="633"/>
      <c r="E2490" s="633"/>
      <c r="G2490" s="633"/>
      <c r="I2490" s="633"/>
      <c r="K2490" s="633"/>
      <c r="M2490" s="633"/>
      <c r="O2490" s="633"/>
      <c r="P2490" s="633"/>
      <c r="Q2490" s="633"/>
      <c r="S2490" s="633"/>
      <c r="T2490" s="657"/>
      <c r="U2490" s="633"/>
      <c r="W2490" s="633"/>
      <c r="Y2490" s="633"/>
      <c r="Z2490" s="649"/>
      <c r="AA2490" s="653"/>
      <c r="AB2490" s="649"/>
    </row>
    <row r="2491" spans="3:28" x14ac:dyDescent="0.25">
      <c r="C2491" s="633"/>
      <c r="D2491" s="633"/>
      <c r="E2491" s="633"/>
      <c r="G2491" s="633"/>
      <c r="I2491" s="633"/>
      <c r="K2491" s="633"/>
      <c r="M2491" s="633"/>
      <c r="O2491" s="633"/>
      <c r="P2491" s="633"/>
      <c r="Q2491" s="633"/>
      <c r="S2491" s="633"/>
      <c r="T2491" s="657"/>
      <c r="U2491" s="633"/>
      <c r="W2491" s="633"/>
      <c r="Y2491" s="633"/>
      <c r="Z2491" s="649"/>
      <c r="AA2491" s="653"/>
      <c r="AB2491" s="649"/>
    </row>
    <row r="2492" spans="3:28" x14ac:dyDescent="0.25">
      <c r="C2492" s="633"/>
      <c r="D2492" s="633"/>
      <c r="E2492" s="633"/>
      <c r="G2492" s="633"/>
      <c r="I2492" s="633"/>
      <c r="K2492" s="633"/>
      <c r="M2492" s="633"/>
      <c r="O2492" s="633"/>
      <c r="P2492" s="633"/>
      <c r="Q2492" s="633"/>
      <c r="S2492" s="633"/>
      <c r="T2492" s="657"/>
      <c r="U2492" s="633"/>
      <c r="W2492" s="633"/>
      <c r="Y2492" s="633"/>
      <c r="Z2492" s="649"/>
      <c r="AA2492" s="653"/>
      <c r="AB2492" s="649"/>
    </row>
    <row r="2493" spans="3:28" x14ac:dyDescent="0.25">
      <c r="C2493" s="633"/>
      <c r="D2493" s="633"/>
      <c r="E2493" s="633"/>
      <c r="G2493" s="633"/>
      <c r="I2493" s="633"/>
      <c r="K2493" s="633"/>
      <c r="M2493" s="633"/>
      <c r="O2493" s="633"/>
      <c r="P2493" s="633"/>
      <c r="Q2493" s="633"/>
      <c r="S2493" s="633"/>
      <c r="T2493" s="657"/>
      <c r="U2493" s="633"/>
      <c r="W2493" s="633"/>
      <c r="Y2493" s="633"/>
      <c r="Z2493" s="649"/>
      <c r="AA2493" s="653"/>
      <c r="AB2493" s="649"/>
    </row>
  </sheetData>
  <sheetProtection formatCells="0" formatColumns="0" formatRows="0" deleteColumns="0" deleteRows="0" sort="0"/>
  <mergeCells count="8">
    <mergeCell ref="A2:A3"/>
    <mergeCell ref="B2:B3"/>
    <mergeCell ref="AF2:AF3"/>
    <mergeCell ref="D2:L2"/>
    <mergeCell ref="N2:AB2"/>
    <mergeCell ref="AC2:AC3"/>
    <mergeCell ref="AD2:AD3"/>
    <mergeCell ref="AE2:AE3"/>
  </mergeCells>
  <conditionalFormatting sqref="K45:K55 K58:K62 M58:M62 K33:K43 M33:M43 K6:K12 M6:M12 M14:M31 K14:K31 M45:M55">
    <cfRule type="cellIs" dxfId="0" priority="2" operator="greaterThan">
      <formula>0.34</formula>
    </cfRule>
  </conditionalFormatting>
  <pageMargins left="0.32" right="0.2" top="0.56999999999999995" bottom="0.2" header="0.23" footer="0.2"/>
  <pageSetup paperSize="5" scale="46" orientation="landscape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mrn update </vt:lpstr>
      <vt:lpstr>mrn summery</vt:lpstr>
      <vt:lpstr>flavuor wise</vt:lpstr>
      <vt:lpstr>'flavuor wise'!Print_Area</vt:lpstr>
      <vt:lpstr>'mrn summery'!Print_Area</vt:lpstr>
      <vt:lpstr>'mrn update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</dc:creator>
  <cp:lastModifiedBy>suneetha</cp:lastModifiedBy>
  <cp:lastPrinted>2016-01-28T03:00:29Z</cp:lastPrinted>
  <dcterms:created xsi:type="dcterms:W3CDTF">2014-07-15T07:37:26Z</dcterms:created>
  <dcterms:modified xsi:type="dcterms:W3CDTF">2016-03-04T10:11:01Z</dcterms:modified>
</cp:coreProperties>
</file>