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-Basis\DATABASE\"/>
    </mc:Choice>
  </mc:AlternateContent>
  <bookViews>
    <workbookView xWindow="0" yWindow="0" windowWidth="23040" windowHeight="9192" activeTab="1"/>
  </bookViews>
  <sheets>
    <sheet name="Отчет" sheetId="1" r:id="rId1"/>
    <sheet name="Производство технолог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P3" i="2"/>
  <c r="AA8" i="1" l="1"/>
  <c r="Y8" i="1"/>
  <c r="V8" i="1"/>
  <c r="S8" i="1"/>
  <c r="H13" i="1"/>
  <c r="G13" i="1"/>
  <c r="P8" i="1" s="1"/>
  <c r="I13" i="1"/>
  <c r="M8" i="1"/>
  <c r="J8" i="1"/>
  <c r="F8" i="1"/>
  <c r="D13" i="1"/>
  <c r="Q8" i="1"/>
  <c r="I14" i="2"/>
  <c r="G14" i="2"/>
  <c r="H11" i="2" s="1"/>
  <c r="H12" i="2" l="1"/>
  <c r="I12" i="2" s="1"/>
  <c r="H10" i="2"/>
  <c r="I10" i="2" s="1"/>
  <c r="R8" i="1"/>
  <c r="I11" i="2"/>
  <c r="H9" i="2"/>
  <c r="I9" i="2" s="1"/>
  <c r="H8" i="2"/>
  <c r="I8" i="2" s="1"/>
  <c r="K3" i="2" s="1"/>
  <c r="G8" i="1" s="1"/>
  <c r="H8" i="1" s="1"/>
  <c r="H13" i="2"/>
  <c r="I13" i="2" s="1"/>
  <c r="I8" i="1" l="1"/>
  <c r="K8" i="1"/>
  <c r="L8" i="1" s="1"/>
  <c r="W8" i="1"/>
  <c r="X8" i="1" s="1"/>
  <c r="T8" i="1"/>
  <c r="U8" i="1" s="1"/>
  <c r="N8" i="1"/>
  <c r="O8" i="1" s="1"/>
</calcChain>
</file>

<file path=xl/comments1.xml><?xml version="1.0" encoding="utf-8"?>
<comments xmlns="http://schemas.openxmlformats.org/spreadsheetml/2006/main">
  <authors>
    <author>USER-76</author>
  </authors>
  <commentLis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USER-76:</t>
        </r>
        <r>
          <rPr>
            <sz val="9"/>
            <color indexed="81"/>
            <rFont val="Tahoma"/>
            <family val="2"/>
            <charset val="204"/>
          </rPr>
          <t xml:space="preserve">
Документ 558296</t>
        </r>
      </text>
    </comment>
  </commentList>
</comments>
</file>

<file path=xl/sharedStrings.xml><?xml version="1.0" encoding="utf-8"?>
<sst xmlns="http://schemas.openxmlformats.org/spreadsheetml/2006/main" count="134" uniqueCount="94">
  <si>
    <t>Код</t>
  </si>
  <si>
    <t>Наименование</t>
  </si>
  <si>
    <t>Вид товара</t>
  </si>
  <si>
    <t>Партия</t>
  </si>
  <si>
    <t>Вес после шприцевания, кг</t>
  </si>
  <si>
    <t>Вес после массажера, кг</t>
  </si>
  <si>
    <t>Вес перед термичкой, кг</t>
  </si>
  <si>
    <t>% впрыска</t>
  </si>
  <si>
    <t>Выход ГП, кг</t>
  </si>
  <si>
    <t>План</t>
  </si>
  <si>
    <t>Факт</t>
  </si>
  <si>
    <t>Откл</t>
  </si>
  <si>
    <t>Рецептура: Вес после шприцевания</t>
  </si>
  <si>
    <t>Производство Деликатесов (на одну порцию)</t>
  </si>
  <si>
    <t>Отсечение влаги (факт), кг</t>
  </si>
  <si>
    <r>
      <t xml:space="preserve">Факт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План</t>
    </r>
  </si>
  <si>
    <t>Рецептура: % впрыска</t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</si>
  <si>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charset val="204"/>
        <scheme val="minor"/>
      </rPr>
      <t xml:space="preserve"> Вес П/Ф (ГП)</t>
    </r>
  </si>
  <si>
    <t>Потери (цех), %</t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</si>
  <si>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(цех)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</si>
  <si>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потерь (термичка)</t>
    </r>
  </si>
  <si>
    <r>
      <rPr>
        <u/>
        <sz val="11"/>
        <color theme="1"/>
        <rFont val="Calibri"/>
        <family val="2"/>
        <charset val="204"/>
        <scheme val="minor"/>
      </rPr>
      <t xml:space="preserve">Рецептуры: </t>
    </r>
    <r>
      <rPr>
        <sz val="11"/>
        <color theme="1"/>
        <rFont val="Calibri"/>
        <family val="2"/>
        <scheme val="minor"/>
      </rPr>
      <t>% выхода</t>
    </r>
  </si>
  <si>
    <r>
      <t xml:space="preserve">Выход ГП факт 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</t>
    </r>
  </si>
  <si>
    <t>Ед. изм.</t>
  </si>
  <si>
    <t>Потери (термические), %</t>
  </si>
  <si>
    <t>РУЛЬКА ОСОБЛИВА в/к в/ґ ТМ Алан-с 12.04.24-145-25</t>
  </si>
  <si>
    <t>РУЛЬКА ОСОБЛИВА в/к в/ґ ТМ Алан</t>
  </si>
  <si>
    <t>вес.</t>
  </si>
  <si>
    <t>кг</t>
  </si>
  <si>
    <t>№ п/п</t>
  </si>
  <si>
    <t>Статус</t>
  </si>
  <si>
    <t>№ Док</t>
  </si>
  <si>
    <t>Дата</t>
  </si>
  <si>
    <t>Название рецептуры</t>
  </si>
  <si>
    <t>Вид товара ГП</t>
  </si>
  <si>
    <t>Куттеров факт</t>
  </si>
  <si>
    <t>Вес п/ф факт (шпр)</t>
  </si>
  <si>
    <t>Факт кол-во</t>
  </si>
  <si>
    <t>Вес п/ф факт (мсж)</t>
  </si>
  <si>
    <t>Вес п/ф факт</t>
  </si>
  <si>
    <t>Расчет кол-во</t>
  </si>
  <si>
    <t>План выход ГП</t>
  </si>
  <si>
    <t>Партия закрыта (да/нет)</t>
  </si>
  <si>
    <t>Кол-во батонов</t>
  </si>
  <si>
    <t>Главн.</t>
  </si>
  <si>
    <t>Код рецепт.</t>
  </si>
  <si>
    <t>Примечание (рецептура)</t>
  </si>
  <si>
    <t>Примечание (производство)</t>
  </si>
  <si>
    <t>Пользователь (создание)</t>
  </si>
  <si>
    <t>Пользователь (корректировка)</t>
  </si>
  <si>
    <t>Дата/время (создание)</t>
  </si>
  <si>
    <t>Дата/время (корректировка)</t>
  </si>
  <si>
    <t>Название (приход)</t>
  </si>
  <si>
    <t>Проведен</t>
  </si>
  <si>
    <t>557801</t>
  </si>
  <si>
    <t/>
  </si>
  <si>
    <t>П/Ф (ГП)</t>
  </si>
  <si>
    <t>Нет</t>
  </si>
  <si>
    <t>01.07.2024</t>
  </si>
  <si>
    <t>Да</t>
  </si>
  <si>
    <t>145-25</t>
  </si>
  <si>
    <t>с 12.04.24</t>
  </si>
  <si>
    <t>Пронько Л.В.</t>
  </si>
  <si>
    <t>Нагорная Я.Г.</t>
  </si>
  <si>
    <t>Куттеров факт (расчет)</t>
  </si>
  <si>
    <t>Вес П/Ф после шприцевания (расчет)</t>
  </si>
  <si>
    <t>Вес П/Ф после массажера (расчет)</t>
  </si>
  <si>
    <t>Переходящий П/Ф (расход), кг</t>
  </si>
  <si>
    <t>РУЛЬКА СВ. без кости</t>
  </si>
  <si>
    <t>РАССОЛ  МАРОЧНЫЙ</t>
  </si>
  <si>
    <t>Паприка красная молотая</t>
  </si>
  <si>
    <t>Смаковий препарат Аромат свинини ДЕ А2902 Б/Г</t>
  </si>
  <si>
    <t>Соль экстра</t>
  </si>
  <si>
    <t>Чеснок сушеный гранулы</t>
  </si>
  <si>
    <t>Название (расход)</t>
  </si>
  <si>
    <t>Кол-во факт</t>
  </si>
  <si>
    <t>Доля</t>
  </si>
  <si>
    <t>Строчная часть</t>
  </si>
  <si>
    <t>Детальная часть</t>
  </si>
  <si>
    <r>
      <t xml:space="preserve">Производство технолог: 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</si>
  <si>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шприцевания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после массажера (расчет))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Куттеров факт (расчет)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</t>
    </r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</t>
    </r>
  </si>
  <si>
    <t>Справочник рецептур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</si>
  <si>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</si>
  <si>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(Рецептуры: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Вес после шприцевания)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(Вес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charset val="204"/>
        <scheme val="minor"/>
      </rPr>
      <t xml:space="preserve"> % вприска)</t>
    </r>
  </si>
  <si>
    <t>% потерь (цех)</t>
  </si>
  <si>
    <t>% потерь (термичка)</t>
  </si>
  <si>
    <t>% потерь</t>
  </si>
  <si>
    <t>Вес П/Ф (ГП)</t>
  </si>
  <si>
    <t>% выхода</t>
  </si>
  <si>
    <t>Пример</t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</si>
  <si>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(Вес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 Вес п/ф факт)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Вес П/Ф после массажера (расчет)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100</t>
    </r>
  </si>
  <si>
    <r>
      <rPr>
        <u/>
        <sz val="11"/>
        <color theme="1"/>
        <rFont val="Calibri"/>
        <family val="2"/>
        <charset val="204"/>
        <scheme val="minor"/>
      </rPr>
      <t>Рецептуры:</t>
    </r>
    <r>
      <rPr>
        <sz val="11"/>
        <color theme="1"/>
        <rFont val="Calibri"/>
        <family val="2"/>
        <scheme val="minor"/>
      </rPr>
      <t xml:space="preserve"> Вес П/Ф (ГП) </t>
    </r>
    <r>
      <rPr>
        <b/>
        <sz val="11"/>
        <color theme="1"/>
        <rFont val="Calibri"/>
        <family val="2"/>
        <charset val="204"/>
        <scheme val="minor"/>
      </rPr>
      <t>минус</t>
    </r>
    <r>
      <rPr>
        <sz val="11"/>
        <color theme="1"/>
        <rFont val="Calibri"/>
        <family val="2"/>
        <scheme val="minor"/>
      </rPr>
      <t xml:space="preserve"> ((Вес П/Ф (ГП) </t>
    </r>
    <r>
      <rPr>
        <b/>
        <sz val="11"/>
        <color theme="1"/>
        <rFont val="Calibri"/>
        <family val="2"/>
        <charset val="204"/>
        <scheme val="minor"/>
      </rPr>
      <t>умножить</t>
    </r>
    <r>
      <rPr>
        <sz val="11"/>
        <color theme="1"/>
        <rFont val="Calibri"/>
        <family val="2"/>
        <scheme val="minor"/>
      </rPr>
      <t xml:space="preserve"> % потерь (цех))/100</t>
    </r>
  </si>
  <si>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</t>
    </r>
  </si>
  <si>
    <r>
      <t xml:space="preserve"> (</t>
    </r>
    <r>
      <rPr>
        <u/>
        <sz val="11"/>
        <color theme="1"/>
        <rFont val="Calibri"/>
        <family val="2"/>
        <charset val="204"/>
        <scheme val="minor"/>
      </rPr>
      <t>Производство технолог:</t>
    </r>
    <r>
      <rPr>
        <sz val="11"/>
        <color theme="1"/>
        <rFont val="Calibri"/>
        <family val="2"/>
        <scheme val="minor"/>
      </rPr>
      <t xml:space="preserve"> Вес п/ф факт </t>
    </r>
    <r>
      <rPr>
        <b/>
        <sz val="11"/>
        <color theme="1"/>
        <rFont val="Calibri"/>
        <family val="2"/>
        <charset val="204"/>
        <scheme val="minor"/>
      </rPr>
      <t>разделить</t>
    </r>
    <r>
      <rPr>
        <sz val="11"/>
        <color theme="1"/>
        <rFont val="Calibri"/>
        <family val="2"/>
        <scheme val="minor"/>
      </rPr>
      <t xml:space="preserve"> Куттеров факт (расчет)) минус Выход ГП факт </t>
    </r>
    <r>
      <rPr>
        <b/>
        <sz val="11"/>
        <color theme="1"/>
        <rFont val="Calibri"/>
        <family val="2"/>
        <charset val="204"/>
        <scheme val="minor"/>
      </rPr>
      <t xml:space="preserve">разделить </t>
    </r>
    <r>
      <rPr>
        <sz val="11"/>
        <color theme="1"/>
        <rFont val="Calibri"/>
        <family val="2"/>
        <charset val="204"/>
        <scheme val="minor"/>
      </rPr>
      <t>Вес П/Ф после массажера (расчет)</t>
    </r>
    <r>
      <rPr>
        <b/>
        <sz val="11"/>
        <color theme="1"/>
        <rFont val="Calibri"/>
        <family val="2"/>
        <charset val="204"/>
        <scheme val="minor"/>
      </rPr>
      <t xml:space="preserve"> умножить </t>
    </r>
    <r>
      <rPr>
        <sz val="11"/>
        <color theme="1"/>
        <rFont val="Calibri"/>
        <family val="2"/>
        <scheme val="minor"/>
      </rPr>
      <t xml:space="preserve">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</si>
</sst>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;\-0.;\ ;"/>
    <numFmt numFmtId="165" formatCode="#,##0.####;\-#,##0.####;\ ;"/>
    <numFmt numFmtId="166" formatCode="dd/mm/yyyy\ h:mm:ss"/>
    <numFmt numFmtId="167" formatCode="0.00000"/>
    <numFmt numFmtId="168" formatCode="0.0%"/>
    <numFmt numFmtId="169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MS Sans Serif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Tahoma"/>
      <family val="2"/>
      <charset val="204"/>
    </font>
    <font>
      <b/>
      <i/>
      <sz val="8"/>
      <color rgb="FF7030A0"/>
      <name val="Arial"/>
      <family val="2"/>
      <charset val="204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0F0F0"/>
        <bgColor indexed="8"/>
      </patternFill>
    </fill>
    <fill>
      <patternFill patternType="solid">
        <fgColor rgb="FFE4E4E4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4" borderId="0" applyNumberFormat="0" applyFont="0" applyFill="0" applyBorder="0" applyAlignment="0" applyProtection="0">
      <alignment horizontal="left" vertical="top" wrapText="1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 wrapText="1"/>
    </xf>
    <xf numFmtId="166" fontId="0" fillId="2" borderId="4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11" fillId="7" borderId="1" xfId="2" applyNumberFormat="1" applyFont="1" applyFill="1" applyBorder="1" applyAlignment="1" applyProtection="1">
      <alignment horizontal="center" vertical="center" wrapText="1"/>
    </xf>
    <xf numFmtId="168" fontId="11" fillId="7" borderId="1" xfId="1" applyNumberFormat="1" applyFont="1" applyFill="1" applyBorder="1" applyAlignment="1" applyProtection="1">
      <alignment horizontal="center" vertical="center" wrapText="1"/>
    </xf>
    <xf numFmtId="169" fontId="11" fillId="7" borderId="1" xfId="1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opLeftCell="N1" workbookViewId="0">
      <selection activeCell="Z5" sqref="Z5"/>
    </sheetView>
  </sheetViews>
  <sheetFormatPr defaultColWidth="9.109375" defaultRowHeight="14.4" x14ac:dyDescent="0.3"/>
  <cols>
    <col min="1" max="1" width="9.109375" style="1"/>
    <col min="2" max="2" width="38.5546875" style="1" customWidth="1"/>
    <col min="3" max="3" width="14.33203125" style="1" customWidth="1"/>
    <col min="4" max="4" width="14" style="1" customWidth="1"/>
    <col min="5" max="5" width="11.5546875" style="1" customWidth="1"/>
    <col min="6" max="6" width="15.44140625" style="1" customWidth="1"/>
    <col min="7" max="7" width="16.44140625" style="1" customWidth="1"/>
    <col min="8" max="8" width="18" style="1" customWidth="1"/>
    <col min="9" max="9" width="23.5546875" style="1" customWidth="1"/>
    <col min="10" max="10" width="11.88671875" style="1" customWidth="1"/>
    <col min="11" max="11" width="22" style="1" customWidth="1"/>
    <col min="12" max="12" width="7.44140625" style="1" customWidth="1"/>
    <col min="13" max="13" width="12" style="1" customWidth="1"/>
    <col min="14" max="14" width="15" style="1" customWidth="1"/>
    <col min="15" max="15" width="7.44140625" style="1" customWidth="1"/>
    <col min="16" max="16" width="13.109375" style="1" customWidth="1"/>
    <col min="17" max="17" width="21.33203125" style="1" customWidth="1"/>
    <col min="18" max="18" width="7.44140625" style="1" customWidth="1"/>
    <col min="19" max="19" width="15.109375" style="1" customWidth="1"/>
    <col min="20" max="20" width="14.6640625" style="1" customWidth="1"/>
    <col min="21" max="21" width="7.44140625" style="1" customWidth="1"/>
    <col min="22" max="22" width="13.6640625" style="1" customWidth="1"/>
    <col min="23" max="23" width="24.5546875" style="1" customWidth="1"/>
    <col min="24" max="24" width="7.44140625" style="1" customWidth="1"/>
    <col min="25" max="25" width="14.44140625" style="1" customWidth="1"/>
    <col min="26" max="26" width="12.109375" style="1" customWidth="1"/>
    <col min="27" max="27" width="13.88671875" style="1" customWidth="1"/>
    <col min="28" max="16384" width="9.109375" style="1"/>
  </cols>
  <sheetData>
    <row r="1" spans="1:27" x14ac:dyDescent="0.3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3" spans="1:27" s="5" customFormat="1" ht="30" customHeight="1" x14ac:dyDescent="0.3">
      <c r="A3" s="42" t="s">
        <v>0</v>
      </c>
      <c r="B3" s="42" t="s">
        <v>1</v>
      </c>
      <c r="C3" s="42" t="s">
        <v>2</v>
      </c>
      <c r="D3" s="44" t="s">
        <v>23</v>
      </c>
      <c r="E3" s="42" t="s">
        <v>3</v>
      </c>
      <c r="F3" s="43" t="s">
        <v>4</v>
      </c>
      <c r="G3" s="43"/>
      <c r="H3" s="43"/>
      <c r="I3" s="43" t="s">
        <v>14</v>
      </c>
      <c r="J3" s="43" t="s">
        <v>7</v>
      </c>
      <c r="K3" s="43"/>
      <c r="L3" s="43"/>
      <c r="M3" s="43" t="s">
        <v>5</v>
      </c>
      <c r="N3" s="43"/>
      <c r="O3" s="43"/>
      <c r="P3" s="43" t="s">
        <v>18</v>
      </c>
      <c r="Q3" s="43"/>
      <c r="R3" s="43"/>
      <c r="S3" s="43" t="s">
        <v>6</v>
      </c>
      <c r="T3" s="43"/>
      <c r="U3" s="43"/>
      <c r="V3" s="43" t="s">
        <v>24</v>
      </c>
      <c r="W3" s="43"/>
      <c r="X3" s="43"/>
      <c r="Y3" s="42" t="s">
        <v>8</v>
      </c>
      <c r="Z3" s="42"/>
      <c r="AA3" s="42"/>
    </row>
    <row r="4" spans="1:27" s="5" customFormat="1" ht="43.5" customHeight="1" x14ac:dyDescent="0.3">
      <c r="A4" s="42"/>
      <c r="B4" s="42"/>
      <c r="C4" s="42"/>
      <c r="D4" s="45"/>
      <c r="E4" s="42"/>
      <c r="F4" s="3" t="s">
        <v>9</v>
      </c>
      <c r="G4" s="3" t="s">
        <v>10</v>
      </c>
      <c r="H4" s="3" t="s">
        <v>11</v>
      </c>
      <c r="I4" s="43"/>
      <c r="J4" s="3" t="s">
        <v>9</v>
      </c>
      <c r="K4" s="3" t="s">
        <v>10</v>
      </c>
      <c r="L4" s="3" t="s">
        <v>11</v>
      </c>
      <c r="M4" s="3" t="s">
        <v>9</v>
      </c>
      <c r="N4" s="3" t="s">
        <v>10</v>
      </c>
      <c r="O4" s="3" t="s">
        <v>11</v>
      </c>
      <c r="P4" s="3" t="s">
        <v>9</v>
      </c>
      <c r="Q4" s="3" t="s">
        <v>10</v>
      </c>
      <c r="R4" s="3" t="s">
        <v>11</v>
      </c>
      <c r="S4" s="3" t="s">
        <v>9</v>
      </c>
      <c r="T4" s="3" t="s">
        <v>10</v>
      </c>
      <c r="U4" s="3" t="s">
        <v>11</v>
      </c>
      <c r="V4" s="3" t="s">
        <v>9</v>
      </c>
      <c r="W4" s="3" t="s">
        <v>10</v>
      </c>
      <c r="X4" s="3" t="s">
        <v>11</v>
      </c>
      <c r="Y4" s="3" t="s">
        <v>9</v>
      </c>
      <c r="Z4" s="3" t="s">
        <v>10</v>
      </c>
      <c r="AA4" s="3" t="s">
        <v>11</v>
      </c>
    </row>
    <row r="5" spans="1:27" s="2" customFormat="1" ht="156.75" customHeight="1" x14ac:dyDescent="0.3">
      <c r="A5" s="6"/>
      <c r="B5" s="6"/>
      <c r="C5" s="6"/>
      <c r="D5" s="6"/>
      <c r="E5" s="6"/>
      <c r="F5" s="6" t="s">
        <v>12</v>
      </c>
      <c r="G5" s="6" t="s">
        <v>79</v>
      </c>
      <c r="H5" s="6" t="s">
        <v>15</v>
      </c>
      <c r="I5" s="8" t="s">
        <v>80</v>
      </c>
      <c r="J5" s="6" t="s">
        <v>16</v>
      </c>
      <c r="K5" s="8" t="s">
        <v>83</v>
      </c>
      <c r="L5" s="6" t="s">
        <v>15</v>
      </c>
      <c r="M5" s="7" t="s">
        <v>17</v>
      </c>
      <c r="N5" s="8" t="s">
        <v>82</v>
      </c>
      <c r="O5" s="6" t="s">
        <v>15</v>
      </c>
      <c r="P5" s="8" t="s">
        <v>19</v>
      </c>
      <c r="Q5" s="8" t="s">
        <v>90</v>
      </c>
      <c r="R5" s="6" t="s">
        <v>15</v>
      </c>
      <c r="S5" s="8" t="s">
        <v>91</v>
      </c>
      <c r="T5" s="8" t="s">
        <v>92</v>
      </c>
      <c r="U5" s="6" t="s">
        <v>15</v>
      </c>
      <c r="V5" s="7" t="s">
        <v>20</v>
      </c>
      <c r="W5" s="6" t="s">
        <v>93</v>
      </c>
      <c r="X5" s="6" t="s">
        <v>15</v>
      </c>
      <c r="Y5" s="7" t="s">
        <v>21</v>
      </c>
      <c r="Z5" s="6" t="s">
        <v>22</v>
      </c>
      <c r="AA5" s="6" t="s">
        <v>15</v>
      </c>
    </row>
    <row r="7" spans="1:27" x14ac:dyDescent="0.3">
      <c r="A7" s="5" t="s">
        <v>89</v>
      </c>
    </row>
    <row r="8" spans="1:27" x14ac:dyDescent="0.3">
      <c r="A8" s="10">
        <v>145</v>
      </c>
      <c r="B8" s="10" t="s">
        <v>26</v>
      </c>
      <c r="C8" s="11" t="s">
        <v>27</v>
      </c>
      <c r="D8" s="11" t="s">
        <v>28</v>
      </c>
      <c r="E8" s="12">
        <v>45474</v>
      </c>
      <c r="F8" s="13">
        <f>D13</f>
        <v>175</v>
      </c>
      <c r="G8" s="13">
        <f>'Производство технолог'!M3/'Производство технолог'!K3</f>
        <v>177.72212107857899</v>
      </c>
      <c r="H8" s="14">
        <f>G8-F8</f>
        <v>2.7221210785789935</v>
      </c>
      <c r="I8" s="14">
        <f>('Производство технолог'!M3-'Производство технолог'!P3)/'Производство технолог'!K3-(E13-D13)</f>
        <v>0.57517170601299994</v>
      </c>
      <c r="J8" s="13">
        <f>F13</f>
        <v>75</v>
      </c>
      <c r="K8" s="13">
        <f>'Производство технолог'!P3/'Производство технолог'!K3-(E13-D13)-(D13-F13)</f>
        <v>75.946949372565996</v>
      </c>
      <c r="L8" s="14">
        <f>K8-J8</f>
        <v>0.94694937256599587</v>
      </c>
      <c r="M8" s="13">
        <f>E13</f>
        <v>175.6</v>
      </c>
      <c r="N8" s="13">
        <f>'Производство технолог'!P3/'Производство технолог'!K3</f>
        <v>176.54694937256599</v>
      </c>
      <c r="O8" s="14">
        <f>N8-M8</f>
        <v>0.94694937256599587</v>
      </c>
      <c r="P8" s="13">
        <f>G13</f>
        <v>7.8819999405840697</v>
      </c>
      <c r="Q8" s="13">
        <f>('Производство технолог'!P3-'Производство технолог'!R3)/'Производство технолог'!P3*100</f>
        <v>8.3553507424475217</v>
      </c>
      <c r="R8" s="14">
        <f>Q8-P8</f>
        <v>0.47335080186345202</v>
      </c>
      <c r="S8" s="13">
        <f>E13-(E13*G13/100)</f>
        <v>161.75920810433436</v>
      </c>
      <c r="T8" s="13">
        <f>'Производство технолог'!R3/'Производство технолог'!K3</f>
        <v>161.79583252739684</v>
      </c>
      <c r="U8" s="14">
        <f>T8-S8</f>
        <v>3.6624423062477263E-2</v>
      </c>
      <c r="V8" s="13">
        <f>H13</f>
        <v>17.220759929889201</v>
      </c>
      <c r="W8" s="13">
        <f>(('Производство технолог'!R3/'Производство технолог'!K3)-Z8)/('Производство технолог'!P3/'Производство технолог'!K3)*100</f>
        <v>15.234379649709334</v>
      </c>
      <c r="X8" s="14">
        <f>W8-V8</f>
        <v>-1.9863802801798673</v>
      </c>
      <c r="Y8" s="13">
        <f>J13</f>
        <v>131.519553667449</v>
      </c>
      <c r="Z8" s="39">
        <v>134.9</v>
      </c>
      <c r="AA8" s="14">
        <f>Z8-Y8</f>
        <v>3.3804463325510028</v>
      </c>
    </row>
    <row r="10" spans="1:27" x14ac:dyDescent="0.3">
      <c r="I10" s="40"/>
      <c r="W10" s="40"/>
    </row>
    <row r="11" spans="1:27" x14ac:dyDescent="0.3">
      <c r="A11" s="23" t="s">
        <v>81</v>
      </c>
    </row>
    <row r="12" spans="1:27" s="2" customFormat="1" ht="59.25" customHeight="1" x14ac:dyDescent="0.3">
      <c r="A12" s="4" t="s">
        <v>0</v>
      </c>
      <c r="B12" s="4" t="s">
        <v>1</v>
      </c>
      <c r="C12" s="3" t="s">
        <v>2</v>
      </c>
      <c r="D12" s="32" t="s">
        <v>4</v>
      </c>
      <c r="E12" s="32" t="s">
        <v>87</v>
      </c>
      <c r="F12" s="32" t="s">
        <v>7</v>
      </c>
      <c r="G12" s="33" t="s">
        <v>84</v>
      </c>
      <c r="H12" s="33" t="s">
        <v>85</v>
      </c>
      <c r="I12" s="33" t="s">
        <v>86</v>
      </c>
      <c r="J12" s="34" t="s">
        <v>88</v>
      </c>
    </row>
    <row r="13" spans="1:27" x14ac:dyDescent="0.3">
      <c r="A13" s="36">
        <v>145</v>
      </c>
      <c r="B13" s="36" t="s">
        <v>26</v>
      </c>
      <c r="C13" s="3" t="s">
        <v>27</v>
      </c>
      <c r="D13" s="11">
        <f>175</f>
        <v>175</v>
      </c>
      <c r="E13" s="11">
        <v>175.6</v>
      </c>
      <c r="F13" s="37">
        <v>75</v>
      </c>
      <c r="G13" s="38">
        <f>0.0788199994058407*100</f>
        <v>7.8819999405840697</v>
      </c>
      <c r="H13" s="38">
        <f>0.172207599298892*100</f>
        <v>17.220759929889201</v>
      </c>
      <c r="I13" s="38">
        <f>0.251027598704732*100</f>
        <v>25.1027598704732</v>
      </c>
      <c r="J13" s="35">
        <v>131.519553667449</v>
      </c>
    </row>
  </sheetData>
  <mergeCells count="14">
    <mergeCell ref="A1:AA1"/>
    <mergeCell ref="E3:E4"/>
    <mergeCell ref="C3:C4"/>
    <mergeCell ref="B3:B4"/>
    <mergeCell ref="A3:A4"/>
    <mergeCell ref="I3:I4"/>
    <mergeCell ref="D3:D4"/>
    <mergeCell ref="J3:L3"/>
    <mergeCell ref="F3:H3"/>
    <mergeCell ref="M3:O3"/>
    <mergeCell ref="S3:U3"/>
    <mergeCell ref="P3:R3"/>
    <mergeCell ref="V3:X3"/>
    <mergeCell ref="Y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"/>
  <sheetViews>
    <sheetView tabSelected="1" topLeftCell="D1" workbookViewId="0">
      <selection activeCell="R3" sqref="R3"/>
    </sheetView>
  </sheetViews>
  <sheetFormatPr defaultColWidth="9.109375" defaultRowHeight="14.4" x14ac:dyDescent="0.3"/>
  <cols>
    <col min="1" max="3" width="9.109375" style="1"/>
    <col min="4" max="4" width="10.109375" style="1" bestFit="1" customWidth="1"/>
    <col min="5" max="5" width="9.109375" style="1"/>
    <col min="6" max="6" width="47.44140625" style="1" bestFit="1" customWidth="1"/>
    <col min="7" max="7" width="12" style="1" bestFit="1" customWidth="1"/>
    <col min="8" max="8" width="9.109375" style="1"/>
    <col min="9" max="9" width="18" style="1" customWidth="1"/>
    <col min="10" max="12" width="9.109375" style="1"/>
    <col min="13" max="13" width="14.44140625" style="1" bestFit="1" customWidth="1"/>
    <col min="14" max="15" width="9.109375" style="1"/>
    <col min="16" max="16" width="14.44140625" style="1" bestFit="1" customWidth="1"/>
    <col min="17" max="17" width="14.44140625" style="1" customWidth="1"/>
    <col min="18" max="18" width="11.6640625" style="1" customWidth="1"/>
    <col min="19" max="20" width="9.109375" style="1"/>
    <col min="21" max="21" width="10.109375" style="1" bestFit="1" customWidth="1"/>
    <col min="22" max="25" width="9.109375" style="1"/>
    <col min="26" max="26" width="10.5546875" style="1" customWidth="1"/>
    <col min="27" max="27" width="9.109375" style="1"/>
    <col min="28" max="28" width="12" style="1" customWidth="1"/>
    <col min="29" max="29" width="9.109375" style="1"/>
    <col min="30" max="30" width="11.109375" style="1" customWidth="1"/>
    <col min="31" max="16384" width="9.109375" style="1"/>
  </cols>
  <sheetData>
    <row r="1" spans="1:32" x14ac:dyDescent="0.3">
      <c r="A1" s="23" t="s">
        <v>77</v>
      </c>
    </row>
    <row r="2" spans="1:32" s="17" customFormat="1" ht="40.799999999999997" x14ac:dyDescent="0.3">
      <c r="A2" s="15" t="s">
        <v>29</v>
      </c>
      <c r="B2" s="15" t="s">
        <v>30</v>
      </c>
      <c r="C2" s="15" t="s">
        <v>31</v>
      </c>
      <c r="D2" s="15" t="s">
        <v>32</v>
      </c>
      <c r="E2" s="15" t="s">
        <v>0</v>
      </c>
      <c r="F2" s="15" t="s">
        <v>33</v>
      </c>
      <c r="G2" s="15" t="s">
        <v>23</v>
      </c>
      <c r="H2" s="15" t="s">
        <v>2</v>
      </c>
      <c r="I2" s="15" t="s">
        <v>34</v>
      </c>
      <c r="J2" s="15" t="s">
        <v>35</v>
      </c>
      <c r="K2" s="16" t="s">
        <v>64</v>
      </c>
      <c r="L2" s="15" t="s">
        <v>36</v>
      </c>
      <c r="M2" s="16" t="s">
        <v>65</v>
      </c>
      <c r="N2" s="15" t="s">
        <v>37</v>
      </c>
      <c r="O2" s="15" t="s">
        <v>38</v>
      </c>
      <c r="P2" s="16" t="s">
        <v>66</v>
      </c>
      <c r="Q2" s="16" t="s">
        <v>67</v>
      </c>
      <c r="R2" s="15" t="s">
        <v>39</v>
      </c>
      <c r="S2" s="15" t="s">
        <v>40</v>
      </c>
      <c r="T2" s="15" t="s">
        <v>3</v>
      </c>
      <c r="U2" s="15" t="s">
        <v>41</v>
      </c>
      <c r="V2" s="15" t="s">
        <v>42</v>
      </c>
      <c r="W2" s="15" t="s">
        <v>43</v>
      </c>
      <c r="X2" s="15" t="s">
        <v>44</v>
      </c>
      <c r="Y2" s="15" t="s">
        <v>45</v>
      </c>
      <c r="Z2" s="15" t="s">
        <v>46</v>
      </c>
      <c r="AA2" s="15" t="s">
        <v>47</v>
      </c>
      <c r="AB2" s="15" t="s">
        <v>48</v>
      </c>
      <c r="AC2" s="15" t="s">
        <v>49</v>
      </c>
      <c r="AD2" s="15" t="s">
        <v>50</v>
      </c>
      <c r="AE2" s="15" t="s">
        <v>51</v>
      </c>
      <c r="AF2" s="15" t="s">
        <v>52</v>
      </c>
    </row>
    <row r="3" spans="1:32" s="17" customFormat="1" ht="14.25" customHeight="1" x14ac:dyDescent="0.3">
      <c r="A3" s="18">
        <v>6</v>
      </c>
      <c r="B3" s="9" t="s">
        <v>53</v>
      </c>
      <c r="C3" s="9" t="s">
        <v>54</v>
      </c>
      <c r="D3" s="19">
        <v>45474</v>
      </c>
      <c r="E3" s="9">
        <v>145</v>
      </c>
      <c r="F3" s="9" t="s">
        <v>25</v>
      </c>
      <c r="G3" s="9" t="s">
        <v>28</v>
      </c>
      <c r="H3" s="9" t="s">
        <v>56</v>
      </c>
      <c r="I3" s="9" t="s">
        <v>27</v>
      </c>
      <c r="J3" s="20">
        <v>2.3109999999999999</v>
      </c>
      <c r="K3" s="21">
        <f>(G8-I8)/100</f>
        <v>2.2124426470588237</v>
      </c>
      <c r="L3" s="20">
        <v>410.6</v>
      </c>
      <c r="M3" s="21">
        <f>L3-Q3</f>
        <v>393.20000000000005</v>
      </c>
      <c r="N3" s="20">
        <v>408</v>
      </c>
      <c r="O3" s="20">
        <v>408</v>
      </c>
      <c r="P3" s="21">
        <f>N3-Q3</f>
        <v>390.6</v>
      </c>
      <c r="Q3" s="21">
        <v>17.399999999999999</v>
      </c>
      <c r="R3" s="20">
        <v>357.964</v>
      </c>
      <c r="S3" s="20">
        <v>405.58049999999997</v>
      </c>
      <c r="T3" s="9" t="s">
        <v>58</v>
      </c>
      <c r="U3" s="19">
        <v>45476</v>
      </c>
      <c r="V3" s="9" t="s">
        <v>59</v>
      </c>
      <c r="W3" s="20">
        <v>217</v>
      </c>
      <c r="X3" s="9" t="s">
        <v>57</v>
      </c>
      <c r="Y3" s="9" t="s">
        <v>60</v>
      </c>
      <c r="Z3" s="9" t="s">
        <v>61</v>
      </c>
      <c r="AA3" s="9" t="s">
        <v>55</v>
      </c>
      <c r="AB3" s="9" t="s">
        <v>62</v>
      </c>
      <c r="AC3" s="9" t="s">
        <v>63</v>
      </c>
      <c r="AD3" s="22">
        <v>45473.456620370001</v>
      </c>
      <c r="AE3" s="22">
        <v>45489.367523148001</v>
      </c>
      <c r="AF3" s="9" t="s">
        <v>26</v>
      </c>
    </row>
    <row r="6" spans="1:32" x14ac:dyDescent="0.3">
      <c r="E6" s="23" t="s">
        <v>78</v>
      </c>
    </row>
    <row r="7" spans="1:32" s="5" customFormat="1" ht="28.8" x14ac:dyDescent="0.3">
      <c r="E7" s="3" t="s">
        <v>0</v>
      </c>
      <c r="F7" s="3" t="s">
        <v>74</v>
      </c>
      <c r="G7" s="3" t="s">
        <v>75</v>
      </c>
      <c r="H7" s="24" t="s">
        <v>76</v>
      </c>
      <c r="I7" s="27" t="s">
        <v>67</v>
      </c>
      <c r="J7" s="30"/>
      <c r="K7" s="30"/>
      <c r="L7" s="30"/>
      <c r="M7" s="30"/>
      <c r="N7" s="30"/>
    </row>
    <row r="8" spans="1:32" x14ac:dyDescent="0.3">
      <c r="E8" s="11">
        <v>4142</v>
      </c>
      <c r="F8" s="11" t="s">
        <v>68</v>
      </c>
      <c r="G8" s="11">
        <v>231.1</v>
      </c>
      <c r="H8" s="29">
        <f>G8/$G$14</f>
        <v>0.56642156862745097</v>
      </c>
      <c r="I8" s="29">
        <f>$I$14*H8</f>
        <v>9.8557352941176468</v>
      </c>
      <c r="J8" s="31"/>
      <c r="K8" s="31"/>
      <c r="L8" s="31"/>
      <c r="M8" s="31"/>
      <c r="N8" s="31"/>
    </row>
    <row r="9" spans="1:32" x14ac:dyDescent="0.3">
      <c r="E9" s="11">
        <v>5025</v>
      </c>
      <c r="F9" s="11" t="s">
        <v>69</v>
      </c>
      <c r="G9" s="11">
        <v>175.51339999999999</v>
      </c>
      <c r="H9" s="29">
        <f t="shared" ref="H9:H13" si="0">G9/$G$14</f>
        <v>0.43017990196078432</v>
      </c>
      <c r="I9" s="29">
        <f t="shared" ref="I9:I13" si="1">$I$14*H9</f>
        <v>7.4851302941176465</v>
      </c>
      <c r="J9" s="31"/>
      <c r="K9" s="31"/>
      <c r="L9" s="31"/>
      <c r="M9" s="31"/>
      <c r="N9" s="31"/>
    </row>
    <row r="10" spans="1:32" x14ac:dyDescent="0.3">
      <c r="E10" s="11">
        <v>97958152</v>
      </c>
      <c r="F10" s="11" t="s">
        <v>70</v>
      </c>
      <c r="G10" s="11"/>
      <c r="H10" s="29">
        <f t="shared" si="0"/>
        <v>0</v>
      </c>
      <c r="I10" s="29">
        <f t="shared" si="1"/>
        <v>0</v>
      </c>
      <c r="J10" s="31"/>
      <c r="K10" s="31"/>
      <c r="L10" s="31"/>
      <c r="M10" s="31"/>
      <c r="N10" s="31"/>
    </row>
    <row r="11" spans="1:32" x14ac:dyDescent="0.3">
      <c r="E11" s="11">
        <v>97956422</v>
      </c>
      <c r="F11" s="11" t="s">
        <v>71</v>
      </c>
      <c r="G11" s="11">
        <v>0.4622</v>
      </c>
      <c r="H11" s="29">
        <f t="shared" si="0"/>
        <v>1.132843137254902E-3</v>
      </c>
      <c r="I11" s="29">
        <f t="shared" si="1"/>
        <v>1.9711470588235292E-2</v>
      </c>
      <c r="J11" s="31"/>
      <c r="K11" s="31"/>
      <c r="L11" s="31"/>
      <c r="M11" s="31"/>
      <c r="N11" s="31"/>
    </row>
    <row r="12" spans="1:32" x14ac:dyDescent="0.3">
      <c r="E12" s="11">
        <v>9795936</v>
      </c>
      <c r="F12" s="11" t="s">
        <v>72</v>
      </c>
      <c r="G12" s="11">
        <v>0.2311</v>
      </c>
      <c r="H12" s="29">
        <f t="shared" si="0"/>
        <v>5.6642156862745101E-4</v>
      </c>
      <c r="I12" s="29">
        <f t="shared" si="1"/>
        <v>9.8557352941176461E-3</v>
      </c>
      <c r="J12" s="31"/>
      <c r="K12" s="31"/>
      <c r="L12" s="31"/>
      <c r="M12" s="31"/>
      <c r="N12" s="31"/>
    </row>
    <row r="13" spans="1:32" x14ac:dyDescent="0.3">
      <c r="E13" s="11">
        <v>9795658</v>
      </c>
      <c r="F13" s="11" t="s">
        <v>73</v>
      </c>
      <c r="G13" s="11">
        <v>0.69330000000000003</v>
      </c>
      <c r="H13" s="29">
        <f t="shared" si="0"/>
        <v>1.699264705882353E-3</v>
      </c>
      <c r="I13" s="29">
        <f t="shared" si="1"/>
        <v>2.956720588235294E-2</v>
      </c>
      <c r="J13" s="31"/>
      <c r="K13" s="31"/>
      <c r="L13" s="31"/>
      <c r="M13" s="31"/>
      <c r="N13" s="31"/>
    </row>
    <row r="14" spans="1:32" x14ac:dyDescent="0.3">
      <c r="E14" s="11"/>
      <c r="F14" s="11"/>
      <c r="G14" s="26">
        <f>SUM(G8:G13)</f>
        <v>408</v>
      </c>
      <c r="H14" s="25"/>
      <c r="I14" s="28">
        <f>Q3</f>
        <v>17.399999999999999</v>
      </c>
      <c r="J14" s="31"/>
      <c r="K14" s="31"/>
      <c r="L14" s="31"/>
      <c r="M14" s="31"/>
      <c r="N14" s="31"/>
    </row>
    <row r="15" spans="1:32" x14ac:dyDescent="0.3">
      <c r="J15" s="31"/>
      <c r="K15" s="31"/>
      <c r="L15" s="31"/>
      <c r="M15" s="31"/>
      <c r="N15" s="3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Производство технолог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USER-76</dc:creator>
  <cp:lastModifiedBy>Константин</cp:lastModifiedBy>
  <dcterms:created xsi:type="dcterms:W3CDTF">2015-06-05T18:19:34Z</dcterms:created>
  <dcterms:modified xsi:type="dcterms:W3CDTF">2024-07-25T10:40:29Z</dcterms:modified>
</cp:coreProperties>
</file>