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arable Version Deduped" sheetId="1" r:id="rId3"/>
    <sheet state="visible" name="School Version Deduped" sheetId="2" r:id="rId4"/>
    <sheet state="visible" name="State analysis" sheetId="3" r:id="rId5"/>
    <sheet state="hidden" name="NVScriptsProperties" sheetId="4" r:id="rId6"/>
    <sheet state="visible" name="Export_T1_only" sheetId="5" r:id="rId7"/>
    <sheet state="hidden" name="Export_T1_first" sheetId="6" r:id="rId8"/>
    <sheet state="hidden" name="Export_T2_first" sheetId="7" r:id="rId9"/>
    <sheet state="visible" name="Email Merge" sheetId="8" r:id="rId10"/>
    <sheet state="visible" name="Final reminder" sheetId="9" r:id="rId11"/>
    <sheet state="visible" name="Tags by state" sheetId="10" r:id="rId12"/>
    <sheet state="visible" name="Blended" sheetId="11" r:id="rId13"/>
    <sheet state="visible" name="Wraparound" sheetId="12" r:id="rId14"/>
    <sheet state="visible" name="PBL" sheetId="13" r:id="rId15"/>
    <sheet state="visible" name="CBE" sheetId="14" r:id="rId16"/>
    <sheet state="visible" name="Maker" sheetId="15" r:id="rId17"/>
    <sheet state="visible" name="Equity" sheetId="16" r:id="rId18"/>
    <sheet state="visible" name="Experiential" sheetId="17" r:id="rId19"/>
    <sheet state="visible" name="Agency" sheetId="18" r:id="rId20"/>
    <sheet state="visible" name="Redef Success" sheetId="19" r:id="rId21"/>
    <sheet state="visible" name="StaffingInfras" sheetId="20" r:id="rId22"/>
    <sheet state="visible" name="UDL" sheetId="21" r:id="rId23"/>
    <sheet state="visible" name="SEL" sheetId="22" r:id="rId24"/>
    <sheet state="visible" name="With duplicate entries" sheetId="23" r:id="rId25"/>
    <sheet state="hidden" name="DO NOT DELETE - AutoCrat Job Se" sheetId="24" r:id="rId26"/>
    <sheet state="visible" name="Follow-up on Email Merge" sheetId="25" r:id="rId27"/>
    <sheet state="visible" name="Follow-up on 2nd follow-up" sheetId="26" r:id="rId28"/>
  </sheets>
  <definedNames>
    <definedName name="email_address_134681247">'Email Merge'!$F$1</definedName>
    <definedName localSheetId="24" name="merge_status_134681247">'Follow-up on Email Merge'!$Q$1</definedName>
    <definedName name="email_address_1016103255">#REF!</definedName>
    <definedName name="merge_status_134681247">'Email Merge'!$T$1</definedName>
    <definedName name="merge_status_1016103255">#REF!</definedName>
    <definedName localSheetId="24" name="email_address_134681247">'Follow-up on Email Merge'!$C$1</definedName>
    <definedName localSheetId="25" name="merge_status_1016103255">'Follow-up on 2nd follow-up'!$R$1</definedName>
    <definedName name="email_address_640850312">'Final reminder'!$D$1</definedName>
    <definedName name="email_address_1466343790">'Follow-up on 2nd follow-up'!$D$1</definedName>
    <definedName name="email_address_603132622">'Follow-up on Email Merge'!$C$1</definedName>
    <definedName name="merge_status_603132622">'Follow-up on Email Merge'!$Q$1</definedName>
    <definedName name="merge_status_1466343790">'Follow-up on 2nd follow-up'!$R$1</definedName>
    <definedName localSheetId="25" name="email_address_1016103255">'Follow-up on 2nd follow-up'!$D$1</definedName>
    <definedName name="merge_status_640850312">'Final reminder'!$R$1</definedName>
    <definedName hidden="1" localSheetId="2" name="_xlnm._FilterDatabase">'State analysis'!$A$1:$AV$39</definedName>
    <definedName hidden="1" localSheetId="1" name="_xlnm._FilterDatabase">'School Version Deduped'!$A$1:$DE$236</definedName>
    <definedName hidden="1" localSheetId="0" name="_xlnm._FilterDatabase">'Sharable Version Deduped'!$A$1:$DE$236</definedName>
    <definedName hidden="1" localSheetId="6" name="_xlnm._FilterDatabase">Export_T2_first!$A$1:$DE$33</definedName>
    <definedName hidden="1" localSheetId="5" name="_xlnm._FilterDatabase">Export_T1_first!$A$1:$DI$48</definedName>
    <definedName hidden="1" localSheetId="4" name="_xlnm._FilterDatabase">Export_T1_only!$A$1:$DI$157</definedName>
    <definedName hidden="1" localSheetId="7" name="_xlnm._FilterDatabase">'Email Merge'!$A$1:$U$236</definedName>
    <definedName hidden="1" localSheetId="24" name="_xlnm._FilterDatabase">'Follow-up on Email Merge'!$A$1:$Q$167</definedName>
  </definedNames>
  <calcPr/>
  <pivotCaches>
    <pivotCache cacheId="0" r:id="rId29"/>
    <pivotCache cacheId="1" r:id="rId30"/>
    <pivotCache cacheId="2" r:id="rId31"/>
    <pivotCache cacheId="3" r:id="rId32"/>
    <pivotCache cacheId="4" r:id="rId33"/>
    <pivotCache cacheId="5" r:id="rId34"/>
    <pivotCache cacheId="6" r:id="rId35"/>
    <pivotCache cacheId="7" r:id="rId36"/>
    <pivotCache cacheId="8" r:id="rId37"/>
    <pivotCache cacheId="9" r:id="rId38"/>
    <pivotCache cacheId="10" r:id="rId39"/>
    <pivotCache cacheId="11" r:id="rId40"/>
    <pivotCache cacheId="12" r:id="rId41"/>
  </pivotCaches>
</workbook>
</file>

<file path=xl/comments1.xml><?xml version="1.0" encoding="utf-8"?>
<comments xmlns:r="http://schemas.openxmlformats.org/officeDocument/2006/relationships" xmlns="http://schemas.openxmlformats.org/spreadsheetml/2006/main">
  <authors>
    <author/>
  </authors>
  <commentList>
    <comment authorId="0" ref="F2">
      <text>
        <t xml:space="preserve">YAMMID-50754228/169b6d742b6bc0ef</t>
      </text>
    </comment>
    <comment authorId="0" ref="T2">
      <text>
        <t xml:space="preserve">Opened: 03/26/2019 - 04:49 AM</t>
      </text>
    </comment>
    <comment authorId="0" ref="F3">
      <text>
        <t xml:space="preserve">YAMMID-50755453/169b6d74916326af</t>
      </text>
    </comment>
    <comment authorId="0" ref="T3">
      <text>
        <t xml:space="preserve">Opened: 03/25/2019 - 02:53 PM</t>
      </text>
    </comment>
    <comment authorId="0" ref="F4">
      <text>
        <t xml:space="preserve">YAMMID-50756273/169b6d74afeffb1a</t>
      </text>
    </comment>
    <comment authorId="0" ref="T4">
      <text>
        <t xml:space="preserve">Clicked: 03/25/2019 - 10:59 PM</t>
      </text>
    </comment>
    <comment authorId="0" ref="F5">
      <text>
        <t xml:space="preserve">YAMMID-50758152/169b6d75293e28e1</t>
      </text>
    </comment>
    <comment authorId="0" ref="T5">
      <text>
        <t xml:space="preserve">Clicked: 03/26/2019 - 03:06 AM</t>
      </text>
    </comment>
    <comment authorId="0" ref="F6">
      <text>
        <t xml:space="preserve">YAMMID-50759187/169b6d7589404370</t>
      </text>
    </comment>
    <comment authorId="0" ref="T6">
      <text>
        <t xml:space="preserve">Clicked: 03/27/2019 - 05:08 PM</t>
      </text>
    </comment>
    <comment authorId="0" ref="F7">
      <text>
        <t xml:space="preserve">YAMMID-50760521/169b6d75d37a0d98</t>
      </text>
    </comment>
    <comment authorId="0" ref="T7">
      <text>
        <t xml:space="preserve">03/25/2019 - 02:52 PM</t>
      </text>
    </comment>
    <comment authorId="0" ref="F8">
      <text>
        <t xml:space="preserve">YAMMID-50761593/169b6d761eaf05f4</t>
      </text>
    </comment>
    <comment authorId="0" ref="T8">
      <text>
        <t xml:space="preserve">Clicked: 03/25/2019 - 03:22 PM</t>
      </text>
    </comment>
    <comment authorId="0" ref="F9">
      <text>
        <t xml:space="preserve">YAMMID-50763883/169b6d76ac126050</t>
      </text>
    </comment>
    <comment authorId="0" ref="T9">
      <text>
        <t xml:space="preserve">Opened: 03/25/2019 - 03:08 PM</t>
      </text>
    </comment>
    <comment authorId="0" ref="F10">
      <text>
        <t xml:space="preserve">YAMMID-50770183/169b6d7813041caa</t>
      </text>
    </comment>
    <comment authorId="0" ref="T10">
      <text>
        <t xml:space="preserve">Clicked: 03/26/2019 - 03:55 AM</t>
      </text>
    </comment>
    <comment authorId="0" ref="F11">
      <text>
        <t xml:space="preserve">YAMMID-50771033/169b6d785d8b027e</t>
      </text>
    </comment>
    <comment authorId="0" ref="T11">
      <text>
        <t xml:space="preserve">Clicked: 03/25/2019 - 03:06 PM</t>
      </text>
    </comment>
    <comment authorId="0" ref="F12">
      <text>
        <t xml:space="preserve">YAMMID-50779962/169b6d7a9af569b8</t>
      </text>
    </comment>
    <comment authorId="0" ref="T12">
      <text>
        <t xml:space="preserve">Opened: 03/25/2019 - 03:17 PM</t>
      </text>
    </comment>
    <comment authorId="0" ref="F13">
      <text>
        <t xml:space="preserve">YAMMID-50780981/169b6d7ac81b3bce</t>
      </text>
    </comment>
    <comment authorId="0" ref="T13">
      <text>
        <t xml:space="preserve">Opened: 03/25/2019 - 06:48 PM</t>
      </text>
    </comment>
    <comment authorId="0" ref="F14">
      <text>
        <t xml:space="preserve">YAMMID-50782008/169b6d7b0185d13d</t>
      </text>
    </comment>
    <comment authorId="0" ref="T14">
      <text>
        <t xml:space="preserve">Clicked: 03/26/2019 - 08:57 AM</t>
      </text>
    </comment>
    <comment authorId="0" ref="F15">
      <text>
        <t xml:space="preserve">YAMMID-50784350/169b6d7ba8ea2618</t>
      </text>
    </comment>
    <comment authorId="0" ref="T15">
      <text>
        <t xml:space="preserve">Clicked: 03/26/2019 - 02:46 AM</t>
      </text>
    </comment>
    <comment authorId="0" ref="F16">
      <text>
        <t xml:space="preserve">YAMMID-50789398/169b6d7ce6791de5</t>
      </text>
    </comment>
    <comment authorId="0" ref="T16">
      <text>
        <t xml:space="preserve">03/25/2019 - 02:53 PM</t>
      </text>
    </comment>
    <comment authorId="0" ref="F17">
      <text>
        <t xml:space="preserve">YAMMID-50791085/169b6d7d5553a729</t>
      </text>
    </comment>
    <comment authorId="0" ref="T17">
      <text>
        <t xml:space="preserve">Clicked: 03/25/2019 - 10:45 PM</t>
      </text>
    </comment>
    <comment authorId="0" ref="F18">
      <text>
        <t xml:space="preserve">YAMMID-50792161/169b6d7d91e50492</t>
      </text>
    </comment>
    <comment authorId="0" ref="T18">
      <text>
        <t xml:space="preserve">Clicked: 03/27/2019 - 01:15 AM</t>
      </text>
    </comment>
    <comment authorId="0" ref="F19">
      <text>
        <t xml:space="preserve">YAMMID-50793197/169b6d7e0aece866</t>
      </text>
    </comment>
    <comment authorId="0" ref="T19">
      <text>
        <t xml:space="preserve">03/25/2019 - 02:53 PM</t>
      </text>
    </comment>
    <comment authorId="0" ref="F20">
      <text>
        <t xml:space="preserve">YAMMID-50795149/169b6d7e286efbe5</t>
      </text>
    </comment>
    <comment authorId="0" ref="T20">
      <text>
        <t xml:space="preserve">Clicked: 03/26/2019 - 06:08 AM</t>
      </text>
    </comment>
    <comment authorId="0" ref="F21">
      <text>
        <t xml:space="preserve">YAMMID-50795791/169b6d7e6cb810f1</t>
      </text>
    </comment>
    <comment authorId="0" ref="T21">
      <text>
        <t xml:space="preserve">03/25/2019 - 02:53 PM</t>
      </text>
    </comment>
    <comment authorId="0" ref="F22">
      <text>
        <t xml:space="preserve">YAMMID-50799640/169b6d7f49f4b347</t>
      </text>
    </comment>
    <comment authorId="0" ref="T22">
      <text>
        <t xml:space="preserve">Clicked: 03/25/2019 - 05:35 PM</t>
      </text>
    </comment>
    <comment authorId="0" ref="F23">
      <text>
        <t xml:space="preserve">YAMMID-50800503/169b6d801866940b</t>
      </text>
    </comment>
    <comment authorId="0" ref="T23">
      <text>
        <t xml:space="preserve">Clicked: 03/27/2019 - 05:26 PM</t>
      </text>
    </comment>
    <comment authorId="0" ref="F24">
      <text>
        <t xml:space="preserve">YAMMID-50803320/169b6d8028725492</t>
      </text>
    </comment>
    <comment authorId="0" ref="T24">
      <text>
        <t xml:space="preserve">Clicked: 03/25/2019 - 03:24 PM</t>
      </text>
    </comment>
    <comment authorId="0" ref="F25">
      <text>
        <t xml:space="preserve">YAMMID-50803947/169b6d8067455e80</t>
      </text>
    </comment>
    <comment authorId="0" ref="T25">
      <text>
        <t xml:space="preserve">Opened: 03/26/2019 - 10:10 AM</t>
      </text>
    </comment>
    <comment authorId="0" ref="F26">
      <text>
        <t xml:space="preserve">YAMMID-50806538/169b6d80f550dce4</t>
      </text>
    </comment>
    <comment authorId="0" ref="T26">
      <text>
        <t xml:space="preserve">Clicked: 03/26/2019 - 03:08 AM</t>
      </text>
    </comment>
    <comment authorId="0" ref="F27">
      <text>
        <t xml:space="preserve">YAMMID-50807151/169b6d8128fed9ec</t>
      </text>
    </comment>
    <comment authorId="0" ref="T27">
      <text>
        <t xml:space="preserve">Clicked: 03/25/2019 - 02:53 PM</t>
      </text>
    </comment>
    <comment authorId="0" ref="F28">
      <text>
        <t xml:space="preserve">YAMMID-50808206/169b6d8171c22f79</t>
      </text>
    </comment>
    <comment authorId="0" ref="T28">
      <text>
        <t xml:space="preserve">Clicked: 03/26/2019 - 04:18 AM</t>
      </text>
    </comment>
    <comment authorId="0" ref="F29">
      <text>
        <t xml:space="preserve">YAMMID-50809243/169b6d81c094d2d1</t>
      </text>
    </comment>
    <comment authorId="0" ref="T29">
      <text>
        <t xml:space="preserve">Clicked: 03/25/2019 - 03:02 PM</t>
      </text>
    </comment>
    <comment authorId="0" ref="F30">
      <text>
        <t xml:space="preserve">YAMMID-50812599/169b6d8299fd0a70</t>
      </text>
    </comment>
    <comment authorId="0" ref="T30">
      <text>
        <t xml:space="preserve">Clicked: 03/25/2019 - 03:14 PM</t>
      </text>
    </comment>
    <comment authorId="0" ref="F31">
      <text>
        <t xml:space="preserve">YAMMID-50814707/169b6d83915789aa</t>
      </text>
    </comment>
    <comment authorId="0" ref="T31">
      <text>
        <t xml:space="preserve">Opened: 03/25/2019 - 03:23 PM</t>
      </text>
    </comment>
    <comment authorId="0" ref="F32">
      <text>
        <t xml:space="preserve">YAMMID-50817725/169b6d83abb0225d</t>
      </text>
    </comment>
    <comment authorId="0" ref="T32">
      <text>
        <t xml:space="preserve">Clicked: 03/26/2019 - 04:32 AM</t>
      </text>
    </comment>
    <comment authorId="0" ref="F33">
      <text>
        <t xml:space="preserve">YAMMID-50820792/169b6d8465a73ec6</t>
      </text>
    </comment>
    <comment authorId="0" ref="T33">
      <text>
        <t xml:space="preserve">Opened: 03/27/2019 - 01:39 PM</t>
      </text>
    </comment>
    <comment authorId="0" ref="F34">
      <text>
        <t xml:space="preserve">YAMMID-50821944/169b6d84c997e0b3</t>
      </text>
    </comment>
    <comment authorId="0" ref="T34">
      <text>
        <t xml:space="preserve">Clicked: 03/25/2019 - 02:54 PM</t>
      </text>
    </comment>
    <comment authorId="0" ref="F35">
      <text>
        <t xml:space="preserve">YAMMID-50822873/169b6d85249eb6f1</t>
      </text>
    </comment>
    <comment authorId="0" ref="T35">
      <text>
        <t xml:space="preserve">Clicked: 03/25/2019 - 02:58 PM</t>
      </text>
    </comment>
    <comment authorId="0" ref="F36">
      <text>
        <t xml:space="preserve">YAMMID-50824411/169b6d85424db30b</t>
      </text>
    </comment>
    <comment authorId="0" ref="T36">
      <text>
        <t xml:space="preserve">Opened: 03/25/2019 - 03:02 PM</t>
      </text>
    </comment>
    <comment authorId="0" ref="F37">
      <text>
        <t xml:space="preserve">YAMMID-50829369/169b6d869f43f737</t>
      </text>
    </comment>
    <comment authorId="0" ref="T37">
      <text>
        <t xml:space="preserve">Clicked: 03/25/2019 - 02:53 PM</t>
      </text>
    </comment>
    <comment authorId="0" ref="F38">
      <text>
        <t xml:space="preserve">YAMMID-50833410/169b6d8861fd4eed</t>
      </text>
    </comment>
    <comment authorId="0" ref="T38">
      <text>
        <t xml:space="preserve">Clicked: 03/25/2019 - 02:54 PM</t>
      </text>
    </comment>
    <comment authorId="0" ref="F39">
      <text>
        <t xml:space="preserve">YAMMID-50838727/169b6d88f3c1c400</t>
      </text>
    </comment>
    <comment authorId="0" ref="T39">
      <text>
        <t xml:space="preserve">Clicked: 03/25/2019 - 02:56 PM</t>
      </text>
    </comment>
    <comment authorId="0" ref="F40">
      <text>
        <t xml:space="preserve">YAMMID-50841209/169b6d89971c1d44</t>
      </text>
    </comment>
    <comment authorId="0" ref="T40">
      <text>
        <t xml:space="preserve">Clicked: 03/25/2019 - 03:24 PM</t>
      </text>
    </comment>
    <comment authorId="0" ref="F41">
      <text>
        <t xml:space="preserve">YAMMID-50842209/169b6d89d25cc7f0</t>
      </text>
    </comment>
    <comment authorId="0" ref="T41">
      <text>
        <t xml:space="preserve">Clicked: 03/25/2019 - 02:58 PM</t>
      </text>
    </comment>
    <comment authorId="0" ref="F42">
      <text>
        <t xml:space="preserve">YAMMID-50843680/169b6d8a07d14a14</t>
      </text>
    </comment>
    <comment authorId="0" ref="T42">
      <text>
        <t xml:space="preserve">Clicked: 03/25/2019 - 03:12 PM</t>
      </text>
    </comment>
    <comment authorId="0" ref="F43">
      <text>
        <t xml:space="preserve">YAMMID-50844291/169b6d8a4d7c290a</t>
      </text>
    </comment>
    <comment authorId="0" ref="T43">
      <text>
        <t xml:space="preserve">Clicked: 03/25/2019 - 02:54 PM</t>
      </text>
    </comment>
    <comment authorId="0" ref="F44">
      <text>
        <t xml:space="preserve">YAMMID-50845342/169b6d8b1d312263</t>
      </text>
    </comment>
    <comment authorId="0" ref="T44">
      <text>
        <t xml:space="preserve">Clicked: 03/26/2019 - 05:53 AM</t>
      </text>
    </comment>
    <comment authorId="0" ref="F45">
      <text>
        <t xml:space="preserve">YAMMID-50848974/169b6d8b696a1ae4</t>
      </text>
    </comment>
    <comment authorId="0" ref="T45">
      <text>
        <t xml:space="preserve">Clicked: 03/26/2019 - 04:46 AM</t>
      </text>
    </comment>
    <comment authorId="0" ref="F46">
      <text>
        <t xml:space="preserve">YAMMID-50851268/169b6d8c1c3d35e9</t>
      </text>
    </comment>
    <comment authorId="0" ref="T46">
      <text>
        <t xml:space="preserve">Clicked: 03/26/2019 - 02:01 AM</t>
      </text>
    </comment>
    <comment authorId="0" ref="F47">
      <text>
        <t xml:space="preserve">YAMMID-50852471/169b6d8c5b75a097</t>
      </text>
    </comment>
    <comment authorId="0" ref="T47">
      <text>
        <t xml:space="preserve">03/25/2019 - 02:54 PM</t>
      </text>
    </comment>
    <comment authorId="0" ref="F48">
      <text>
        <t xml:space="preserve">YAMMID-50853528/169b6d8c98bec965</t>
      </text>
    </comment>
    <comment authorId="0" ref="T48">
      <text>
        <t xml:space="preserve">Opened: 03/25/2019 - 11:14 PM</t>
      </text>
    </comment>
    <comment authorId="0" ref="F49">
      <text>
        <t xml:space="preserve">YAMMID-50854590/169b6d8cd9fda71a</t>
      </text>
    </comment>
    <comment authorId="0" ref="T49">
      <text>
        <t xml:space="preserve">Clicked: 03/25/2019 - 05:38 PM</t>
      </text>
    </comment>
    <comment authorId="0" ref="F50">
      <text>
        <t xml:space="preserve">YAMMID-50856492/169b6d8d27cc2d45</t>
      </text>
    </comment>
    <comment authorId="0" ref="T50">
      <text>
        <t xml:space="preserve">Opened: 03/25/2019 - 02:55 PM</t>
      </text>
    </comment>
    <comment authorId="0" ref="F51">
      <text>
        <t xml:space="preserve">YAMMID-50858075/169b6d8db2d3c74f</t>
      </text>
    </comment>
    <comment authorId="0" ref="T51">
      <text>
        <t xml:space="preserve">Clicked: 03/25/2019 - 02:57 PM</t>
      </text>
    </comment>
    <comment authorId="0" ref="F52">
      <text>
        <t xml:space="preserve">YAMMID-50860435/169b6d8e97c2fd43</t>
      </text>
    </comment>
    <comment authorId="0" ref="T52">
      <text>
        <t xml:space="preserve">Clicked: 03/25/2019 - 06:49 PM</t>
      </text>
    </comment>
    <comment authorId="0" ref="F53">
      <text>
        <t xml:space="preserve">YAMMID-50863382/169b6d8ed718f2e3</t>
      </text>
    </comment>
    <comment authorId="0" ref="T53">
      <text>
        <t xml:space="preserve">Clicked: 03/26/2019 - 10:05 PM</t>
      </text>
    </comment>
    <comment authorId="0" ref="F54">
      <text>
        <t xml:space="preserve">YAMMID-50863886/169b6d8fa09f6bc1</t>
      </text>
    </comment>
    <comment authorId="0" ref="T54">
      <text>
        <t xml:space="preserve">Clicked: 03/25/2019 - 03:04 PM</t>
      </text>
    </comment>
    <comment authorId="0" ref="F55">
      <text>
        <t xml:space="preserve">YAMMID-50867448/169b6d8fcbe18865</t>
      </text>
    </comment>
    <comment authorId="0" ref="T55">
      <text>
        <t xml:space="preserve">Clicked: 03/26/2019 - 05:55 AM</t>
      </text>
    </comment>
    <comment authorId="0" ref="F56">
      <text>
        <t xml:space="preserve">YAMMID-50868250/169b6d90ede0ece4</t>
      </text>
    </comment>
    <comment authorId="0" ref="T56">
      <text>
        <t xml:space="preserve">Opened: 03/26/2019 - 04:22 AM</t>
      </text>
    </comment>
    <comment authorId="0" ref="F57">
      <text>
        <t xml:space="preserve">YAMMID-50872596/169b6d9114978a21</t>
      </text>
    </comment>
    <comment authorId="0" ref="T57">
      <text>
        <t xml:space="preserve">Clicked: 03/26/2019 - 09:01 AM</t>
      </text>
    </comment>
    <comment authorId="0" ref="F58">
      <text>
        <t xml:space="preserve">YAMMID-50872902/169b6d912d02bf81</t>
      </text>
    </comment>
    <comment authorId="0" ref="T58">
      <text>
        <t xml:space="preserve">Clicked: 03/25/2019 - 10:31 PM</t>
      </text>
    </comment>
    <comment authorId="0" ref="F59">
      <text>
        <t xml:space="preserve">YAMMID-50873755/169b6d924989e662</t>
      </text>
    </comment>
    <comment authorId="0" ref="T59">
      <text>
        <t xml:space="preserve">Clicked: 03/27/2019 - 03:49 PM</t>
      </text>
    </comment>
    <comment authorId="0" ref="F60">
      <text>
        <t xml:space="preserve">YAMMID-50877998/169b6d92593f4026</t>
      </text>
    </comment>
    <comment authorId="0" ref="T60">
      <text>
        <t xml:space="preserve">Clicked: 03/27/2019 - 12:30 PM</t>
      </text>
    </comment>
    <comment authorId="0" ref="F61">
      <text>
        <t xml:space="preserve">YAMMID-50878665/169b6d928a1b7e71</t>
      </text>
    </comment>
    <comment authorId="0" ref="T61">
      <text>
        <t xml:space="preserve">Clicked: 03/25/2019 - 05:28 PM</t>
      </text>
    </comment>
    <comment authorId="0" ref="F62">
      <text>
        <t xml:space="preserve">YAMMID-50879135/169b6d93214d84d7</t>
      </text>
    </comment>
    <comment authorId="0" ref="T62">
      <text>
        <t xml:space="preserve">Clicked: 03/25/2019 - 03:09 PM</t>
      </text>
    </comment>
    <comment authorId="0" ref="F63">
      <text>
        <t xml:space="preserve">YAMMID-50881595/169b6d932d9f1284</t>
      </text>
    </comment>
    <comment authorId="0" ref="T63">
      <text>
        <t xml:space="preserve">Opened: 03/25/2019 - 02:55 PM</t>
      </text>
    </comment>
    <comment authorId="0" ref="F64">
      <text>
        <t xml:space="preserve">YAMMID-50881829/169b6d934e1ee24f</t>
      </text>
    </comment>
    <comment authorId="0" ref="T64">
      <text>
        <t xml:space="preserve">Clicked: 03/25/2019 - 03:04 PM</t>
      </text>
    </comment>
    <comment authorId="0" ref="F65">
      <text>
        <t xml:space="preserve">YAMMID-50882088/169b6d9362780cfd</t>
      </text>
    </comment>
    <comment authorId="0" ref="T65">
      <text>
        <t xml:space="preserve">Clicked: 03/25/2019 - 11:52 PM</t>
      </text>
    </comment>
    <comment authorId="0" ref="F66">
      <text>
        <t xml:space="preserve">YAMMID-50882676/169b6d948689c96f</t>
      </text>
    </comment>
    <comment authorId="0" ref="T66">
      <text>
        <t xml:space="preserve">Clicked: 03/26/2019 - 08:41 PM</t>
      </text>
    </comment>
    <comment authorId="0" ref="F67">
      <text>
        <t xml:space="preserve">YAMMID-50887040/169b6d949f97a70b</t>
      </text>
    </comment>
    <comment authorId="0" ref="T67">
      <text>
        <t xml:space="preserve">Clicked: 03/25/2019 - 03:00 PM</t>
      </text>
    </comment>
    <comment authorId="0" ref="F68">
      <text>
        <t xml:space="preserve">YAMMID-50887653/169b6d94a9f78173</t>
      </text>
    </comment>
    <comment authorId="0" ref="T68">
      <text>
        <t xml:space="preserve">Opened: 03/28/2019 - 12:30 PM</t>
      </text>
    </comment>
    <comment authorId="0" ref="F69">
      <text>
        <t xml:space="preserve">YAMMID-50892617/169b6d95e174a8f4</t>
      </text>
    </comment>
    <comment authorId="0" ref="T69">
      <text>
        <t xml:space="preserve">Clicked: 03/25/2019 - 02:58 PM</t>
      </text>
    </comment>
    <comment authorId="0" ref="F70">
      <text>
        <t xml:space="preserve">YAMMID-50892890/169b6d961ae3882f</t>
      </text>
    </comment>
    <comment authorId="0" ref="T70">
      <text>
        <t xml:space="preserve">Opened: 03/25/2019 - 03:12 PM</t>
      </text>
    </comment>
    <comment authorId="0" ref="F71">
      <text>
        <t xml:space="preserve">YAMMID-50898642/169b6d9767e7104c</t>
      </text>
    </comment>
    <comment authorId="0" ref="T71">
      <text>
        <t xml:space="preserve">Opened: 03/25/2019 - 03:14 PM</t>
      </text>
    </comment>
    <comment authorId="0" ref="F72">
      <text>
        <t xml:space="preserve">YAMMID-50899092/169b6d98156109c2</t>
      </text>
    </comment>
    <comment authorId="0" ref="T72">
      <text>
        <t xml:space="preserve">Clicked: 03/25/2019 - 05:43 PM</t>
      </text>
    </comment>
    <comment authorId="0" ref="F73">
      <text>
        <t xml:space="preserve">YAMMID-50901624/169b6d98180b7b93</t>
      </text>
    </comment>
    <comment authorId="0" ref="T73">
      <text>
        <t xml:space="preserve">Opened: 03/25/2019 - 10:39 PM</t>
      </text>
    </comment>
    <comment authorId="0" ref="F74">
      <text>
        <t xml:space="preserve">YAMMID-50901862/169b6d982c705429</t>
      </text>
    </comment>
    <comment authorId="0" ref="T74">
      <text>
        <t xml:space="preserve">03/25/2019 - 02:55 PM</t>
      </text>
    </comment>
    <comment authorId="0" ref="F75">
      <text>
        <t xml:space="preserve">YAMMID-50902372/169b6d9855d46a74</t>
      </text>
    </comment>
    <comment authorId="0" ref="T75">
      <text>
        <t xml:space="preserve">Clicked: 03/31/2019 - 06:40 PM</t>
      </text>
    </comment>
    <comment authorId="0" ref="F76">
      <text>
        <t xml:space="preserve">YAMMID-50907202/169b6d998e5b8b08</t>
      </text>
    </comment>
    <comment authorId="0" ref="T76">
      <text>
        <t xml:space="preserve">Clicked: 03/25/2019 - 10:47 PM</t>
      </text>
    </comment>
    <comment authorId="0" ref="F77">
      <text>
        <t xml:space="preserve">YAMMID-50908446/169b6d9ac400c8be</t>
      </text>
    </comment>
    <comment authorId="0" ref="T77">
      <text>
        <t xml:space="preserve">Opened: 03/25/2019 - 06:37 PM</t>
      </text>
    </comment>
    <comment authorId="0" ref="F78">
      <text>
        <t xml:space="preserve">YAMMID-50913621/169b6d9b05e49e97</t>
      </text>
    </comment>
    <comment authorId="0" ref="T78">
      <text>
        <t xml:space="preserve">Clicked: 03/28/2019 - 04:56 PM</t>
      </text>
    </comment>
    <comment authorId="0" ref="F79">
      <text>
        <t xml:space="preserve">YAMMID-50914021/169b6d9b2ef8d01c</t>
      </text>
    </comment>
    <comment authorId="0" ref="T79">
      <text>
        <t xml:space="preserve">Opened: 03/25/2019 - 11:24 PM</t>
      </text>
    </comment>
    <comment authorId="0" ref="F80">
      <text>
        <t xml:space="preserve">YAMMID-50917745/169b6d9c02b05de4</t>
      </text>
    </comment>
    <comment authorId="0" ref="T80">
      <text>
        <t xml:space="preserve">Opened: 03/26/2019 - 10:22 PM</t>
      </text>
    </comment>
    <comment authorId="0" ref="F81">
      <text>
        <t xml:space="preserve">YAMMID-50918116/169b6d9c33c0b36f</t>
      </text>
    </comment>
    <comment authorId="0" ref="T81">
      <text>
        <t xml:space="preserve">Clicked: 03/25/2019 - 05:51 PM</t>
      </text>
    </comment>
    <comment authorId="0" ref="F82">
      <text>
        <t xml:space="preserve">YAMMID-50918559/169b6d9d54b3b28e</t>
      </text>
    </comment>
    <comment authorId="0" ref="T82">
      <text>
        <t xml:space="preserve">Opened: 03/26/2019 - 10:31 AM</t>
      </text>
    </comment>
    <comment authorId="0" ref="F83">
      <text>
        <t xml:space="preserve">YAMMID-50923020/169b6d9d5167fe26</t>
      </text>
    </comment>
    <comment authorId="0" ref="T83">
      <text>
        <t xml:space="preserve">03/25/2019 - 02:55 PM</t>
      </text>
    </comment>
    <comment authorId="0" ref="F84">
      <text>
        <t xml:space="preserve">YAMMID-50923305/169b6d9d7734ad5e</t>
      </text>
    </comment>
    <comment authorId="0" ref="T84">
      <text>
        <t xml:space="preserve">Clicked: 03/26/2019 - 10:03 AM</t>
      </text>
    </comment>
    <comment authorId="0" ref="F85">
      <text>
        <t xml:space="preserve">YAMMID-50923545/169b6d9d74672564</t>
      </text>
    </comment>
    <comment authorId="0" ref="T85">
      <text>
        <t xml:space="preserve">Opened: 03/26/2019 - 05:17 AM</t>
      </text>
    </comment>
    <comment authorId="0" ref="F86">
      <text>
        <t xml:space="preserve">YAMMID-50923820/169b6d9e08bf382a</t>
      </text>
    </comment>
    <comment authorId="0" ref="T86">
      <text>
        <t xml:space="preserve">Clicked: 03/28/2019 - 04:24 PM</t>
      </text>
    </comment>
    <comment authorId="0" ref="F87">
      <text>
        <t xml:space="preserve">YAMMID-50926763/169b6d9e49044772</t>
      </text>
    </comment>
    <comment authorId="0" ref="T87">
      <text>
        <t xml:space="preserve">Opened: 03/26/2019 - 07:59 AM</t>
      </text>
    </comment>
    <comment authorId="0" ref="F88">
      <text>
        <t xml:space="preserve">YAMMID-50927024/169b6d9e50ba7016</t>
      </text>
    </comment>
    <comment authorId="0" ref="T88">
      <text>
        <t xml:space="preserve">Clicked: 03/26/2019 - 07:19 PM</t>
      </text>
    </comment>
    <comment authorId="0" ref="F89">
      <text>
        <t xml:space="preserve">YAMMID-50927574/169b6d9f7d70fe2e</t>
      </text>
    </comment>
    <comment authorId="0" ref="T89">
      <text>
        <t xml:space="preserve">Clicked: 03/26/2019 - 09:15 AM</t>
      </text>
    </comment>
    <comment authorId="0" ref="F90">
      <text>
        <t xml:space="preserve">YAMMID-50931829/169b6d9f71a01349</t>
      </text>
    </comment>
    <comment authorId="0" ref="T90">
      <text>
        <t xml:space="preserve">03/25/2019 - 02:55 PM</t>
      </text>
    </comment>
    <comment authorId="0" ref="F91">
      <text>
        <t xml:space="preserve">YAMMID-50932335/169b6d9fbf1016eb</t>
      </text>
    </comment>
    <comment authorId="0" ref="T91">
      <text>
        <t xml:space="preserve">Clicked: 03/25/2019 - 02:55 PM</t>
      </text>
    </comment>
    <comment authorId="0" ref="F92">
      <text>
        <t xml:space="preserve">YAMMID-50932821/169b6da0da2d1a6d</t>
      </text>
    </comment>
    <comment authorId="0" ref="T92">
      <text>
        <t xml:space="preserve">Clicked: 03/25/2019 - 03:03 PM</t>
      </text>
    </comment>
    <comment authorId="0" ref="F93">
      <text>
        <t xml:space="preserve">YAMMID-50937536/169b6da0f5eed39b</t>
      </text>
    </comment>
    <comment authorId="0" ref="T93">
      <text>
        <t xml:space="preserve">Opened: 03/25/2019 - 02:56 PM</t>
      </text>
    </comment>
    <comment authorId="0" ref="F94">
      <text>
        <t xml:space="preserve">YAMMID-50942920/169b6da233a835c4</t>
      </text>
    </comment>
    <comment authorId="0" ref="T94">
      <text>
        <t xml:space="preserve">Opened: 03/25/2019 - 11:40 PM</t>
      </text>
    </comment>
    <comment authorId="0" ref="F95">
      <text>
        <t xml:space="preserve">YAMMID-50943286/169b6da244f994d3</t>
      </text>
    </comment>
    <comment authorId="0" ref="T95">
      <text>
        <t xml:space="preserve">Opened: 03/25/2019 - 11:53 PM</t>
      </text>
    </comment>
    <comment authorId="0" ref="F96">
      <text>
        <t xml:space="preserve">YAMMID-50944115/169b6da303c6fb16</t>
      </text>
    </comment>
    <comment authorId="0" ref="T96">
      <text>
        <t xml:space="preserve">Opened: 03/26/2019 - 06:05 AM</t>
      </text>
    </comment>
    <comment authorId="0" ref="F97">
      <text>
        <t xml:space="preserve">YAMMID-50946751/169b6da3236b7df5</t>
      </text>
    </comment>
    <comment authorId="0" ref="T97">
      <text>
        <t xml:space="preserve">Clicked: 03/25/2019 - 05:17 PM</t>
      </text>
    </comment>
    <comment authorId="0" ref="F98">
      <text>
        <t xml:space="preserve">YAMMID-50947429/169b6da35b363790</t>
      </text>
    </comment>
    <comment authorId="0" ref="T98">
      <text>
        <t xml:space="preserve">Clicked: 03/26/2019 - 09:26 AM</t>
      </text>
    </comment>
    <comment authorId="0" ref="F99">
      <text>
        <t xml:space="preserve">YAMMID-50952792/169b6da4b8690393</t>
      </text>
    </comment>
    <comment authorId="0" ref="T99">
      <text>
        <t xml:space="preserve">03/25/2019 - 02:55 PM</t>
      </text>
    </comment>
    <comment authorId="0" ref="F100">
      <text>
        <t xml:space="preserve">YAMMID-50953187/169b6da5b7a4c266</t>
      </text>
    </comment>
    <comment authorId="0" ref="T100">
      <text>
        <t xml:space="preserve">Clicked: 03/26/2019 - 06:02 AM</t>
      </text>
    </comment>
    <comment authorId="0" ref="F101">
      <text>
        <t xml:space="preserve">YAMMID-50958133/169b6da5fe9b3349</t>
      </text>
    </comment>
    <comment authorId="0" ref="T101">
      <text>
        <t xml:space="preserve">Clicked: 03/25/2019 - 03:06 PM</t>
      </text>
    </comment>
    <comment authorId="0" ref="F102">
      <text>
        <t xml:space="preserve">YAMMID-50963360/169b6da7265c0f19</t>
      </text>
    </comment>
    <comment authorId="0" ref="T102">
      <text>
        <t xml:space="preserve">Clicked: 03/26/2019 - 11:17 AM</t>
      </text>
    </comment>
    <comment authorId="0" ref="F103">
      <text>
        <t xml:space="preserve">YAMMID-50963769/169b6da75368c14b</t>
      </text>
    </comment>
    <comment authorId="0" ref="T103">
      <text>
        <t xml:space="preserve">Opened: 03/25/2019 - 03:11 PM</t>
      </text>
    </comment>
    <comment authorId="0" ref="F104">
      <text>
        <t xml:space="preserve">YAMMID-50964295/169b6da7fb48bb38</t>
      </text>
    </comment>
    <comment authorId="0" ref="T104">
      <text>
        <t xml:space="preserve">Clicked: 03/25/2019 - 11:15 PM</t>
      </text>
    </comment>
    <comment authorId="0" ref="F105">
      <text>
        <t xml:space="preserve">YAMMID-50966660/169b6da7f4c4433e</t>
      </text>
    </comment>
    <comment authorId="0" ref="T105">
      <text>
        <t xml:space="preserve">Clicked: 03/30/2019 - 08:42 PM</t>
      </text>
    </comment>
    <comment authorId="0" ref="F106">
      <text>
        <t xml:space="preserve">YAMMID-50967155/169b6da82eb28103</t>
      </text>
    </comment>
    <comment authorId="0" ref="T106">
      <text>
        <t xml:space="preserve">Clicked: 03/25/2019 - 05:18 PM</t>
      </text>
    </comment>
    <comment authorId="0" ref="F107">
      <text>
        <t xml:space="preserve">YAMMID-50972343/169b6da9675d5928</t>
      </text>
    </comment>
    <comment authorId="0" ref="T107">
      <text>
        <t xml:space="preserve">Clicked: 03/26/2019 - 06:46 AM</t>
      </text>
    </comment>
    <comment authorId="0" ref="F108">
      <text>
        <t xml:space="preserve">YAMMID-50972570/169b6da96891999e</t>
      </text>
    </comment>
    <comment authorId="0" ref="T108">
      <text>
        <t xml:space="preserve">03/25/2019 - 02:56 PM</t>
      </text>
    </comment>
    <comment authorId="0" ref="F109">
      <text>
        <t xml:space="preserve">YAMMID-50973298/169b6da9a5fc9aac</t>
      </text>
    </comment>
    <comment authorId="0" ref="T109">
      <text>
        <t xml:space="preserve">Clicked: 03/26/2019 - 02:54 AM</t>
      </text>
    </comment>
    <comment authorId="0" ref="F110">
      <text>
        <t xml:space="preserve">YAMMID-50973932/169b6daa53879765</t>
      </text>
    </comment>
    <comment authorId="0" ref="T110">
      <text>
        <t xml:space="preserve">Clicked: 03/25/2019 - 03:01 PM</t>
      </text>
    </comment>
    <comment authorId="0" ref="F111">
      <text>
        <t xml:space="preserve">YAMMID-50976844/169b6daa9ea7fcd0</t>
      </text>
    </comment>
    <comment authorId="0" ref="T111">
      <text>
        <t xml:space="preserve">Clicked: 03/26/2019 - 09:12 AM</t>
      </text>
    </comment>
    <comment authorId="0" ref="F112">
      <text>
        <t xml:space="preserve">YAMMID-50977179/169b6daa8cc9b44b</t>
      </text>
    </comment>
    <comment authorId="0" ref="T112">
      <text>
        <t xml:space="preserve">Opened: 03/25/2019 - 10:14 PM</t>
      </text>
    </comment>
    <comment authorId="0" ref="F113">
      <text>
        <t xml:space="preserve">YAMMID-50982982/169b6dac00473b52</t>
      </text>
    </comment>
    <comment authorId="0" ref="T113">
      <text>
        <t xml:space="preserve">Opened: 03/25/2019 - 10:58 PM</t>
      </text>
    </comment>
    <comment authorId="0" ref="F114">
      <text>
        <t xml:space="preserve">YAMMID-50983490/169b6dac320af6c5</t>
      </text>
    </comment>
    <comment authorId="0" ref="T114">
      <text>
        <t xml:space="preserve">03/25/2019 - 02:56 PM</t>
      </text>
    </comment>
    <comment authorId="0" ref="F115">
      <text>
        <t xml:space="preserve">YAMMID-50984030/169b6daca7b282a3</t>
      </text>
    </comment>
    <comment authorId="0" ref="T115">
      <text>
        <t xml:space="preserve">Clicked: 04/01/2019 - 09:27 AM</t>
      </text>
    </comment>
    <comment authorId="0" ref="F116">
      <text>
        <t xml:space="preserve">YAMMID-50986291/169b6dacdc019247</t>
      </text>
    </comment>
    <comment authorId="0" ref="T116">
      <text>
        <t xml:space="preserve">Clicked: 03/27/2019 - 03:28 AM</t>
      </text>
    </comment>
    <comment authorId="0" ref="F117">
      <text>
        <t xml:space="preserve">YAMMID-50987644/169b6dae2d608c96</t>
      </text>
    </comment>
    <comment authorId="0" ref="T117">
      <text>
        <t xml:space="preserve">Clicked: 03/25/2019 - 02:58 PM</t>
      </text>
    </comment>
    <comment authorId="0" ref="F118">
      <text>
        <t xml:space="preserve">YAMMID-50998209/169b6dafa7323c29</t>
      </text>
    </comment>
    <comment authorId="0" ref="T118">
      <text>
        <t xml:space="preserve">Opened: 03/25/2019 - 05:18 PM</t>
      </text>
    </comment>
    <comment authorId="0" ref="F119">
      <text>
        <t xml:space="preserve">YAMMID-50999160/169b6dafe9cec51d</t>
      </text>
    </comment>
    <comment authorId="0" ref="L119">
      <text>
        <t xml:space="preserve">YAMMID-50999160/169b6dafe9cec51d</t>
      </text>
    </comment>
    <comment authorId="0" ref="T119">
      <text>
        <t xml:space="preserve">Clicked: 03/25/2019 - 02:56 PM</t>
      </text>
    </comment>
    <comment authorId="0" ref="F120">
      <text>
        <t xml:space="preserve">YAMMID-50998584/169b6dafda75247d</t>
      </text>
    </comment>
    <comment authorId="0" ref="T120">
      <text>
        <t xml:space="preserve">Opened: 03/25/2019 - 11:11 PM</t>
      </text>
    </comment>
    <comment authorId="0" ref="F121">
      <text>
        <t xml:space="preserve">YAMMID-50999565/169b6db08e40eaeb</t>
      </text>
    </comment>
    <comment authorId="0" ref="T121">
      <text>
        <t xml:space="preserve">Clicked: 03/25/2019 - 02:57 PM</t>
      </text>
    </comment>
    <comment authorId="0" ref="F122">
      <text>
        <t xml:space="preserve">YAMMID-51002421/169b6db0ad4b50d0</t>
      </text>
    </comment>
    <comment authorId="0" ref="T122">
      <text>
        <t xml:space="preserve">Clicked: 03/25/2019 - 05:52 PM</t>
      </text>
    </comment>
    <comment authorId="0" ref="F123">
      <text>
        <t xml:space="preserve">YAMMID-51002775/169b6db0f1e52fee</t>
      </text>
    </comment>
    <comment authorId="0" ref="T123">
      <text>
        <t xml:space="preserve">Clicked: 03/30/2019 - 06:20 PM</t>
      </text>
    </comment>
    <comment authorId="0" ref="F124">
      <text>
        <t xml:space="preserve">YAMMID-51003477/169b6db20be8b197</t>
      </text>
    </comment>
    <comment authorId="0" ref="T124">
      <text>
        <t xml:space="preserve">Clicked: 04/07/2019 - 11:33 AM</t>
      </text>
    </comment>
    <comment authorId="0" ref="F125">
      <text>
        <t xml:space="preserve">YAMMID-51008655/169b6db25d9c6434</t>
      </text>
    </comment>
    <comment authorId="0" ref="T125">
      <text>
        <t xml:space="preserve">Clicked: 03/25/2019 - 02:56 PM</t>
      </text>
    </comment>
    <comment authorId="0" ref="F126">
      <text>
        <t xml:space="preserve">YAMMID-51009045/169b6db27f4c9f10</t>
      </text>
    </comment>
    <comment authorId="0" ref="T126">
      <text>
        <t xml:space="preserve">Clicked: 03/25/2019 - 03:08 PM</t>
      </text>
    </comment>
    <comment authorId="0" ref="F127">
      <text>
        <t xml:space="preserve">YAMMID-51011709/169b6db31b956379</t>
      </text>
    </comment>
    <comment authorId="0" ref="T127">
      <text>
        <t xml:space="preserve">03/25/2019 - 02:56 PM</t>
      </text>
    </comment>
    <comment authorId="0" ref="F128">
      <text>
        <t xml:space="preserve">YAMMID-51012154/169b6db33d6eb9d2</t>
      </text>
    </comment>
    <comment authorId="0" ref="T128">
      <text>
        <t xml:space="preserve">Clicked: 03/25/2019 - 10:58 PM</t>
      </text>
    </comment>
    <comment authorId="0" ref="F129">
      <text>
        <t xml:space="preserve">YAMMID-51013006/169b6db44fe7c5ef</t>
      </text>
    </comment>
    <comment authorId="0" ref="T129">
      <text>
        <t xml:space="preserve">Clicked: 03/25/2019 - 10:47 PM</t>
      </text>
    </comment>
    <comment authorId="0" ref="F130">
      <text>
        <t xml:space="preserve">YAMMID-51017776/169b6db4649a8e34</t>
      </text>
    </comment>
    <comment authorId="0" ref="T130">
      <text>
        <t xml:space="preserve">Clicked: 03/26/2019 - 06:58 AM</t>
      </text>
    </comment>
    <comment authorId="0" ref="F131">
      <text>
        <t xml:space="preserve">YAMMID-51018046/169b6db49c70f1b2</t>
      </text>
    </comment>
    <comment authorId="0" ref="T131">
      <text>
        <t xml:space="preserve">Clicked: 03/25/2019 - 10:46 PM</t>
      </text>
    </comment>
    <comment authorId="0" ref="F132">
      <text>
        <t xml:space="preserve">YAMMID-51018534/169b6db542a816d0</t>
      </text>
    </comment>
    <comment authorId="0" ref="T132">
      <text>
        <t xml:space="preserve">Opened: 03/25/2019 - 03:01 PM</t>
      </text>
    </comment>
    <comment authorId="0" ref="F133">
      <text>
        <t xml:space="preserve">YAMMID-51021260/169b6db54fa33517</t>
      </text>
    </comment>
    <comment authorId="0" ref="T133">
      <text>
        <t xml:space="preserve">Clicked: 03/25/2019 - 03:09 PM</t>
      </text>
    </comment>
    <comment authorId="0" ref="F134">
      <text>
        <t xml:space="preserve">YAMMID-51021628/169b6db5769200b0</t>
      </text>
    </comment>
    <comment authorId="0" ref="T134">
      <text>
        <t xml:space="preserve">Clicked: 03/28/2019 - 02:49 AM</t>
      </text>
    </comment>
    <comment authorId="0" ref="F135">
      <text>
        <t xml:space="preserve">YAMMID-51022824/169b6db6a6b78c31</t>
      </text>
    </comment>
    <comment authorId="0" ref="T135">
      <text>
        <t xml:space="preserve">Clicked: 03/26/2019 - 07:18 AM</t>
      </text>
    </comment>
    <comment authorId="0" ref="F136">
      <text>
        <t xml:space="preserve">YAMMID-51027507/169b6db6e1033a67</t>
      </text>
    </comment>
    <comment authorId="0" ref="T136">
      <text>
        <t xml:space="preserve">Clicked: 03/25/2019 - 03:15 PM</t>
      </text>
    </comment>
    <comment authorId="0" ref="F137">
      <text>
        <t xml:space="preserve">YAMMID-51028189/169b6db70a0e1494</t>
      </text>
    </comment>
    <comment authorId="0" ref="T137">
      <text>
        <t xml:space="preserve">Clicked: 03/26/2019 - 10:47 AM</t>
      </text>
    </comment>
    <comment authorId="0" ref="F138">
      <text>
        <t xml:space="preserve">YAMMID-51029103/169b6db7d502d81e</t>
      </text>
    </comment>
    <comment authorId="0" ref="T138">
      <text>
        <t xml:space="preserve">Clicked: 03/25/2019 - 10:48 PM</t>
      </text>
    </comment>
    <comment authorId="0" ref="F139">
      <text>
        <t xml:space="preserve">YAMMID-51031665/169b6db7cdffbbaf</t>
      </text>
    </comment>
    <comment authorId="0" ref="T139">
      <text>
        <t xml:space="preserve">Clicked: 03/25/2019 - 03:11 PM</t>
      </text>
    </comment>
    <comment authorId="0" ref="F140">
      <text>
        <t xml:space="preserve">YAMMID-51032044/169b6db80f404d97</t>
      </text>
    </comment>
    <comment authorId="0" ref="T140">
      <text>
        <t xml:space="preserve">Clicked: 03/25/2019 - 11:02 PM</t>
      </text>
    </comment>
    <comment authorId="0" ref="F141">
      <text>
        <t xml:space="preserve">YAMMID-51037478/169b6db945d6ff8f</t>
      </text>
    </comment>
    <comment authorId="0" ref="T141">
      <text>
        <t xml:space="preserve">Clicked: 03/25/2019 - 02:58 PM</t>
      </text>
    </comment>
    <comment authorId="0" ref="F142">
      <text>
        <t xml:space="preserve">YAMMID-51037781/169b6db9479e42d5</t>
      </text>
    </comment>
    <comment authorId="0" ref="T142">
      <text>
        <t xml:space="preserve">Clicked: 03/26/2019 - 06:20 AM</t>
      </text>
    </comment>
    <comment authorId="0" ref="F143">
      <text>
        <t xml:space="preserve">YAMMID-51038171/169b6db99ae0d561</t>
      </text>
    </comment>
    <comment authorId="0" ref="T143">
      <text>
        <t xml:space="preserve">Opened: 03/25/2019 - 11:40 PM</t>
      </text>
    </comment>
    <comment authorId="0" ref="F144">
      <text>
        <t xml:space="preserve">YAMMID-51038836/169b6dba38505fe3</t>
      </text>
    </comment>
    <comment authorId="0" ref="T144">
      <text>
        <t xml:space="preserve">Clicked: 03/27/2019 - 01:40 PM</t>
      </text>
    </comment>
    <comment authorId="0" ref="F145">
      <text>
        <t xml:space="preserve">YAMMID-51041988/169b6dba6105cdb2</t>
      </text>
    </comment>
    <comment authorId="0" ref="T145">
      <text>
        <t xml:space="preserve">Opened: 03/25/2019 - 03:09 PM</t>
      </text>
    </comment>
    <comment authorId="0" ref="F146">
      <text>
        <t xml:space="preserve">YAMMID-51042279/169b6dba8e666ab1</t>
      </text>
    </comment>
    <comment authorId="0" ref="T146">
      <text>
        <t xml:space="preserve">Clicked: 03/25/2019 - 02:58 PM</t>
      </text>
    </comment>
    <comment authorId="0" ref="F147">
      <text>
        <t xml:space="preserve">YAMMID-51043009/169b6dbbc26a27f0</t>
      </text>
    </comment>
    <comment authorId="0" ref="T147">
      <text>
        <t xml:space="preserve">Clicked: 03/25/2019 - 03:13 PM</t>
      </text>
    </comment>
    <comment authorId="0" ref="F148">
      <text>
        <t xml:space="preserve">YAMMID-51047937/169b6dbbd44663f7</t>
      </text>
    </comment>
    <comment authorId="0" ref="T148">
      <text>
        <t xml:space="preserve">Clicked: 03/26/2019 - 06:26 AM</t>
      </text>
    </comment>
    <comment authorId="0" ref="F149">
      <text>
        <t xml:space="preserve">YAMMID-51048391/169b6dbbefef4cdd</t>
      </text>
    </comment>
    <comment authorId="0" ref="T149">
      <text>
        <t xml:space="preserve">Clicked: 03/25/2019 - 03:04 PM</t>
      </text>
    </comment>
    <comment authorId="0" ref="F150">
      <text>
        <t xml:space="preserve">YAMMID-50850227/169b6d8ba5017813</t>
      </text>
    </comment>
    <comment authorId="0" ref="T150">
      <text>
        <t xml:space="preserve">Clicked: 03/25/2019 - 10:34 PM</t>
      </text>
    </comment>
    <comment authorId="0" ref="F151">
      <text>
        <t xml:space="preserve">YAMMID-50932083/169b6d9f96349c76</t>
      </text>
    </comment>
    <comment authorId="0" ref="T151">
      <text>
        <t xml:space="preserve">Clicked: 03/25/2019 - 03:06 PM</t>
      </text>
    </comment>
    <comment authorId="0" ref="F152">
      <text>
        <t xml:space="preserve">YAMMID-50785374/169b6d7c4255efc7</t>
      </text>
    </comment>
    <comment authorId="0" ref="T152">
      <text>
        <t xml:space="preserve">Clicked: 03/25/2019 - 03:21 PM</t>
      </text>
    </comment>
    <comment authorId="0" ref="F153">
      <text>
        <t xml:space="preserve">YAMMID-50796888/169b6d7ecfc6fdf6</t>
      </text>
    </comment>
    <comment authorId="0" ref="T153">
      <text>
        <t xml:space="preserve">03/25/2019 - 02:53 PM</t>
      </text>
    </comment>
    <comment authorId="0" ref="F154">
      <text>
        <t xml:space="preserve">YAMMID-50830164/169b6d8716db724d</t>
      </text>
    </comment>
    <comment authorId="0" ref="T154">
      <text>
        <t xml:space="preserve">03/25/2019 - 02:53 PM</t>
      </text>
    </comment>
    <comment authorId="0" ref="F155">
      <text>
        <t xml:space="preserve">YAMMID-50832124/169b6d8727dc3c6a</t>
      </text>
    </comment>
    <comment authorId="0" ref="T155">
      <text>
        <t xml:space="preserve">03/25/2019 - 02:53 PM</t>
      </text>
    </comment>
    <comment authorId="0" ref="F156">
      <text>
        <t xml:space="preserve">YAMMID-50893271/169b6d961af7f491</t>
      </text>
    </comment>
    <comment authorId="0" ref="T156">
      <text>
        <t xml:space="preserve">Clicked: 03/25/2019 - 02:56 PM</t>
      </text>
    </comment>
    <comment authorId="0" ref="F157">
      <text>
        <t xml:space="preserve">YAMMID-50773998/169b6d791a1b1a5c</t>
      </text>
    </comment>
    <comment authorId="0" ref="T157">
      <text>
        <t xml:space="preserve">Opened: 03/25/2019 - 03:02 PM</t>
      </text>
    </comment>
    <comment authorId="0" ref="F158">
      <text>
        <t xml:space="preserve">YAMMID-50798344/169b6d7f1739f925</t>
      </text>
    </comment>
    <comment authorId="0" ref="T158">
      <text>
        <t xml:space="preserve">Opened: 03/25/2019 - 03:00 PM</t>
      </text>
    </comment>
    <comment authorId="0" ref="F159">
      <text>
        <t xml:space="preserve">YAMMID-50810540/169b6d821758a0f0</t>
      </text>
    </comment>
    <comment authorId="0" ref="T159">
      <text>
        <t xml:space="preserve">03/25/2019 - 02:53 PM</t>
      </text>
    </comment>
    <comment authorId="0" ref="F160">
      <text>
        <t xml:space="preserve">YAMMID-50811578/169b6d825a274d7b</t>
      </text>
    </comment>
    <comment authorId="0" ref="T160">
      <text>
        <t xml:space="preserve">Clicked: 03/25/2019 - 05:50 PM</t>
      </text>
    </comment>
    <comment authorId="0" ref="F161">
      <text>
        <t xml:space="preserve">YAMMID-50818372/169b6d843ee61819</t>
      </text>
    </comment>
    <comment authorId="0" ref="T161">
      <text>
        <t xml:space="preserve">Clicked: 03/25/2019 - 02:55 PM</t>
      </text>
    </comment>
    <comment authorId="0" ref="F162">
      <text>
        <t xml:space="preserve">YAMMID-50859142/169b6d8dde91cb64</t>
      </text>
    </comment>
    <comment authorId="0" ref="T162">
      <text>
        <t xml:space="preserve">Clicked: 03/25/2019 - 02:54 PM</t>
      </text>
    </comment>
    <comment authorId="0" ref="F163">
      <text>
        <t xml:space="preserve">YAMMID-50908066/169b6d99b349ef9c</t>
      </text>
    </comment>
    <comment authorId="0" ref="T163">
      <text>
        <t xml:space="preserve">Opened: 03/25/2019 - 05:34 PM</t>
      </text>
    </comment>
    <comment authorId="0" ref="F164">
      <text>
        <t xml:space="preserve">YAMMID-50957624/169b6da5ce991829</t>
      </text>
    </comment>
    <comment authorId="0" ref="T164">
      <text>
        <t xml:space="preserve">Opened: 03/26/2019 - 06:38 AM</t>
      </text>
    </comment>
    <comment authorId="0" ref="F165">
      <text>
        <t xml:space="preserve">YAMMID-50958573/169b6da714f2af84</t>
      </text>
    </comment>
    <comment authorId="0" ref="T165">
      <text>
        <t xml:space="preserve">Opened: 03/26/2019 - 05:11 AM</t>
      </text>
    </comment>
    <comment authorId="0" ref="F166">
      <text>
        <t xml:space="preserve">YAMMID-50976460/169b6daa7f520604</t>
      </text>
    </comment>
    <comment authorId="0" ref="T166">
      <text>
        <t xml:space="preserve">03/25/2019 - 02:56 PM</t>
      </text>
    </comment>
    <comment authorId="0" ref="F167">
      <text>
        <t xml:space="preserve">YAMMID-50997605/169b6dafb13bcfbc</t>
      </text>
    </comment>
    <comment authorId="0" ref="T167">
      <text>
        <t xml:space="preserve">Clicked: 03/26/2019 - 07:28 AM</t>
      </text>
    </comment>
    <comment authorId="0" ref="F168">
      <text>
        <t xml:space="preserve">YAMMID-51002128/169b6db0a8b2c357</t>
      </text>
    </comment>
    <comment authorId="0" ref="T168">
      <text>
        <t xml:space="preserve">Clicked: 03/25/2019 - 11:24 PM</t>
      </text>
    </comment>
    <comment authorId="0" ref="F169">
      <text>
        <t xml:space="preserve">YAMMID-51049436/169b6dbcb19bc5b5</t>
      </text>
    </comment>
    <comment authorId="0" ref="T169">
      <text>
        <t xml:space="preserve">Clicked: 03/26/2019 - 06:32 AM</t>
      </text>
    </comment>
    <comment authorId="0" ref="F170">
      <text>
        <t xml:space="preserve">YAMMID-51051745/169b6dbcc7ca3648</t>
      </text>
    </comment>
    <comment authorId="0" ref="T170">
      <text>
        <t xml:space="preserve">03/25/2019 - 02:57 PM</t>
      </text>
    </comment>
    <comment authorId="0" ref="F171">
      <text>
        <t xml:space="preserve">YAMMID-50837664/169b6d888cd2e3f8</t>
      </text>
    </comment>
    <comment authorId="0" ref="T171">
      <text>
        <t xml:space="preserve">03/25/2019 - 02:53 PM</t>
      </text>
    </comment>
    <comment authorId="0" ref="F172">
      <text>
        <t xml:space="preserve">YAMMID-50967764/169b6da9457b10a2</t>
      </text>
    </comment>
    <comment authorId="0" ref="T172">
      <text>
        <t xml:space="preserve">Opened: 03/25/2019 - 03:18 PM</t>
      </text>
    </comment>
    <comment authorId="0" ref="F173">
      <text>
        <t xml:space="preserve">YAMMID-50986621/169b6dacee9a866f</t>
      </text>
    </comment>
    <comment authorId="0" ref="T173">
      <text>
        <t xml:space="preserve">Clicked: 03/25/2019 - 03:02 PM</t>
      </text>
    </comment>
    <comment authorId="0" ref="F174">
      <text>
        <t xml:space="preserve">YAMMID-50867147/169b6d8fb5a8744a</t>
      </text>
    </comment>
    <comment authorId="0" ref="T174">
      <text>
        <t xml:space="preserve">Clicked: 03/27/2019 - 09:34 PM</t>
      </text>
    </comment>
    <comment authorId="0" ref="F175">
      <text>
        <t xml:space="preserve">YAMMID-50778952/169b6d7a528d110b</t>
      </text>
    </comment>
    <comment authorId="0" ref="T175">
      <text>
        <t xml:space="preserve">Opened: 03/25/2019 - 03:05 PM</t>
      </text>
    </comment>
    <comment authorId="0" ref="F176">
      <text>
        <t xml:space="preserve">YAMMID-51009452/169b6db2ea62b659</t>
      </text>
    </comment>
    <comment authorId="0" ref="T176">
      <text>
        <t xml:space="preserve">Clicked: 03/25/2019 - 02:56 PM</t>
      </text>
    </comment>
    <comment authorId="0" ref="F177">
      <text>
        <t xml:space="preserve">YAMMID-50917483/169b6d9bff3681db</t>
      </text>
    </comment>
    <comment authorId="0" ref="T177">
      <text>
        <t xml:space="preserve">Clicked: 03/25/2019 - 03:00 PM</t>
      </text>
    </comment>
    <comment authorId="0" ref="F178">
      <text>
        <t xml:space="preserve">YAMMID-50754852/169b6d74550ea3af</t>
      </text>
    </comment>
    <comment authorId="0" ref="T178">
      <text>
        <t xml:space="preserve">03/25/2019 - 02:52 PM</t>
      </text>
    </comment>
    <comment authorId="0" ref="F179">
      <text>
        <t xml:space="preserve">YAMMID-50757131/169b6d74f2e16300</t>
      </text>
    </comment>
    <comment authorId="0" ref="T179">
      <text>
        <t xml:space="preserve">03/25/2019 - 02:52 PM</t>
      </text>
    </comment>
    <comment authorId="0" ref="F180">
      <text>
        <t xml:space="preserve">YAMMID-50762559/169b6d7662e32fbd</t>
      </text>
    </comment>
    <comment authorId="0" ref="T180">
      <text>
        <t xml:space="preserve">Clicked: 03/25/2019 - 02:52 PM</t>
      </text>
    </comment>
    <comment authorId="0" ref="F181">
      <text>
        <t xml:space="preserve">YAMMID-50765142/169b6d777bdea4e6</t>
      </text>
    </comment>
    <comment authorId="0" ref="T181">
      <text>
        <t xml:space="preserve">Clicked: 03/25/2019 - 02:52 PM</t>
      </text>
    </comment>
    <comment authorId="0" ref="F182">
      <text>
        <t xml:space="preserve">YAMMID-50768174/169b6d7787a070a5</t>
      </text>
    </comment>
    <comment authorId="0" ref="T182">
      <text>
        <t xml:space="preserve">Clicked: 03/25/2019 - 05:01 PM</t>
      </text>
    </comment>
    <comment authorId="0" ref="F183">
      <text>
        <t xml:space="preserve">YAMMID-50768827/169b6d77ce2e2bab</t>
      </text>
    </comment>
    <comment authorId="0" ref="T183">
      <text>
        <t xml:space="preserve">Opened: 03/29/2019 - 12:04 AM</t>
      </text>
    </comment>
    <comment authorId="0" ref="F184">
      <text>
        <t xml:space="preserve">YAMMID-50771993/169b6d78bb3a4a55</t>
      </text>
    </comment>
    <comment authorId="0" ref="T184">
      <text>
        <t xml:space="preserve">03/25/2019 - 02:52 PM</t>
      </text>
    </comment>
    <comment authorId="0" ref="F185">
      <text>
        <t xml:space="preserve">YAMMID-50773064/169b6d78cac6f7fc</t>
      </text>
    </comment>
    <comment authorId="0" ref="T185">
      <text>
        <t xml:space="preserve">Opened: 03/27/2019 - 02:33 AM</t>
      </text>
    </comment>
    <comment authorId="0" ref="F186">
      <text>
        <t xml:space="preserve">YAMMID-50775065/169b6d79cd2bfdc7</t>
      </text>
    </comment>
    <comment authorId="0" ref="T186">
      <text>
        <t xml:space="preserve">Clicked: 03/26/2019 - 06:03 AM</t>
      </text>
    </comment>
    <comment authorId="0" ref="F187">
      <text>
        <t xml:space="preserve">YAMMID-50778099/169b6d7a166bfe4b</t>
      </text>
    </comment>
    <comment authorId="0" ref="T187">
      <text>
        <t xml:space="preserve">Opened: 03/25/2019 - 05:33 PM</t>
      </text>
    </comment>
    <comment authorId="0" ref="F188">
      <text>
        <t xml:space="preserve">YAMMID-50783083/169b6d7b7624017a</t>
      </text>
    </comment>
    <comment authorId="0" ref="T188">
      <text>
        <t xml:space="preserve">Address not found</t>
      </text>
    </comment>
    <comment authorId="0" ref="F189">
      <text>
        <t xml:space="preserve">YAMMID-50788423/169b6d7c8941def6</t>
      </text>
    </comment>
    <comment authorId="0" ref="T189">
      <text>
        <t xml:space="preserve">Opened: 03/25/2019 - 10:33 PM</t>
      </text>
    </comment>
    <comment authorId="0" ref="F190">
      <text>
        <t xml:space="preserve">YAMMID-50790457/169b6d7d1a7ca3cc</t>
      </text>
    </comment>
    <comment authorId="0" ref="T190">
      <text>
        <t xml:space="preserve">Clicked: 03/25/2019 - 02:56 PM</t>
      </text>
    </comment>
    <comment authorId="0" ref="F191">
      <text>
        <t xml:space="preserve">YAMMID-50805646/169b6d80dd96d449</t>
      </text>
    </comment>
    <comment authorId="0" ref="T191">
      <text>
        <t xml:space="preserve">Clicked: 03/25/2019 - 05:56 PM</t>
      </text>
    </comment>
    <comment authorId="0" ref="F192">
      <text>
        <t xml:space="preserve">YAMMID-50813711/169b6d82de7d665c</t>
      </text>
    </comment>
    <comment authorId="0" ref="T192">
      <text>
        <t xml:space="preserve">Clicked: 03/26/2019 - 09:44 AM</t>
      </text>
    </comment>
    <comment authorId="0" ref="F193">
      <text>
        <t xml:space="preserve">YAMMID-50820166/169b6d8442133401</t>
      </text>
    </comment>
    <comment authorId="0" ref="T193">
      <text>
        <t xml:space="preserve">Opened: 03/25/2019 - 02:58 PM</t>
      </text>
    </comment>
    <comment authorId="0" ref="F194">
      <text>
        <t xml:space="preserve">YAMMID-50825221/169b6d8621e63c92</t>
      </text>
    </comment>
    <comment authorId="0" ref="T194">
      <text>
        <t xml:space="preserve">Clicked: 03/25/2019 - 02:57 PM</t>
      </text>
    </comment>
    <comment authorId="0" ref="F195">
      <text>
        <t xml:space="preserve">YAMMID-50828485/169b6d865698a72c</t>
      </text>
    </comment>
    <comment authorId="0" ref="T195">
      <text>
        <t xml:space="preserve">Clicked: 03/26/2019 - 06:58 PM</t>
      </text>
    </comment>
    <comment authorId="0" ref="F196">
      <text>
        <t xml:space="preserve">YAMMID-50839840/169b6d895b7a93d4</t>
      </text>
    </comment>
    <comment authorId="0" ref="T196">
      <text>
        <t xml:space="preserve">Opened: 03/25/2019 - 05:41 PM</t>
      </text>
    </comment>
    <comment authorId="0" ref="F197">
      <text>
        <t xml:space="preserve">YAMMID-50848353/169b6d8b389bfce6</t>
      </text>
    </comment>
    <comment authorId="0" ref="T197">
      <text>
        <t xml:space="preserve">Opened: 03/25/2019 - 03:23 PM</t>
      </text>
    </comment>
    <comment authorId="0" ref="F198">
      <text>
        <t xml:space="preserve">YAMMID-50857268/169b6d8d6180afcf</t>
      </text>
    </comment>
    <comment authorId="0" ref="T198">
      <text>
        <t xml:space="preserve">Clicked: 03/25/2019 - 03:01 PM</t>
      </text>
    </comment>
    <comment authorId="0" ref="F199">
      <text>
        <t xml:space="preserve">YAMMID-50862569/169b6d8ea264bf7d</t>
      </text>
    </comment>
    <comment authorId="0" ref="T199">
      <text>
        <t xml:space="preserve">Opened: 03/25/2019 - 03:15 PM</t>
      </text>
    </comment>
    <comment authorId="0" ref="F200">
      <text>
        <t xml:space="preserve">YAMMID-50863083/169b6d8eadcc4270</t>
      </text>
    </comment>
    <comment authorId="0" ref="T200">
      <text>
        <t xml:space="preserve">03/25/2019 - 02:54 PM</t>
      </text>
    </comment>
    <comment authorId="0" ref="F201">
      <text>
        <t xml:space="preserve">YAMMID-50867673/169b6d8fff1e8879</t>
      </text>
    </comment>
    <comment authorId="0" ref="T201">
      <text>
        <t xml:space="preserve">Opened: 03/25/2019 - 10:11 PM</t>
      </text>
    </comment>
    <comment authorId="0" ref="F202">
      <text>
        <t xml:space="preserve">YAMMID-50873375/169b6d91557da771</t>
      </text>
    </comment>
    <comment authorId="0" ref="T202">
      <text>
        <t xml:space="preserve">Clicked: 03/25/2019 - 02:54 PM</t>
      </text>
    </comment>
    <comment authorId="0" ref="F203">
      <text>
        <t xml:space="preserve">YAMMID-50878362/169b6d926cbfe23c</t>
      </text>
    </comment>
    <comment authorId="0" ref="T203">
      <text>
        <t xml:space="preserve">03/25/2019 - 02:54 PM</t>
      </text>
    </comment>
    <comment authorId="0" ref="F204">
      <text>
        <t xml:space="preserve">YAMMID-50887289/169b6d94b36e9fd4</t>
      </text>
    </comment>
    <comment authorId="0" ref="T204">
      <text>
        <t xml:space="preserve">Clicked: 03/26/2019 - 06:25 AM</t>
      </text>
    </comment>
    <comment authorId="0" ref="F205">
      <text>
        <t xml:space="preserve">YAMMID-50888128/169b6d95c86297e4</t>
      </text>
    </comment>
    <comment authorId="0" ref="T205">
      <text>
        <t xml:space="preserve">03/25/2019 - 02:54 PM</t>
      </text>
    </comment>
    <comment authorId="0" ref="F206">
      <text>
        <t xml:space="preserve">YAMMID-50893805/169b6d972c1ac6da</t>
      </text>
    </comment>
    <comment authorId="0" ref="T206">
      <text>
        <t xml:space="preserve">Clicked: 03/26/2019 - 04:49 AM</t>
      </text>
    </comment>
    <comment authorId="0" ref="F207">
      <text>
        <t xml:space="preserve">YAMMID-50898069/169b6d9746abcbcc</t>
      </text>
    </comment>
    <comment authorId="0" ref="T207">
      <text>
        <t xml:space="preserve">Clicked: 03/25/2019 - 02:58 PM</t>
      </text>
    </comment>
    <comment authorId="0" ref="F208">
      <text>
        <t xml:space="preserve">YAMMID-50898368/169b6d975dbe3b66</t>
      </text>
    </comment>
    <comment authorId="0" ref="T208">
      <text>
        <t xml:space="preserve">03/25/2019 - 02:54 PM</t>
      </text>
    </comment>
    <comment authorId="0" ref="F209">
      <text>
        <t xml:space="preserve">YAMMID-50902665/169b6d996f4ff514</t>
      </text>
    </comment>
    <comment authorId="0" ref="T209">
      <text>
        <t xml:space="preserve">Opened: 03/26/2019 - 11:46 AM</t>
      </text>
    </comment>
    <comment authorId="0" ref="F210">
      <text>
        <t xml:space="preserve">YAMMID-50907568/169b6d99a06ffb67</t>
      </text>
    </comment>
    <comment authorId="0" ref="T210">
      <text>
        <t xml:space="preserve">Opened: 03/26/2019 - 07:25 AM</t>
      </text>
    </comment>
    <comment authorId="0" ref="F211">
      <text>
        <t xml:space="preserve">YAMMID-50912830/169b6d9ae1964b1d</t>
      </text>
    </comment>
    <comment authorId="0" ref="T211">
      <text>
        <t xml:space="preserve">03/25/2019 - 02:55 PM</t>
      </text>
    </comment>
    <comment authorId="0" ref="F212">
      <text>
        <t xml:space="preserve">YAMMID-50914735/169b6d9bfafd8ade</t>
      </text>
    </comment>
    <comment authorId="0" ref="T212">
      <text>
        <t xml:space="preserve">03/25/2019 - 02:55 PM</t>
      </text>
    </comment>
    <comment authorId="0" ref="F213">
      <text>
        <t xml:space="preserve">YAMMID-50926390/169b6d9e3b5a0c62</t>
      </text>
    </comment>
    <comment authorId="0" ref="T213">
      <text>
        <t xml:space="preserve">Clicked: 03/25/2019 - 02:59 PM</t>
      </text>
    </comment>
    <comment authorId="0" ref="F214">
      <text>
        <t xml:space="preserve">YAMMID-50937273/169b6da0ccb15033</t>
      </text>
    </comment>
    <comment authorId="0" ref="T214">
      <text>
        <t xml:space="preserve">Opened: 03/25/2019 - 05:48 PM</t>
      </text>
    </comment>
    <comment authorId="0" ref="F215">
      <text>
        <t xml:space="preserve">YAMMID-50937884/169b6da102b67a31</t>
      </text>
    </comment>
    <comment authorId="0" ref="T215">
      <text>
        <t xml:space="preserve">Message rejected</t>
      </text>
    </comment>
    <comment authorId="0" ref="F216">
      <text>
        <t xml:space="preserve">YAMMID-50938340/169b6da225751432</t>
      </text>
    </comment>
    <comment authorId="0" ref="T216">
      <text>
        <t xml:space="preserve">03/25/2019 - 02:55 PM</t>
      </text>
    </comment>
    <comment authorId="0" ref="F217">
      <text>
        <t xml:space="preserve">YAMMID-50943585/169b6da27e6acdbd</t>
      </text>
    </comment>
    <comment authorId="0" ref="T217">
      <text>
        <t xml:space="preserve">Opened: 03/25/2019 - 03:05 PM</t>
      </text>
    </comment>
    <comment authorId="0" ref="F218">
      <text>
        <t xml:space="preserve">YAMMID-50947140/169b6da3338f607e</t>
      </text>
    </comment>
    <comment authorId="0" ref="T218">
      <text>
        <t xml:space="preserve">Clicked: 03/26/2019 - 07:12 AM</t>
      </text>
    </comment>
    <comment authorId="0" ref="F219">
      <text>
        <t xml:space="preserve">YAMMID-50947931/169b6da46370f303</t>
      </text>
    </comment>
    <comment authorId="0" ref="T219">
      <text>
        <t xml:space="preserve">03/25/2019 - 02:55 PM</t>
      </text>
    </comment>
    <comment authorId="0" ref="F220">
      <text>
        <t xml:space="preserve">YAMMID-50952263/169b6da46606be3e</t>
      </text>
    </comment>
    <comment authorId="0" ref="T220">
      <text>
        <t xml:space="preserve">Clicked: 03/27/2019 - 01:13 PM</t>
      </text>
    </comment>
    <comment authorId="0" ref="F221">
      <text>
        <t xml:space="preserve">YAMMID-50952564/169b6da493b26de3</t>
      </text>
    </comment>
    <comment authorId="0" ref="T221">
      <text>
        <t xml:space="preserve">Clicked: 03/29/2019 - 12:48 PM</t>
      </text>
    </comment>
    <comment authorId="0" ref="F222">
      <text>
        <t xml:space="preserve">YAMMID-50957878/169b6da5dcdd15b1</t>
      </text>
    </comment>
    <comment authorId="0" ref="T222">
      <text>
        <t xml:space="preserve">Opened: 03/25/2019 - 03:15 PM</t>
      </text>
    </comment>
    <comment authorId="0" ref="F223">
      <text>
        <t xml:space="preserve">YAMMID-50963023/169b6da72ca0d797</t>
      </text>
    </comment>
    <comment authorId="0" ref="T223">
      <text>
        <t xml:space="preserve">Address not found</t>
      </text>
    </comment>
    <comment authorId="0" ref="F224">
      <text>
        <t xml:space="preserve">YAMMID-50966904/169b6da80925c45d</t>
      </text>
    </comment>
    <comment authorId="0" ref="T224">
      <text>
        <t xml:space="preserve">Clicked: 03/25/2019 - 03:06 PM</t>
      </text>
    </comment>
    <comment authorId="0" ref="F225">
      <text>
        <t xml:space="preserve">YAMMID-50977662/169b6dabd56a1964</t>
      </text>
    </comment>
    <comment authorId="0" ref="T225">
      <text>
        <t xml:space="preserve">Opened: 03/25/2019 - 02:59 PM</t>
      </text>
    </comment>
    <comment authorId="0" ref="F226">
      <text>
        <t xml:space="preserve">YAMMID-50982394/169b6dabd3baef94</t>
      </text>
    </comment>
    <comment authorId="0" ref="T226">
      <text>
        <t xml:space="preserve">Address not found</t>
      </text>
    </comment>
    <comment authorId="0" ref="F227">
      <text>
        <t xml:space="preserve">YAMMID-50986946/169b6dad0a2d9ba7</t>
      </text>
    </comment>
    <comment authorId="0" ref="T227">
      <text>
        <t xml:space="preserve">Opened: 03/25/2019 - 06:43 PM</t>
      </text>
    </comment>
    <comment authorId="0" ref="F228">
      <text>
        <t xml:space="preserve">YAMMID-51008276/169b6db238ff9e72</t>
      </text>
    </comment>
    <comment authorId="0" ref="T228">
      <text>
        <t xml:space="preserve">Soft bounce</t>
      </text>
    </comment>
    <comment authorId="0" ref="F229">
      <text>
        <t xml:space="preserve">YAMMID-51012523/169b6db32036a4d5</t>
      </text>
    </comment>
    <comment authorId="0" ref="T229">
      <text>
        <t xml:space="preserve">Clicked: 03/29/2019 - 11:07 AM</t>
      </text>
    </comment>
    <comment authorId="0" ref="F230">
      <text>
        <t xml:space="preserve">YAMMID-51017512/169b6db473c50d5f</t>
      </text>
    </comment>
    <comment authorId="0" ref="T230">
      <text>
        <t xml:space="preserve">03/25/2019 - 02:56 PM</t>
      </text>
    </comment>
    <comment authorId="0" ref="F231">
      <text>
        <t xml:space="preserve">YAMMID-51022093/169b6db5b22179a3</t>
      </text>
    </comment>
    <comment authorId="0" ref="T231">
      <text>
        <t xml:space="preserve">Clicked: 03/25/2019 - 02:57 PM</t>
      </text>
    </comment>
    <comment authorId="0" ref="F232">
      <text>
        <t xml:space="preserve">YAMMID-51028445/169b6db709ad572a</t>
      </text>
    </comment>
    <comment authorId="0" ref="T232">
      <text>
        <t xml:space="preserve">03/25/2019 - 02:57 PM</t>
      </text>
    </comment>
    <comment authorId="0" ref="F233">
      <text>
        <t xml:space="preserve">YAMMID-51032602/169b6db839f92355</t>
      </text>
    </comment>
    <comment authorId="0" ref="T233">
      <text>
        <t xml:space="preserve">03/25/2019 - 02:57 PM</t>
      </text>
    </comment>
    <comment authorId="0" ref="F234">
      <text>
        <t xml:space="preserve">YAMMID-51033197/169b6db9347c1a25</t>
      </text>
    </comment>
    <comment authorId="0" ref="T234">
      <text>
        <t xml:space="preserve">03/25/2019 - 02:57 PM</t>
      </text>
    </comment>
    <comment authorId="0" ref="F235">
      <text>
        <t xml:space="preserve">YAMMID-51041641/169b6dba51aa1eff</t>
      </text>
    </comment>
    <comment authorId="0" ref="T235">
      <text>
        <t xml:space="preserve">Opened: 03/25/2019 - 08:35 PM</t>
      </text>
    </comment>
    <comment authorId="0" ref="F236">
      <text>
        <t xml:space="preserve">YAMMID-51048815/169b6dbc2495f3fe</t>
      </text>
    </comment>
    <comment authorId="0" ref="T236">
      <text>
        <t xml:space="preserve">Opened: 03/25/2019 - 03:10 PM</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YAMMID-76329408/16a3588f6c141b18</t>
      </text>
    </comment>
    <comment authorId="0" ref="R2">
      <text>
        <t xml:space="preserve">04/19/2019 - 05:18 AM</t>
      </text>
    </comment>
    <comment authorId="0" ref="D3">
      <text>
        <t xml:space="preserve">YAMMID-76330014/16a3588f98029723</t>
      </text>
    </comment>
    <comment authorId="0" ref="R3">
      <text>
        <t xml:space="preserve">04/19/2019 - 05:18 AM</t>
      </text>
    </comment>
    <comment authorId="0" ref="D4">
      <text>
        <t xml:space="preserve">YAMMID-76330553/16a3588fb067a5ba</t>
      </text>
    </comment>
    <comment authorId="0" ref="R4">
      <text>
        <t xml:space="preserve">Clicked: 04/19/2019 - 12:18 PM</t>
      </text>
    </comment>
    <comment authorId="0" ref="D5">
      <text>
        <t xml:space="preserve">YAMMID-76331085/16a3588fc9b229d4</t>
      </text>
    </comment>
    <comment authorId="0" ref="R5">
      <text>
        <t xml:space="preserve">Clicked: 04/19/2019 - 12:18 PM</t>
      </text>
    </comment>
    <comment authorId="0" ref="D6">
      <text>
        <t xml:space="preserve">YAMMID-76331932/16a3589091e3ece8</t>
      </text>
    </comment>
    <comment authorId="0" ref="R6">
      <text>
        <t xml:space="preserve">04/19/2019 - 05:18 AM</t>
      </text>
    </comment>
    <comment authorId="0" ref="D7">
      <text>
        <t xml:space="preserve">YAMMID-76334463/16a35890b27b8681</t>
      </text>
    </comment>
    <comment authorId="0" ref="R7">
      <text>
        <t xml:space="preserve">04/19/2019 - 05:18 AM</t>
      </text>
    </comment>
    <comment authorId="0" ref="D8">
      <text>
        <t xml:space="preserve">YAMMID-76335047/16a35890db0c98a9</t>
      </text>
    </comment>
    <comment authorId="0" ref="R8">
      <text>
        <t xml:space="preserve">04/19/2019 - 05:18 AM</t>
      </text>
    </comment>
    <comment authorId="0" ref="D9">
      <text>
        <t xml:space="preserve">YAMMID-76335845/16a35890fc88f874</t>
      </text>
    </comment>
    <comment authorId="0" ref="R9">
      <text>
        <t xml:space="preserve">Opened: 04/22/2019 - 11:12 PM</t>
      </text>
    </comment>
    <comment authorId="0" ref="D10">
      <text>
        <t xml:space="preserve">YAMMID-76336385/16a3589202ccc244</t>
      </text>
    </comment>
    <comment authorId="0" ref="R10">
      <text>
        <t xml:space="preserve">Clicked: 04/19/2019 - 12:44 PM</t>
      </text>
    </comment>
    <comment authorId="0" ref="D11">
      <text>
        <t xml:space="preserve">YAMMID-76340928/16a3589222606f00</t>
      </text>
    </comment>
    <comment authorId="0" ref="R11">
      <text>
        <t xml:space="preserve">04/19/2019 - 05:19 AM</t>
      </text>
    </comment>
    <comment authorId="0" ref="D12">
      <text>
        <t xml:space="preserve">YAMMID-76341476/16a358924d6bf5eb</t>
      </text>
    </comment>
    <comment authorId="0" ref="R12">
      <text>
        <t xml:space="preserve">04/19/2019 - 05:19 AM</t>
      </text>
    </comment>
    <comment authorId="0" ref="D13">
      <text>
        <t xml:space="preserve">YAMMID-76342280/16a358929d507680</t>
      </text>
    </comment>
    <comment authorId="0" ref="R13">
      <text>
        <t xml:space="preserve">Address not found</t>
      </text>
    </comment>
    <comment authorId="0" ref="D14">
      <text>
        <t xml:space="preserve">YAMMID-76342831/16a3589320651cf1</t>
      </text>
    </comment>
    <comment authorId="0" ref="R14">
      <text>
        <t xml:space="preserve">Opened: 04/19/2019 - 01:40 PM</t>
      </text>
    </comment>
    <comment authorId="0" ref="D15">
      <text>
        <t xml:space="preserve">YAMMID-76345372/16a3589358cd1fce</t>
      </text>
    </comment>
    <comment authorId="0" ref="R15">
      <text>
        <t xml:space="preserve">04/19/2019 - 05:19 AM</t>
      </text>
    </comment>
    <comment authorId="0" ref="D16">
      <text>
        <t xml:space="preserve">YAMMID-76346244/16a35893950b6a4f</t>
      </text>
    </comment>
    <comment authorId="0" ref="R16">
      <text>
        <t xml:space="preserve">Clicked: 04/19/2019 - 01:52 PM</t>
      </text>
    </comment>
    <comment authorId="0" ref="D17">
      <text>
        <t xml:space="preserve">YAMMID-76346789/16a35893b546e6ff</t>
      </text>
    </comment>
    <comment authorId="0" ref="R17">
      <text>
        <t xml:space="preserve">04/19/2019 - 05:19 AM</t>
      </text>
    </comment>
    <comment authorId="0" ref="D18">
      <text>
        <t xml:space="preserve">YAMMID-76347424/16a358944d44ba14</t>
      </text>
    </comment>
    <comment authorId="0" ref="R18">
      <text>
        <t xml:space="preserve">Clicked: 04/20/2019 - 03:54 PM</t>
      </text>
    </comment>
    <comment authorId="0" ref="D19">
      <text>
        <t xml:space="preserve">YAMMID-76349990/16a358946fcd9d97</t>
      </text>
    </comment>
    <comment authorId="0" ref="R19">
      <text>
        <t xml:space="preserve">Clicked: 04/19/2019 - 01:48 PM</t>
      </text>
    </comment>
    <comment authorId="0" ref="D20">
      <text>
        <t xml:space="preserve">YAMMID-76350598/16a3589496dfcede</t>
      </text>
    </comment>
    <comment authorId="0" ref="R20">
      <text>
        <t xml:space="preserve">Opened: 04/22/2019 - 10:29 PM</t>
      </text>
    </comment>
    <comment authorId="0" ref="D21">
      <text>
        <t xml:space="preserve">YAMMID-76351170/16a35894a31485d9</t>
      </text>
    </comment>
    <comment authorId="0" ref="R21">
      <text>
        <t xml:space="preserve">Clicked: 04/19/2019 - 12:23 PM</t>
      </text>
    </comment>
    <comment authorId="0" ref="D22">
      <text>
        <t xml:space="preserve">YAMMID-76352481/16a35895866a5ba1</t>
      </text>
    </comment>
    <comment authorId="0" ref="R22">
      <text>
        <t xml:space="preserve">Opened: 04/19/2019 - 12:23 PM</t>
      </text>
    </comment>
    <comment authorId="0" ref="D23">
      <text>
        <t xml:space="preserve">YAMMID-76355033/16a35895a06436cb</t>
      </text>
    </comment>
    <comment authorId="0" ref="R23">
      <text>
        <t xml:space="preserve">Clicked: 04/19/2019 - 12:23 PM</t>
      </text>
    </comment>
    <comment authorId="0" ref="D24">
      <text>
        <t xml:space="preserve">YAMMID-76355586/16a35895ccfee8fb</t>
      </text>
    </comment>
    <comment authorId="0" ref="R24">
      <text>
        <t xml:space="preserve">Opened: 04/22/2019 - 03:51 PM</t>
      </text>
    </comment>
    <comment authorId="0" ref="D25">
      <text>
        <t xml:space="preserve">YAMMID-76356434/16a35896106b6372</t>
      </text>
    </comment>
    <comment authorId="0" ref="R25">
      <text>
        <t xml:space="preserve">Clicked: 04/23/2019 - 03:31 AM</t>
      </text>
    </comment>
    <comment authorId="0" ref="D26">
      <text>
        <t xml:space="preserve">YAMMID-76356990/16a35896ae0bb72a</t>
      </text>
    </comment>
    <comment authorId="0" ref="R26">
      <text>
        <t xml:space="preserve">04/19/2019 - 05:19 AM</t>
      </text>
    </comment>
    <comment authorId="0" ref="D27">
      <text>
        <t xml:space="preserve">YAMMID-76359552/16a35896c8d46340</t>
      </text>
    </comment>
    <comment authorId="0" ref="R27">
      <text>
        <t xml:space="preserve">Opened: 04/19/2019 - 01:05 PM</t>
      </text>
    </comment>
    <comment authorId="0" ref="D28">
      <text>
        <t xml:space="preserve">YAMMID-76360158/16a35896fb2d16f8</t>
      </text>
    </comment>
    <comment authorId="0" ref="R28">
      <text>
        <t xml:space="preserve">04/19/2019 - 05:19 AM</t>
      </text>
    </comment>
    <comment authorId="0" ref="D29">
      <text>
        <t xml:space="preserve">YAMMID-76360757/16a3589701870b15</t>
      </text>
    </comment>
    <comment authorId="0" ref="R29">
      <text>
        <t xml:space="preserve">Clicked: 04/19/2019 - 12:19 PM</t>
      </text>
    </comment>
    <comment authorId="0" ref="D30">
      <text>
        <t xml:space="preserve">YAMMID-76361754/16a3589852b85a3b</t>
      </text>
    </comment>
    <comment authorId="0" ref="R30">
      <text>
        <t xml:space="preserve">04/19/2019 - 05:19 AM</t>
      </text>
    </comment>
    <comment authorId="0" ref="D31">
      <text>
        <t xml:space="preserve">YAMMID-76366304/16a35898677e6ba0</t>
      </text>
    </comment>
    <comment authorId="0" ref="R31">
      <text>
        <t xml:space="preserve">04/19/2019 - 05:19 AM</t>
      </text>
    </comment>
    <comment authorId="0" ref="D32">
      <text>
        <t xml:space="preserve">YAMMID-76366857/16a35898961de7b0</t>
      </text>
    </comment>
    <comment authorId="0" ref="R32">
      <text>
        <t xml:space="preserve">04/19/2019 - 05:19 AM</t>
      </text>
    </comment>
    <comment authorId="0" ref="D33">
      <text>
        <t xml:space="preserve">YAMMID-76367872/16a35898d171540c</t>
      </text>
    </comment>
    <comment authorId="0" ref="R33">
      <text>
        <t xml:space="preserve">Clicked: 04/19/2019 - 12:19 PM</t>
      </text>
    </comment>
    <comment authorId="0" ref="D34">
      <text>
        <t xml:space="preserve">YAMMID-76368523/16a358997c7c6a91</t>
      </text>
    </comment>
    <comment authorId="0" ref="R34">
      <text>
        <t xml:space="preserve">04/19/2019 - 05:19 AM</t>
      </text>
    </comment>
    <comment authorId="0" ref="D35">
      <text>
        <t xml:space="preserve">YAMMID-76371063/16a358999534cbff</t>
      </text>
    </comment>
    <comment authorId="0" ref="R35">
      <text>
        <t xml:space="preserve">04/19/2019 - 05:19 AM</t>
      </text>
    </comment>
    <comment authorId="0" ref="D36">
      <text>
        <t xml:space="preserve">YAMMID-76371642/16a35899b6533a09</t>
      </text>
    </comment>
    <comment authorId="0" ref="R36">
      <text>
        <t xml:space="preserve">04/19/2019 - 05:19 AM</t>
      </text>
    </comment>
    <comment authorId="0" ref="D37">
      <text>
        <t xml:space="preserve">YAMMID-76372453/16a35899ec90f5c5</t>
      </text>
    </comment>
    <comment authorId="0" ref="R37">
      <text>
        <t xml:space="preserve">04/19/2019 - 05:19 AM</t>
      </text>
    </comment>
    <comment authorId="0" ref="D38">
      <text>
        <t xml:space="preserve">YAMMID-76373002/16a3589a8ed11213</t>
      </text>
    </comment>
    <comment authorId="0" ref="R38">
      <text>
        <t xml:space="preserve">Clicked: 04/19/2019 - 03:57 PM</t>
      </text>
    </comment>
    <comment authorId="0" ref="D39">
      <text>
        <t xml:space="preserve">YAMMID-76375516/16a3589ab690c40e</t>
      </text>
    </comment>
    <comment authorId="0" ref="R39">
      <text>
        <t xml:space="preserve">04/19/2019 - 05:19 AM</t>
      </text>
    </comment>
    <comment authorId="0" ref="D40">
      <text>
        <t xml:space="preserve">YAMMID-76376118/16a3589ac60af3b1</t>
      </text>
    </comment>
    <comment authorId="0" ref="R40">
      <text>
        <t xml:space="preserve">04/19/2019 - 05:19 AM</t>
      </text>
    </comment>
    <comment authorId="0" ref="D41">
      <text>
        <t xml:space="preserve">YAMMID-76376667/16a3589aebf67c2d</t>
      </text>
    </comment>
    <comment authorId="0" ref="R41">
      <text>
        <t xml:space="preserve">Opened: 04/19/2019 - 01:26 PM</t>
      </text>
    </comment>
    <comment authorId="0" ref="D42">
      <text>
        <t xml:space="preserve">YAMMID-76377486/16a3589baa3edc93</t>
      </text>
    </comment>
    <comment authorId="0" ref="R42">
      <text>
        <t xml:space="preserve">Clicked: 04/19/2019 - 05:19 PM</t>
      </text>
    </comment>
    <comment authorId="0" ref="D43">
      <text>
        <t xml:space="preserve">YAMMID-76380027/16a3589bc7769d74</t>
      </text>
    </comment>
    <comment authorId="0" ref="R43">
      <text>
        <t xml:space="preserve">04/19/2019 - 05:19 AM</t>
      </text>
    </comment>
    <comment authorId="0" ref="D44">
      <text>
        <t xml:space="preserve">YAMMID-76380897/16a3589be5eafb0d</t>
      </text>
    </comment>
    <comment authorId="0" ref="R44">
      <text>
        <t xml:space="preserve">04/19/2019 - 05:19 AM</t>
      </text>
    </comment>
    <comment authorId="0" ref="D45">
      <text>
        <t xml:space="preserve">YAMMID-76381446/16a3589c3cf09175</t>
      </text>
    </comment>
    <comment authorId="0" ref="R45">
      <text>
        <t xml:space="preserve">04/19/2019 - 05:19 AM</t>
      </text>
    </comment>
    <comment authorId="0" ref="D46">
      <text>
        <t xml:space="preserve">YAMMID-76382021/16a3589cc585a983</t>
      </text>
    </comment>
    <comment authorId="0" ref="R46">
      <text>
        <t xml:space="preserve">04/19/2019 - 05:19 AM</t>
      </text>
    </comment>
    <comment authorId="0" ref="D47">
      <text>
        <t xml:space="preserve">YAMMID-76384596/16a3589cf347d8a3</t>
      </text>
    </comment>
    <comment authorId="0" ref="R47">
      <text>
        <t xml:space="preserve">Message rejected</t>
      </text>
    </comment>
    <comment authorId="0" ref="D48">
      <text>
        <t xml:space="preserve">YAMMID-76385173/16a3589d0f3474ff</t>
      </text>
    </comment>
    <comment authorId="0" ref="R48">
      <text>
        <t xml:space="preserve">04/19/2019 - 05:19 AM</t>
      </text>
    </comment>
    <comment authorId="0" ref="D49">
      <text>
        <t xml:space="preserve">YAMMID-76385984/16a3589d24838a47</t>
      </text>
    </comment>
    <comment authorId="0" ref="R49">
      <text>
        <t xml:space="preserve">04/19/2019 - 05:19 AM</t>
      </text>
    </comment>
    <comment authorId="0" ref="D50">
      <text>
        <t xml:space="preserve">YAMMID-76386512/16a3589e429f3c82</t>
      </text>
    </comment>
    <comment authorId="0" ref="R50">
      <text>
        <t xml:space="preserve">04/19/2019 - 05:19 AM</t>
      </text>
    </comment>
    <comment authorId="0" ref="D51">
      <text>
        <t xml:space="preserve">YAMMID-76392723/16a3589ee3d73442</t>
      </text>
    </comment>
    <comment authorId="0" ref="R51">
      <text>
        <t xml:space="preserve">04/19/2019 - 05:19 AM</t>
      </text>
    </comment>
    <comment authorId="0" ref="D52">
      <text>
        <t xml:space="preserve">YAMMID-76393668/16a3589f189be92a</t>
      </text>
    </comment>
    <comment authorId="0" ref="R52">
      <text>
        <t xml:space="preserve">Opened: 04/19/2019 - 01:26 PM</t>
      </text>
    </comment>
    <comment authorId="0" ref="D53">
      <text>
        <t xml:space="preserve">YAMMID-76394237/16a3589f4da20844</t>
      </text>
    </comment>
    <comment authorId="0" ref="R53">
      <text>
        <t xml:space="preserve">Clicked: 04/19/2019 - 12:33 PM</t>
      </text>
    </comment>
    <comment authorId="0" ref="D54">
      <text>
        <t xml:space="preserve">YAMMID-76395073/16a3589f74466b50</t>
      </text>
    </comment>
    <comment authorId="0" ref="R54">
      <text>
        <t xml:space="preserve">Clicked: 04/20/2019 - 01:58 AM</t>
      </text>
    </comment>
    <comment authorId="0" ref="D55">
      <text>
        <t xml:space="preserve">YAMMID-76395763/16a3589f990ce4c6</t>
      </text>
    </comment>
    <comment authorId="0" ref="R55">
      <text>
        <t xml:space="preserve">Clicked: 04/19/2019 - 06:19 PM</t>
      </text>
    </comment>
    <comment authorId="0" ref="D56">
      <text>
        <t xml:space="preserve">YAMMID-76396302/16a3589fc1c96d18</t>
      </text>
    </comment>
    <comment authorId="0" ref="R56">
      <text>
        <t xml:space="preserve">Clicked: 04/19/2019 - 01:10 PM</t>
      </text>
    </comment>
    <comment authorId="0" ref="D57">
      <text>
        <t xml:space="preserve">YAMMID-76397554/16a358a088fabc34</t>
      </text>
    </comment>
    <comment authorId="0" ref="R57">
      <text>
        <t xml:space="preserve">Address not found</t>
      </text>
    </comment>
    <comment authorId="0" ref="D58">
      <text>
        <t xml:space="preserve">YAMMID-76400602/16a358a0c15e2b5f</t>
      </text>
    </comment>
    <comment authorId="0" ref="R58">
      <text>
        <t xml:space="preserve">04/19/2019 - 05:20 AM</t>
      </text>
    </comment>
    <comment authorId="0" ref="D59">
      <text>
        <t xml:space="preserve">YAMMID-76401293/16a358a113827c1e</t>
      </text>
    </comment>
    <comment authorId="0" ref="R59">
      <text>
        <t xml:space="preserve">Clicked: 04/23/2019 - 01:22 AM</t>
      </text>
    </comment>
    <comment authorId="0" ref="D60">
      <text>
        <t xml:space="preserve">YAMMID-76402501/16a358a1444b8dea</t>
      </text>
    </comment>
    <comment authorId="0" ref="R60">
      <text>
        <t xml:space="preserve">04/19/2019 - 05:20 AM</t>
      </text>
    </comment>
    <comment authorId="0" ref="D61">
      <text>
        <t xml:space="preserve">YAMMID-76403113/16a358a1e5adee7b</t>
      </text>
    </comment>
    <comment authorId="0" ref="R61">
      <text>
        <t xml:space="preserve">Opened: 04/19/2019 - 01:15 PM</t>
      </text>
    </comment>
    <comment authorId="0" ref="D62">
      <text>
        <t xml:space="preserve">YAMMID-76405646/16a358a203e92f62</t>
      </text>
    </comment>
    <comment authorId="0" ref="R62">
      <text>
        <t xml:space="preserve">Address not found</t>
      </text>
    </comment>
    <comment authorId="0" ref="D63">
      <text>
        <t xml:space="preserve">YAMMID-76406199/16a358a227be2c00</t>
      </text>
    </comment>
    <comment authorId="0" ref="R63">
      <text>
        <t xml:space="preserve">Opened: 04/19/2019 - 03:27 PM</t>
      </text>
    </comment>
    <comment authorId="0" ref="D64">
      <text>
        <t xml:space="preserve">YAMMID-76407327/16a358a27ed7b212</t>
      </text>
    </comment>
    <comment authorId="0" ref="R64">
      <text>
        <t xml:space="preserve">Clicked: 04/19/2019 - 12:24 PM</t>
      </text>
    </comment>
    <comment authorId="0" ref="D65">
      <text>
        <t xml:space="preserve">YAMMID-76407937/16a358a31618719f</t>
      </text>
    </comment>
    <comment authorId="0" ref="R65">
      <text>
        <t xml:space="preserve">Clicked: 04/19/2019 - 07:22 PM</t>
      </text>
    </comment>
    <comment authorId="0" ref="D66">
      <text>
        <t xml:space="preserve">YAMMID-76410862/16a358a34b8a8e2f</t>
      </text>
    </comment>
    <comment authorId="0" ref="R66">
      <text>
        <t xml:space="preserve">Clicked: 04/19/2019 - 09:16 PM</t>
      </text>
    </comment>
    <comment authorId="0" ref="D67">
      <text>
        <t xml:space="preserve">YAMMID-76411417/16a358a37c7b74d3</t>
      </text>
    </comment>
    <comment authorId="0" ref="R67">
      <text>
        <t xml:space="preserve">Soft bounce</t>
      </text>
    </comment>
    <comment authorId="0" ref="D68">
      <text>
        <t xml:space="preserve">YAMMID-76412225/16a358a3abcaf4f4</t>
      </text>
    </comment>
    <comment authorId="0" ref="R68">
      <text>
        <t xml:space="preserve">04/19/2019 - 05:20 AM</t>
      </text>
    </comment>
    <comment authorId="0" ref="D69">
      <text>
        <t xml:space="preserve">YAMMID-76412784/16a358a4409b862e</t>
      </text>
    </comment>
    <comment authorId="0" ref="R69">
      <text>
        <t xml:space="preserve">04/19/2019 - 05:20 AM</t>
      </text>
    </comment>
    <comment authorId="0" ref="D70">
      <text>
        <t xml:space="preserve">YAMMID-76415326/16a358a4620e67b2</t>
      </text>
    </comment>
    <comment authorId="0" ref="R70">
      <text>
        <t xml:space="preserve">Clicked: 04/19/2019 - 12:20 PM</t>
      </text>
    </comment>
    <comment authorId="0" ref="D71">
      <text>
        <t xml:space="preserve">YAMMID-76416161/16a358a49ab20ed6</t>
      </text>
    </comment>
    <comment authorId="0" ref="R71">
      <text>
        <t xml:space="preserve">04/19/2019 - 05:20 AM</t>
      </text>
    </comment>
    <comment authorId="0" ref="D72">
      <text>
        <t xml:space="preserve">YAMMID-76417141/16a358a4c6a51dd6</t>
      </text>
    </comment>
    <comment authorId="0" ref="R72">
      <text>
        <t xml:space="preserve">04/19/2019 - 05:20 AM</t>
      </text>
    </comment>
    <comment authorId="0" ref="D73">
      <text>
        <t xml:space="preserve">YAMMID-76417952/16a358a59659dc98</t>
      </text>
    </comment>
    <comment authorId="0" ref="R73">
      <text>
        <t xml:space="preserve">04/19/2019 - 05:20 AM</t>
      </text>
    </comment>
    <comment authorId="0" ref="D74">
      <text>
        <t xml:space="preserve">YAMMID-76420489/16a358a5a0a8dd41</t>
      </text>
    </comment>
    <comment authorId="0" ref="R74">
      <text>
        <t xml:space="preserve">04/19/2019 - 05:20 AM</t>
      </text>
    </comment>
    <comment authorId="0" ref="D75">
      <text>
        <t xml:space="preserve">YAMMID-76421025/16a358a5dcbf6dc7</t>
      </text>
    </comment>
    <comment authorId="0" ref="R75">
      <text>
        <t xml:space="preserve">Opened: 04/19/2019 - 12:22 PM</t>
      </text>
    </comment>
    <comment authorId="0" ref="D76">
      <text>
        <t xml:space="preserve">YAMMID-76421856/16a358a5f5d2ff35</t>
      </text>
    </comment>
    <comment authorId="0" ref="R76">
      <text>
        <t xml:space="preserve">Clicked: 04/19/2019 - 07:01 PM</t>
      </text>
    </comment>
    <comment authorId="0" ref="D77">
      <text>
        <t xml:space="preserve">YAMMID-76422411/16a358a68a8a5032</t>
      </text>
    </comment>
    <comment authorId="0" ref="R77">
      <text>
        <t xml:space="preserve">Clicked: 04/19/2019 - 12:27 PM</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YAMMID-37360027/169d9ce27e133d6a</t>
      </text>
    </comment>
    <comment authorId="0" ref="Q2">
      <text>
        <t xml:space="preserve">Clicked: 04/01/2019 - 09:50 AM</t>
      </text>
    </comment>
    <comment authorId="0" ref="C3">
      <text>
        <t xml:space="preserve">YAMMID-37360764/169d9ce2b1a6f73d</t>
      </text>
    </comment>
    <comment authorId="0" ref="Q3">
      <text>
        <t xml:space="preserve">Opened: 04/01/2019 - 08:27 PM</t>
      </text>
    </comment>
    <comment authorId="0" ref="C4">
      <text>
        <t xml:space="preserve">YAMMID-37361663/169d9ce2e89acde7</t>
      </text>
    </comment>
    <comment authorId="0" ref="Q4">
      <text>
        <t xml:space="preserve">Clicked: 04/01/2019 - 07:15 PM</t>
      </text>
    </comment>
    <comment authorId="0" ref="C5">
      <text>
        <t xml:space="preserve">YAMMID-37362364/169d9ce300e25ea7</t>
      </text>
    </comment>
    <comment authorId="0" ref="Q5">
      <text>
        <t xml:space="preserve">04/01/2019 - 09:49 AM</t>
      </text>
    </comment>
    <comment authorId="0" ref="C6">
      <text>
        <t xml:space="preserve">YAMMID-37363381/169d9ce3ddac948c</t>
      </text>
    </comment>
    <comment authorId="0" ref="Q6">
      <text>
        <t xml:space="preserve">Clicked: 04/02/2019 - 09:38 PM</t>
      </text>
    </comment>
    <comment authorId="0" ref="C7">
      <text>
        <t xml:space="preserve">YAMMID-37366008/169d9ce3ff0c585e</t>
      </text>
    </comment>
    <comment authorId="0" ref="Q7">
      <text>
        <t xml:space="preserve">Clicked: 04/01/2019 - 09:49 AM</t>
      </text>
    </comment>
    <comment authorId="0" ref="C8">
      <text>
        <t xml:space="preserve">YAMMID-37366769/169d9ce4227817d3</t>
      </text>
    </comment>
    <comment authorId="0" ref="Q8">
      <text>
        <t xml:space="preserve">Clicked: 04/03/2019 - 08:43 PM</t>
      </text>
    </comment>
    <comment authorId="0" ref="C9">
      <text>
        <t xml:space="preserve">YAMMID-37367659/169d9ce44dda63ba</t>
      </text>
    </comment>
    <comment authorId="0" ref="Q9">
      <text>
        <t xml:space="preserve">Clicked: 04/01/2019 - 09:49 AM</t>
      </text>
    </comment>
    <comment authorId="0" ref="C10">
      <text>
        <t xml:space="preserve">YAMMID-37368401/169d9ce510f52821</t>
      </text>
    </comment>
    <comment authorId="0" ref="Q10">
      <text>
        <t xml:space="preserve">Opened: 04/01/2019 - 10:13 AM</t>
      </text>
    </comment>
    <comment authorId="0" ref="C11">
      <text>
        <t xml:space="preserve">YAMMID-37371026/169d9ce531c73638</t>
      </text>
    </comment>
    <comment authorId="0" ref="Q11">
      <text>
        <t xml:space="preserve">Opened: 04/04/2019 - 04:36 PM</t>
      </text>
    </comment>
    <comment authorId="0" ref="C12">
      <text>
        <t xml:space="preserve">YAMMID-37371659/169d9ce5417d44f5</t>
      </text>
    </comment>
    <comment authorId="0" ref="Q12">
      <text>
        <t xml:space="preserve">Clicked: 04/02/2019 - 01:54 AM</t>
      </text>
    </comment>
    <comment authorId="0" ref="C13">
      <text>
        <t xml:space="preserve">YAMMID-37372778/169d9ce58c713bab</t>
      </text>
    </comment>
    <comment authorId="0" ref="Q13">
      <text>
        <t xml:space="preserve">04/01/2019 - 09:49 AM</t>
      </text>
    </comment>
    <comment authorId="0" ref="C14">
      <text>
        <t xml:space="preserve">YAMMID-37373725/169d9ce65045ca45</t>
      </text>
    </comment>
    <comment authorId="0" ref="Q14">
      <text>
        <t xml:space="preserve">04/01/2019 - 09:49 AM</t>
      </text>
    </comment>
    <comment authorId="0" ref="C15">
      <text>
        <t xml:space="preserve">YAMMID-37376336/169d9ce6733777c8</t>
      </text>
    </comment>
    <comment authorId="0" ref="Q15">
      <text>
        <t xml:space="preserve">Opened: 04/01/2019 - 05:22 PM</t>
      </text>
    </comment>
    <comment authorId="0" ref="C16">
      <text>
        <t xml:space="preserve">YAMMID-37377778/169d9ce6cc7a87c1</t>
      </text>
    </comment>
    <comment authorId="0" ref="Q16">
      <text>
        <t xml:space="preserve">Opened: 04/02/2019 - 02:57 AM</t>
      </text>
    </comment>
    <comment authorId="0" ref="C17">
      <text>
        <t xml:space="preserve">YAMMID-37378708/169d9ce715febc14</t>
      </text>
    </comment>
    <comment authorId="0" ref="Q17">
      <text>
        <t xml:space="preserve">04/01/2019 - 09:49 AM</t>
      </text>
    </comment>
    <comment authorId="0" ref="C18">
      <text>
        <t xml:space="preserve">YAMMID-37379587/169d9ce7c6f8fddd</t>
      </text>
    </comment>
    <comment authorId="0" ref="Q18">
      <text>
        <t xml:space="preserve">Opened: 04/01/2019 - 10:11 AM</t>
      </text>
    </comment>
    <comment authorId="0" ref="C19">
      <text>
        <t xml:space="preserve">YAMMID-37382501/169d9ce7f33aee84</t>
      </text>
    </comment>
    <comment authorId="0" ref="Q19">
      <text>
        <t xml:space="preserve">04/01/2019 - 09:49 AM</t>
      </text>
    </comment>
    <comment authorId="0" ref="C20">
      <text>
        <t xml:space="preserve">YAMMID-37383182/169d9ce8250b6aee</t>
      </text>
    </comment>
    <comment authorId="0" ref="Q20">
      <text>
        <t xml:space="preserve">Clicked: 04/01/2019 - 08:18 PM</t>
      </text>
    </comment>
    <comment authorId="0" ref="C21">
      <text>
        <t xml:space="preserve">YAMMID-37384219/169d9ce86f3aeee8</t>
      </text>
    </comment>
    <comment authorId="0" ref="Q21">
      <text>
        <t xml:space="preserve">04/01/2019 - 09:49 AM</t>
      </text>
    </comment>
    <comment authorId="0" ref="C22">
      <text>
        <t xml:space="preserve">YAMMID-37385443/169d9ce8b6ba0bff</t>
      </text>
    </comment>
    <comment authorId="0" ref="Q22">
      <text>
        <t xml:space="preserve">Opened: 04/01/2019 - 10:20 PM</t>
      </text>
    </comment>
    <comment authorId="0" ref="C23">
      <text>
        <t xml:space="preserve">YAMMID-37386328/169d9ce8fc52fad1</t>
      </text>
    </comment>
    <comment authorId="0" ref="Q23">
      <text>
        <t xml:space="preserve">Clicked: 04/01/2019 - 10:00 AM</t>
      </text>
    </comment>
    <comment authorId="0" ref="C24">
      <text>
        <t xml:space="preserve">YAMMID-37387034/169d9ce90e0562e1</t>
      </text>
    </comment>
    <comment authorId="0" ref="Q24">
      <text>
        <t xml:space="preserve">04/01/2019 - 09:49 AM</t>
      </text>
    </comment>
    <comment authorId="0" ref="C25">
      <text>
        <t xml:space="preserve">YAMMID-37388257/169d9ce972b6bb9c</t>
      </text>
    </comment>
    <comment authorId="0" ref="Q25">
      <text>
        <t xml:space="preserve">Clicked: 04/01/2019 - 10:55 PM</t>
      </text>
    </comment>
    <comment authorId="0" ref="C26">
      <text>
        <t xml:space="preserve">YAMMID-37389127/169d9cea0eeaa5e3</t>
      </text>
    </comment>
    <comment authorId="0" ref="Q26">
      <text>
        <t xml:space="preserve">Opened: 04/01/2019 - 09:58 AM</t>
      </text>
    </comment>
    <comment authorId="0" ref="C27">
      <text>
        <t xml:space="preserve">YAMMID-37392324/169d9cea64cbdfe3</t>
      </text>
    </comment>
    <comment authorId="0" ref="Q27">
      <text>
        <t xml:space="preserve">Opened: 04/01/2019 - 11:49 PM</t>
      </text>
    </comment>
    <comment authorId="0" ref="C28">
      <text>
        <t xml:space="preserve">YAMMID-37393260/169d9ceaf80eff06</t>
      </text>
    </comment>
    <comment authorId="0" ref="Q28">
      <text>
        <t xml:space="preserve">Clicked: 04/01/2019 - 10:15 AM</t>
      </text>
    </comment>
    <comment authorId="0" ref="C29">
      <text>
        <t xml:space="preserve">YAMMID-37395489/169d9ceb3f826dec</t>
      </text>
    </comment>
    <comment authorId="0" ref="Q29">
      <text>
        <t xml:space="preserve">Opened: 04/10/2019 - 11:28 AM</t>
      </text>
    </comment>
    <comment authorId="0" ref="C30">
      <text>
        <t xml:space="preserve">YAMMID-37396260/169d9ceb534ec257</t>
      </text>
    </comment>
    <comment authorId="0" ref="Q30">
      <text>
        <t xml:space="preserve">Opened: 04/01/2019 - 09:56 AM</t>
      </text>
    </comment>
    <comment authorId="0" ref="C31">
      <text>
        <t xml:space="preserve">YAMMID-37396518/169d9ceb6cdc9086</t>
      </text>
    </comment>
    <comment authorId="0" ref="Q31">
      <text>
        <t xml:space="preserve">Clicked: 04/02/2019 - 11:09 AM</t>
      </text>
    </comment>
    <comment authorId="0" ref="C32">
      <text>
        <t xml:space="preserve">YAMMID-37397359/169d9ceb80270358</t>
      </text>
    </comment>
    <comment authorId="0" ref="Q32">
      <text>
        <t xml:space="preserve">04/01/2019 - 09:49 AM</t>
      </text>
    </comment>
    <comment authorId="0" ref="C33">
      <text>
        <t xml:space="preserve">YAMMID-37397770/169d9cec39c6ae89</t>
      </text>
    </comment>
    <comment authorId="0" ref="Q33">
      <text>
        <t xml:space="preserve">Opened: 04/01/2019 - 05:26 PM</t>
      </text>
    </comment>
    <comment authorId="0" ref="C34">
      <text>
        <t xml:space="preserve">YAMMID-37400279/169d9cec4edd7eb4</t>
      </text>
    </comment>
    <comment authorId="0" ref="Q34">
      <text>
        <t xml:space="preserve">Clicked: 04/01/2019 - 09:53 AM</t>
      </text>
    </comment>
    <comment authorId="0" ref="C35">
      <text>
        <t xml:space="preserve">YAMMID-37400533/169d9cec6bda1532</t>
      </text>
    </comment>
    <comment authorId="0" ref="Q35">
      <text>
        <t xml:space="preserve">Clicked: 04/01/2019 - 06:06 PM</t>
      </text>
    </comment>
    <comment authorId="0" ref="C36">
      <text>
        <t xml:space="preserve">YAMMID-37401015/169d9cec884c30e1</t>
      </text>
    </comment>
    <comment authorId="0" ref="Q36">
      <text>
        <t xml:space="preserve">Clicked: 04/01/2019 - 10:00 AM</t>
      </text>
    </comment>
    <comment authorId="0" ref="C37">
      <text>
        <t xml:space="preserve">YAMMID-37401567/169d9ced90be28e2</t>
      </text>
    </comment>
    <comment authorId="0" ref="Q37">
      <text>
        <t xml:space="preserve">04/01/2019 - 09:50 AM</t>
      </text>
    </comment>
    <comment authorId="0" ref="C38">
      <text>
        <t xml:space="preserve">YAMMID-37405891/169d9cedb372bb09</t>
      </text>
    </comment>
    <comment authorId="0" ref="Q38">
      <text>
        <t xml:space="preserve">04/01/2019 - 09:50 AM</t>
      </text>
    </comment>
    <comment authorId="0" ref="C39">
      <text>
        <t xml:space="preserve">YAMMID-37406303/169d9cedc5f17e43</t>
      </text>
    </comment>
    <comment authorId="0" ref="Q39">
      <text>
        <t xml:space="preserve">Clicked: 04/01/2019 - 09:51 AM</t>
      </text>
    </comment>
    <comment authorId="0" ref="C40">
      <text>
        <t xml:space="preserve">YAMMID-37406804/169d9cedfd2a02f4</t>
      </text>
    </comment>
    <comment authorId="0" ref="Q40">
      <text>
        <t xml:space="preserve">04/01/2019 - 09:50 AM</t>
      </text>
    </comment>
    <comment authorId="0" ref="C41">
      <text>
        <t xml:space="preserve">YAMMID-37407663/169d9cef0eb8de6e</t>
      </text>
    </comment>
    <comment authorId="0" ref="Q41">
      <text>
        <t xml:space="preserve">04/01/2019 - 09:50 AM</t>
      </text>
    </comment>
    <comment authorId="0" ref="C42">
      <text>
        <t xml:space="preserve">YAMMID-37412011/169d9cef26fc594e</t>
      </text>
    </comment>
    <comment authorId="0" ref="Q42">
      <text>
        <t xml:space="preserve">04/01/2019 - 09:50 AM</t>
      </text>
    </comment>
    <comment authorId="0" ref="C43">
      <text>
        <t xml:space="preserve">YAMMID-37412365/169d9cef4e3409fd</t>
      </text>
    </comment>
    <comment authorId="0" ref="Q43">
      <text>
        <t xml:space="preserve">Clicked: 04/01/2019 - 09:50 AM</t>
      </text>
    </comment>
    <comment authorId="0" ref="C44">
      <text>
        <t xml:space="preserve">YAMMID-37413130/169d9cef6f615277</t>
      </text>
    </comment>
    <comment authorId="0" ref="Q44">
      <text>
        <t xml:space="preserve">04/01/2019 - 09:50 AM</t>
      </text>
    </comment>
    <comment authorId="0" ref="C45">
      <text>
        <t xml:space="preserve">YAMMID-37413594/169d9cf00e848160</t>
      </text>
    </comment>
    <comment authorId="0" ref="Q45">
      <text>
        <t xml:space="preserve">Clicked: 04/01/2019 - 09:51 AM</t>
      </text>
    </comment>
    <comment authorId="0" ref="C46">
      <text>
        <t xml:space="preserve">YAMMID-37415980/169d9cf00559649f</t>
      </text>
    </comment>
    <comment authorId="0" ref="Q46">
      <text>
        <t xml:space="preserve">04/01/2019 - 09:50 AM</t>
      </text>
    </comment>
    <comment authorId="0" ref="C47">
      <text>
        <t xml:space="preserve">YAMMID-37416240/169d9cf02e80bf58</t>
      </text>
    </comment>
    <comment authorId="0" ref="Q47">
      <text>
        <t xml:space="preserve">Clicked: 04/01/2019 - 09:50 AM</t>
      </text>
    </comment>
    <comment authorId="0" ref="C48">
      <text>
        <t xml:space="preserve">YAMMID-37416650/169d9cf056e0b007</t>
      </text>
    </comment>
    <comment authorId="0" ref="Q48">
      <text>
        <t xml:space="preserve">04/01/2019 - 09:50 AM</t>
      </text>
    </comment>
    <comment authorId="0" ref="C49">
      <text>
        <t xml:space="preserve">YAMMID-37417145/169d9cf178b3e342</t>
      </text>
    </comment>
    <comment authorId="0" ref="Q49">
      <text>
        <t xml:space="preserve">04/01/2019 - 09:50 AM</t>
      </text>
    </comment>
    <comment authorId="0" ref="C50">
      <text>
        <t xml:space="preserve">YAMMID-37421867/169d9cf19eb9d2dd</t>
      </text>
    </comment>
    <comment authorId="0" ref="Q50">
      <text>
        <t xml:space="preserve">Clicked: 04/01/2019 - 07:06 PM</t>
      </text>
    </comment>
    <comment authorId="0" ref="C51">
      <text>
        <t xml:space="preserve">YAMMID-37422247/169d9cf1b38ed8b1</t>
      </text>
    </comment>
    <comment authorId="0" ref="Q51">
      <text>
        <t xml:space="preserve">Clicked: 04/01/2019 - 07:31 PM</t>
      </text>
    </comment>
    <comment authorId="0" ref="C52">
      <text>
        <t xml:space="preserve">YAMMID-37422661/169d9cf1c964ce3c</t>
      </text>
    </comment>
    <comment authorId="0" ref="Q52">
      <text>
        <t xml:space="preserve">Opened: 04/01/2019 - 09:57 AM</t>
      </text>
    </comment>
    <comment authorId="0" ref="C53">
      <text>
        <t xml:space="preserve">YAMMID-37423298/169d9cf275208af4</t>
      </text>
    </comment>
    <comment authorId="0" ref="Q53">
      <text>
        <t xml:space="preserve">Clicked: 04/01/2019 - 09:50 AM</t>
      </text>
    </comment>
    <comment authorId="0" ref="C54">
      <text>
        <t xml:space="preserve">YAMMID-37425879/169d9cf28c58915a</t>
      </text>
    </comment>
    <comment authorId="0" ref="Q54">
      <text>
        <t xml:space="preserve">Opened: 04/01/2019 - 09:54 AM</t>
      </text>
    </comment>
    <comment authorId="0" ref="C55">
      <text>
        <t xml:space="preserve">YAMMID-37426285/169d9cf2b9db9c2d</t>
      </text>
    </comment>
    <comment authorId="0" ref="Q55">
      <text>
        <t xml:space="preserve">Clicked: 04/01/2019 - 06:09 PM</t>
      </text>
    </comment>
    <comment authorId="0" ref="C56">
      <text>
        <t xml:space="preserve">YAMMID-37426777/169d9cf2c25e6b67</t>
      </text>
    </comment>
    <comment authorId="0" ref="Q56">
      <text>
        <t xml:space="preserve">04/01/2019 - 09:50 AM</t>
      </text>
    </comment>
    <comment authorId="0" ref="C57">
      <text>
        <t xml:space="preserve">YAMMID-37427664/169d9cf382c10414</t>
      </text>
    </comment>
    <comment authorId="0" ref="Q57">
      <text>
        <t xml:space="preserve">Clicked: 04/02/2019 - 01:03 AM</t>
      </text>
    </comment>
    <comment authorId="0" ref="C58">
      <text>
        <t xml:space="preserve">YAMMID-37430613/169d9cf3c5d8a4e4</t>
      </text>
    </comment>
    <comment authorId="0" ref="Q58">
      <text>
        <t xml:space="preserve">Clicked: 04/01/2019 - 10:01 AM</t>
      </text>
    </comment>
    <comment authorId="0" ref="C59">
      <text>
        <t xml:space="preserve">YAMMID-37431222/169d9cf3c0fa06ed</t>
      </text>
    </comment>
    <comment authorId="0" ref="Q59">
      <text>
        <t xml:space="preserve">Clicked: 04/01/2019 - 08:41 PM</t>
      </text>
    </comment>
    <comment authorId="0" ref="C60">
      <text>
        <t xml:space="preserve">YAMMID-37431562/169d9cf3e250a4f8</t>
      </text>
    </comment>
    <comment authorId="0" ref="Q60">
      <text>
        <t xml:space="preserve">Opened: 04/01/2019 - 10:07 AM</t>
      </text>
    </comment>
    <comment authorId="0" ref="C61">
      <text>
        <t xml:space="preserve">YAMMID-37431991/169d9cf5144fd4a5</t>
      </text>
    </comment>
    <comment authorId="0" ref="Q61">
      <text>
        <t xml:space="preserve">Clicked: 04/01/2019 - 10:07 AM</t>
      </text>
    </comment>
    <comment authorId="0" ref="C62">
      <text>
        <t xml:space="preserve">YAMMID-37436403/169d9cf511a8d540</t>
      </text>
    </comment>
    <comment authorId="0" ref="Q62">
      <text>
        <t xml:space="preserve">Opened: 04/01/2019 - 09:54 AM</t>
      </text>
    </comment>
    <comment authorId="0" ref="C63">
      <text>
        <t xml:space="preserve">YAMMID-37436882/169d9cf5525796a4</t>
      </text>
    </comment>
    <comment authorId="0" ref="Q63">
      <text>
        <t xml:space="preserve">Clicked: 04/01/2019 - 09:50 AM</t>
      </text>
    </comment>
    <comment authorId="0" ref="C64">
      <text>
        <t xml:space="preserve">YAMMID-37437637/169d9cf57bdb9b0d</t>
      </text>
    </comment>
    <comment authorId="0" ref="Q64">
      <text>
        <t xml:space="preserve">Clicked: 04/02/2019 - 01:08 AM</t>
      </text>
    </comment>
    <comment authorId="0" ref="C65">
      <text>
        <t xml:space="preserve">YAMMID-37438006/169d9cf60d589738</t>
      </text>
    </comment>
    <comment authorId="0" ref="Q65">
      <text>
        <t xml:space="preserve">Opened: 04/01/2019 - 07:10 PM</t>
      </text>
    </comment>
    <comment authorId="0" ref="C66">
      <text>
        <t xml:space="preserve">YAMMID-37440561/169d9cf60dc2b762</t>
      </text>
    </comment>
    <comment authorId="0" ref="Q66">
      <text>
        <t xml:space="preserve">Clicked: 04/01/2019 - 05:58 PM</t>
      </text>
    </comment>
    <comment authorId="0" ref="C67">
      <text>
        <t xml:space="preserve">YAMMID-37440914/169d9cf65d6e7cb3</t>
      </text>
    </comment>
    <comment authorId="0" ref="Q67">
      <text>
        <t xml:space="preserve">Clicked: 04/01/2019 - 06:17 PM</t>
      </text>
    </comment>
    <comment authorId="0" ref="C68">
      <text>
        <t xml:space="preserve">YAMMID-37441487/169d9cf66060da34</t>
      </text>
    </comment>
    <comment authorId="0" ref="Q68">
      <text>
        <t xml:space="preserve">04/01/2019 - 09:50 AM</t>
      </text>
    </comment>
    <comment authorId="0" ref="C69">
      <text>
        <t xml:space="preserve">YAMMID-37442008/169d9cf7783e2856</t>
      </text>
    </comment>
    <comment authorId="0" ref="Q69">
      <text>
        <t xml:space="preserve">04/01/2019 - 09:50 AM</t>
      </text>
    </comment>
    <comment authorId="0" ref="C70">
      <text>
        <t xml:space="preserve">YAMMID-37446514/169d9cf79262a60a</t>
      </text>
    </comment>
    <comment authorId="0" ref="Q70">
      <text>
        <t xml:space="preserve">Clicked: 04/07/2019 - 08:23 PM</t>
      </text>
    </comment>
    <comment authorId="0" ref="C71">
      <text>
        <t xml:space="preserve">YAMMID-37446895/169d9cf7aa0fb93c</t>
      </text>
    </comment>
    <comment authorId="0" ref="Q71">
      <text>
        <t xml:space="preserve">Clicked: 04/01/2019 - 05:25 PM</t>
      </text>
    </comment>
    <comment authorId="0" ref="C72">
      <text>
        <t xml:space="preserve">YAMMID-37447746/169d9cf7e94461f5</t>
      </text>
    </comment>
    <comment authorId="0" ref="Q72">
      <text>
        <t xml:space="preserve">Clicked: 04/01/2019 - 09:50 AM</t>
      </text>
    </comment>
    <comment authorId="0" ref="C73">
      <text>
        <t xml:space="preserve">YAMMID-37448435/169d9cf88f45b35b</t>
      </text>
    </comment>
    <comment authorId="0" ref="Q73">
      <text>
        <t xml:space="preserve">Opened: 04/02/2019 - 09:50 AM</t>
      </text>
    </comment>
    <comment authorId="0" ref="C74">
      <text>
        <t xml:space="preserve">YAMMID-37450797/169d9cf89cdf7535</t>
      </text>
    </comment>
    <comment authorId="0" ref="Q74">
      <text>
        <t xml:space="preserve">04/01/2019 - 09:50 AM</t>
      </text>
    </comment>
    <comment authorId="0" ref="C75">
      <text>
        <t xml:space="preserve">YAMMID-37451161/169d9cf8c0927070</t>
      </text>
    </comment>
    <comment authorId="0" ref="Q75">
      <text>
        <t xml:space="preserve">Clicked: 04/01/2019 - 10:45 PM</t>
      </text>
    </comment>
    <comment authorId="0" ref="C76">
      <text>
        <t xml:space="preserve">YAMMID-37451863/169d9cf8fc2159bf</t>
      </text>
    </comment>
    <comment authorId="0" ref="Q76">
      <text>
        <t xml:space="preserve">Opened: 04/01/2019 - 08:15 PM</t>
      </text>
    </comment>
    <comment authorId="0" ref="C77">
      <text>
        <t xml:space="preserve">YAMMID-37452378/169d9cfa01a0f326</t>
      </text>
    </comment>
    <comment authorId="0" ref="Q77">
      <text>
        <t xml:space="preserve">Opened: 04/01/2019 - 09:09 PM</t>
      </text>
    </comment>
    <comment authorId="0" ref="C78">
      <text>
        <t xml:space="preserve">YAMMID-37456958/169d9cfa3f0f61bc</t>
      </text>
    </comment>
    <comment authorId="0" ref="Q78">
      <text>
        <t xml:space="preserve">Clicked: 04/01/2019 - 09:58 AM</t>
      </text>
    </comment>
    <comment authorId="0" ref="C79">
      <text>
        <t xml:space="preserve">YAMMID-37457340/169d9cfa5d2fd537</t>
      </text>
    </comment>
    <comment authorId="0" ref="Q79">
      <text>
        <t xml:space="preserve">Clicked: 04/01/2019 - 05:26 PM</t>
      </text>
    </comment>
    <comment authorId="0" ref="C80">
      <text>
        <t xml:space="preserve">YAMMID-37458000/169d9cfa8fb4737b</t>
      </text>
    </comment>
    <comment authorId="0" ref="Q80">
      <text>
        <t xml:space="preserve">Clicked: 04/02/2019 - 12:42 PM</t>
      </text>
    </comment>
    <comment authorId="0" ref="C81">
      <text>
        <t xml:space="preserve">YAMMID-37459336/169d9cfb587068a2</t>
      </text>
    </comment>
    <comment authorId="0" ref="Q81">
      <text>
        <t xml:space="preserve">04/01/2019 - 09:51 AM</t>
      </text>
    </comment>
    <comment authorId="0" ref="C82">
      <text>
        <t xml:space="preserve">YAMMID-37462163/169d9cfb7ecd9b4b</t>
      </text>
    </comment>
    <comment authorId="0" ref="Q82">
      <text>
        <t xml:space="preserve">Clicked: 04/01/2019 - 10:04 AM</t>
      </text>
    </comment>
    <comment authorId="0" ref="C83">
      <text>
        <t xml:space="preserve">YAMMID-37462606/169d9cfb8969a8cd</t>
      </text>
    </comment>
    <comment authorId="0" ref="Q83">
      <text>
        <t xml:space="preserve">04/01/2019 - 09:51 AM</t>
      </text>
    </comment>
    <comment authorId="0" ref="C84">
      <text>
        <t xml:space="preserve">YAMMID-37463034/169d9cfbb908b38c</t>
      </text>
    </comment>
    <comment authorId="0" ref="Q84">
      <text>
        <t xml:space="preserve">Clicked: 04/01/2019 - 07:40 PM</t>
      </text>
    </comment>
    <comment authorId="0" ref="C85">
      <text>
        <t xml:space="preserve">YAMMID-37463649/169d9cfc599c09b4</t>
      </text>
    </comment>
    <comment authorId="0" ref="Q85">
      <text>
        <t xml:space="preserve">Clicked: 04/09/2019 - 03:37 PM</t>
      </text>
    </comment>
    <comment authorId="0" ref="C86">
      <text>
        <t xml:space="preserve">YAMMID-37466497/169d9cfc85127a19</t>
      </text>
    </comment>
    <comment authorId="0" ref="Q86">
      <text>
        <t xml:space="preserve">Clicked: 04/01/2019 - 09:52 AM</t>
      </text>
    </comment>
    <comment authorId="0" ref="C87">
      <text>
        <t xml:space="preserve">YAMMID-37467170/169d9cfcaed232a3</t>
      </text>
    </comment>
    <comment authorId="0" ref="Q87">
      <text>
        <t xml:space="preserve">Opened: 04/08/2019 - 04:46 PM</t>
      </text>
    </comment>
    <comment authorId="0" ref="C88">
      <text>
        <t xml:space="preserve">YAMMID-37467598/169d9cfcc37b0f55</t>
      </text>
    </comment>
    <comment authorId="0" ref="Q88">
      <text>
        <t xml:space="preserve">04/01/2019 - 09:51 AM</t>
      </text>
    </comment>
    <comment authorId="0" ref="C89">
      <text>
        <t xml:space="preserve">YAMMID-37468193/169d9cfd78b88c62</t>
      </text>
    </comment>
    <comment authorId="0" ref="Q89">
      <text>
        <t xml:space="preserve">04/01/2019 - 09:51 AM</t>
      </text>
    </comment>
    <comment authorId="0" ref="C90">
      <text>
        <t xml:space="preserve">YAMMID-37470854/169d9cfd922343ad</t>
      </text>
    </comment>
    <comment authorId="0" ref="Q90">
      <text>
        <t xml:space="preserve">Opened: 04/01/2019 - 06:14 PM</t>
      </text>
    </comment>
    <comment authorId="0" ref="C91">
      <text>
        <t xml:space="preserve">YAMMID-37471199/169d9cfdaef63057</t>
      </text>
    </comment>
    <comment authorId="0" ref="Q91">
      <text>
        <t xml:space="preserve">04/01/2019 - 09:51 AM</t>
      </text>
    </comment>
    <comment authorId="0" ref="C92">
      <text>
        <t xml:space="preserve">YAMMID-37471785/169d9cfdc5cd396b</t>
      </text>
    </comment>
    <comment authorId="0" ref="Q92">
      <text>
        <t xml:space="preserve">04/01/2019 - 09:51 AM</t>
      </text>
    </comment>
    <comment authorId="0" ref="C93">
      <text>
        <t xml:space="preserve">YAMMID-37472405/169d9cfefb76c709</t>
      </text>
    </comment>
    <comment authorId="0" ref="Q93">
      <text>
        <t xml:space="preserve">04/01/2019 - 09:51 AM</t>
      </text>
    </comment>
    <comment authorId="0" ref="C94">
      <text>
        <t xml:space="preserve">YAMMID-37476937/169d9cfefa101aa6</t>
      </text>
    </comment>
    <comment authorId="0" ref="Q94">
      <text>
        <t xml:space="preserve">Opened: 04/01/2019 - 10:01 AM</t>
      </text>
    </comment>
    <comment authorId="0" ref="C95">
      <text>
        <t xml:space="preserve">YAMMID-37477262/169d9cff2c896961</t>
      </text>
    </comment>
    <comment authorId="0" ref="Q95">
      <text>
        <t xml:space="preserve">Opened: 04/01/2019 - 09:55 PM</t>
      </text>
    </comment>
    <comment authorId="0" ref="C96">
      <text>
        <t xml:space="preserve">YAMMID-37477989/169d9cff4eab0cd8</t>
      </text>
    </comment>
    <comment authorId="0" ref="Q96">
      <text>
        <t xml:space="preserve">04/01/2019 - 09:51 AM</t>
      </text>
    </comment>
    <comment authorId="0" ref="C97">
      <text>
        <t xml:space="preserve">YAMMID-37478543/169d9cfff066b0b3</t>
      </text>
    </comment>
    <comment authorId="0" ref="Q97">
      <text>
        <t xml:space="preserve">Clicked: 04/02/2019 - 09:00 PM</t>
      </text>
    </comment>
    <comment authorId="0" ref="C98">
      <text>
        <t xml:space="preserve">YAMMID-37481099/169d9d001eeea9cc</t>
      </text>
    </comment>
    <comment authorId="0" ref="Q98">
      <text>
        <t xml:space="preserve">04/01/2019 - 09:51 AM</t>
      </text>
    </comment>
    <comment authorId="0" ref="C99">
      <text>
        <t xml:space="preserve">YAMMID-37481413/169d9d00345fd0e8</t>
      </text>
    </comment>
    <comment authorId="0" ref="Q99">
      <text>
        <t xml:space="preserve">Opened: 04/01/2019 - 10:01 AM</t>
      </text>
    </comment>
    <comment authorId="0" ref="C100">
      <text>
        <t xml:space="preserve">YAMMID-37482245/169d9d007984a453</t>
      </text>
    </comment>
    <comment authorId="0" ref="Q100">
      <text>
        <t xml:space="preserve">Clicked: 04/01/2019 - 06:15 PM</t>
      </text>
    </comment>
    <comment authorId="0" ref="C101">
      <text>
        <t xml:space="preserve">YAMMID-37483107/169d9d0105e3032b</t>
      </text>
    </comment>
    <comment authorId="0" ref="Q101">
      <text>
        <t xml:space="preserve">Clicked: 04/03/2019 - 03:51 PM</t>
      </text>
    </comment>
    <comment authorId="0" ref="C102">
      <text>
        <t xml:space="preserve">YAMMID-37485556/169d9d01066325f9</t>
      </text>
    </comment>
    <comment authorId="0" ref="Q102">
      <text>
        <t xml:space="preserve">Opened: 04/01/2019 - 10:09 AM</t>
      </text>
    </comment>
    <comment authorId="0" ref="C103">
      <text>
        <t xml:space="preserve">YAMMID-37485955/169d9d01512256fd</t>
      </text>
    </comment>
    <comment authorId="0" ref="Q103">
      <text>
        <t xml:space="preserve">04/01/2019 - 09:51 AM</t>
      </text>
    </comment>
    <comment authorId="0" ref="C104">
      <text>
        <t xml:space="preserve">YAMMID-37486548/169d9d017e38b2c9</t>
      </text>
    </comment>
    <comment authorId="0" ref="Q104">
      <text>
        <t xml:space="preserve">Clicked: 04/01/2019 - 07:48 PM</t>
      </text>
    </comment>
    <comment authorId="0" ref="C105">
      <text>
        <t xml:space="preserve">YAMMID-37488043/169d9d02241262af</t>
      </text>
    </comment>
    <comment authorId="0" ref="Q105">
      <text>
        <t xml:space="preserve">Clicked: 04/04/2019 - 06:13 PM</t>
      </text>
    </comment>
    <comment authorId="0" ref="C106">
      <text>
        <t xml:space="preserve">YAMMID-37490316/169d9d024a98199f</t>
      </text>
    </comment>
    <comment authorId="0" ref="Q106">
      <text>
        <t xml:space="preserve">04/01/2019 - 09:51 AM</t>
      </text>
    </comment>
    <comment authorId="0" ref="C107">
      <text>
        <t xml:space="preserve">YAMMID-37490633/169d9d024580a050</t>
      </text>
    </comment>
    <comment authorId="0" ref="Q107">
      <text>
        <t xml:space="preserve">Clicked: 04/10/2019 - 08:48 AM</t>
      </text>
    </comment>
    <comment authorId="0" ref="C108">
      <text>
        <t xml:space="preserve">YAMMID-37491006/169d9d027d192a3e</t>
      </text>
    </comment>
    <comment authorId="0" ref="Q108">
      <text>
        <t xml:space="preserve">Clicked: 04/01/2019 - 07:42 PM</t>
      </text>
    </comment>
    <comment authorId="0" ref="C109">
      <text>
        <t xml:space="preserve">YAMMID-37491590/169d9d038ed8f283</t>
      </text>
    </comment>
    <comment authorId="0" ref="Q109">
      <text>
        <t xml:space="preserve">Clicked: 04/07/2019 - 07:21 PM</t>
      </text>
    </comment>
    <comment authorId="0" ref="C110">
      <text>
        <t xml:space="preserve">YAMMID-37495932/169d9d03a548a3b0</t>
      </text>
    </comment>
    <comment authorId="0" ref="Q110">
      <text>
        <t xml:space="preserve">04/01/2019 - 09:51 AM</t>
      </text>
    </comment>
    <comment authorId="0" ref="C111">
      <text>
        <t xml:space="preserve">YAMMID-37496217/169d9d03a4c0aef9</t>
      </text>
    </comment>
    <comment authorId="0" ref="Q111">
      <text>
        <t xml:space="preserve">04/01/2019 - 09:51 AM</t>
      </text>
    </comment>
    <comment authorId="0" ref="C112">
      <text>
        <t xml:space="preserve">YAMMID-37496694/169d9d03cabd7d30</t>
      </text>
    </comment>
    <comment authorId="0" ref="Q112">
      <text>
        <t xml:space="preserve">Clicked: 04/01/2019 - 09:51 AM</t>
      </text>
    </comment>
    <comment authorId="0" ref="C113">
      <text>
        <t xml:space="preserve">YAMMID-37497233/169d9d04eaa3c4c7</t>
      </text>
    </comment>
    <comment authorId="0" ref="Q113">
      <text>
        <t xml:space="preserve">04/01/2019 - 09:51 AM</t>
      </text>
    </comment>
    <comment authorId="0" ref="C114">
      <text>
        <t xml:space="preserve">YAMMID-37502071/169d9d052b391a29</t>
      </text>
    </comment>
    <comment authorId="0" ref="Q114">
      <text>
        <t xml:space="preserve">Clicked: 04/01/2019 - 06:12 PM</t>
      </text>
    </comment>
    <comment authorId="0" ref="C115">
      <text>
        <t xml:space="preserve">YAMMID-37502614/169d9d054895cf25</t>
      </text>
    </comment>
    <comment authorId="0" ref="Q115">
      <text>
        <t xml:space="preserve">Clicked: 04/05/2019 - 02:46 AM</t>
      </text>
    </comment>
    <comment authorId="0" ref="C116">
      <text>
        <t xml:space="preserve">YAMMID-37503023/169d9d057a5d075f</t>
      </text>
    </comment>
    <comment authorId="0" ref="Q116">
      <text>
        <t xml:space="preserve">04/01/2019 - 09:51 AM</t>
      </text>
    </comment>
    <comment authorId="0" ref="C117">
      <text>
        <t xml:space="preserve">YAMMID-37503431/169d9d061b87410b</t>
      </text>
    </comment>
    <comment authorId="0" ref="Q117">
      <text>
        <t xml:space="preserve">04/01/2019 - 09:51 AM</t>
      </text>
    </comment>
    <comment authorId="0" ref="C118">
      <text>
        <t xml:space="preserve">YAMMID-37505983/169d9d0605a34888</t>
      </text>
    </comment>
    <comment authorId="0" ref="Q118">
      <text>
        <t xml:space="preserve">Opened: 04/01/2019 - 09:54 AM</t>
      </text>
    </comment>
    <comment authorId="0" ref="C119">
      <text>
        <t xml:space="preserve">YAMMID-37506262/169d9d062624d46a</t>
      </text>
    </comment>
    <comment authorId="0" ref="Q119">
      <text>
        <t xml:space="preserve">Clicked: 04/01/2019 - 06:47 PM</t>
      </text>
    </comment>
    <comment authorId="0" ref="C120">
      <text>
        <t xml:space="preserve">YAMMID-37506644/169d9d06534c609d</t>
      </text>
    </comment>
    <comment authorId="0" ref="Q120">
      <text>
        <t xml:space="preserve">Opened: 04/01/2019 - 09:55 AM</t>
      </text>
    </comment>
    <comment authorId="0" ref="C121">
      <text>
        <t xml:space="preserve">YAMMID-37507027/169d9d07705ffd51</t>
      </text>
    </comment>
    <comment authorId="0" ref="Q121">
      <text>
        <t xml:space="preserve">Clicked: 04/02/2019 - 12:12 PM</t>
      </text>
    </comment>
    <comment authorId="0" ref="C122">
      <text>
        <t xml:space="preserve">YAMMID-37511658/169d9d0765140c17</t>
      </text>
    </comment>
    <comment authorId="0" ref="Q122">
      <text>
        <t xml:space="preserve">Clicked: 04/02/2019 - 02:03 PM</t>
      </text>
    </comment>
    <comment authorId="0" ref="C123">
      <text>
        <t xml:space="preserve">YAMMID-37511963/169d9d079994559f</t>
      </text>
    </comment>
    <comment authorId="0" ref="Q123">
      <text>
        <t xml:space="preserve">04/01/2019 - 09:51 AM</t>
      </text>
    </comment>
    <comment authorId="0" ref="C124">
      <text>
        <t xml:space="preserve">YAMMID-37512515/169d9d07b815fa21</t>
      </text>
    </comment>
    <comment authorId="0" ref="Q124">
      <text>
        <t xml:space="preserve">04/01/2019 - 09:51 AM</t>
      </text>
    </comment>
    <comment authorId="0" ref="C125">
      <text>
        <t xml:space="preserve">YAMMID-37513050/169d9d084741471b</t>
      </text>
    </comment>
    <comment authorId="0" ref="Q125">
      <text>
        <t xml:space="preserve">Opened: 04/01/2019 - 10:01 AM</t>
      </text>
    </comment>
    <comment authorId="0" ref="C126">
      <text>
        <t xml:space="preserve">YAMMID-37515568/169d9d087aaeeb8f</t>
      </text>
    </comment>
    <comment authorId="0" ref="Q126">
      <text>
        <t xml:space="preserve">Opened: 04/02/2019 - 09:00 PM</t>
      </text>
    </comment>
    <comment authorId="0" ref="C127">
      <text>
        <t xml:space="preserve">YAMMID-37515980/169d9d08802a7ac3</t>
      </text>
    </comment>
    <comment authorId="0" ref="Q127">
      <text>
        <t xml:space="preserve">Opened: 04/01/2019 - 09:57 AM</t>
      </text>
    </comment>
    <comment authorId="0" ref="C128">
      <text>
        <t xml:space="preserve">YAMMID-37516552/169d9d08bdc8e3ab</t>
      </text>
    </comment>
    <comment authorId="0" ref="Q128">
      <text>
        <t xml:space="preserve">04/01/2019 - 09:51 AM</t>
      </text>
    </comment>
    <comment authorId="0" ref="C129">
      <text>
        <t xml:space="preserve">YAMMID-37516817/169d9d09d9527971</t>
      </text>
    </comment>
    <comment authorId="0" ref="Q129">
      <text>
        <t xml:space="preserve">Clicked: 04/01/2019 - 09:56 AM</t>
      </text>
    </comment>
    <comment authorId="0" ref="C130">
      <text>
        <t xml:space="preserve">YAMMID-37521488/169d9d09fa87cd18</t>
      </text>
    </comment>
    <comment authorId="0" ref="Q130">
      <text>
        <t xml:space="preserve">04/01/2019 - 09:52 AM</t>
      </text>
    </comment>
    <comment authorId="0" ref="C131">
      <text>
        <t xml:space="preserve">YAMMID-37521952/169d9d0a01714650</t>
      </text>
    </comment>
    <comment authorId="0" ref="Q131">
      <text>
        <t xml:space="preserve">Clicked: 04/01/2019 - 09:56 AM</t>
      </text>
    </comment>
    <comment authorId="0" ref="C132">
      <text>
        <t xml:space="preserve">YAMMID-37522560/169d9d0a37897df1</t>
      </text>
    </comment>
    <comment authorId="0" ref="Q132">
      <text>
        <t xml:space="preserve">04/01/2019 - 09:52 AM</t>
      </text>
    </comment>
    <comment authorId="0" ref="C133">
      <text>
        <t xml:space="preserve">YAMMID-37523126/169d9d0ac5e0bbd6</t>
      </text>
    </comment>
    <comment authorId="0" ref="Q133">
      <text>
        <t xml:space="preserve">Clicked: 04/01/2019 - 09:58 AM</t>
      </text>
    </comment>
    <comment authorId="0" ref="C134">
      <text>
        <t xml:space="preserve">YAMMID-37525591/169d9d0ace61b1bd</t>
      </text>
    </comment>
    <comment authorId="0" ref="Q134">
      <text>
        <t xml:space="preserve">Opened: 04/08/2019 - 02:57 PM</t>
      </text>
    </comment>
    <comment authorId="0" ref="C135">
      <text>
        <t xml:space="preserve">YAMMID-37525869/169d9d0af4901db6</t>
      </text>
    </comment>
    <comment authorId="0" ref="Q135">
      <text>
        <t xml:space="preserve">04/01/2019 - 09:52 AM</t>
      </text>
    </comment>
    <comment authorId="0" ref="C136">
      <text>
        <t xml:space="preserve">YAMMID-37526403/169d9d0b1488a3a1</t>
      </text>
    </comment>
    <comment authorId="0" ref="Q136">
      <text>
        <t xml:space="preserve">Clicked: 04/01/2019 - 09:17 PM</t>
      </text>
    </comment>
    <comment authorId="0" ref="C137">
      <text>
        <t xml:space="preserve">YAMMID-37526788/169d9d0c50c8c75f</t>
      </text>
    </comment>
    <comment authorId="0" ref="Q137">
      <text>
        <t xml:space="preserve">Opened: 04/01/2019 - 10:09 AM</t>
      </text>
    </comment>
    <comment authorId="0" ref="C138">
      <text>
        <t xml:space="preserve">YAMMID-37535686/169d9d0d556668ef</t>
      </text>
    </comment>
    <comment authorId="0" ref="Q138">
      <text>
        <t xml:space="preserve">Clicked: 04/01/2019 - 08:05 PM</t>
      </text>
    </comment>
    <comment authorId="0" ref="C139">
      <text>
        <t xml:space="preserve">YAMMID-37536144/169d9d0d6b35f8bd</t>
      </text>
    </comment>
    <comment authorId="0" ref="Q139">
      <text>
        <t xml:space="preserve">Opened: 04/01/2019 - 09:53 AM</t>
      </text>
    </comment>
    <comment authorId="0" ref="C140">
      <text>
        <t xml:space="preserve">YAMMID-37536594/169d9d0d8c9c9522</t>
      </text>
    </comment>
    <comment authorId="0" ref="Q140">
      <text>
        <t xml:space="preserve">Opened: 04/01/2019 - 05:24 PM</t>
      </text>
    </comment>
    <comment authorId="0" ref="C141">
      <text>
        <t xml:space="preserve">YAMMID-37537188/169d9d0dc19a4d52</t>
      </text>
    </comment>
    <comment authorId="0" ref="Q141">
      <text>
        <t xml:space="preserve">Opened: 04/01/2019 - 06:26 PM</t>
      </text>
    </comment>
    <comment authorId="0" ref="C142">
      <text>
        <t xml:space="preserve">YAMMID-37537984/169d9d0e7f9ca063</t>
      </text>
    </comment>
    <comment authorId="0" ref="Q142">
      <text>
        <t xml:space="preserve">04/01/2019 - 09:52 AM</t>
      </text>
    </comment>
    <comment authorId="0" ref="C143">
      <text>
        <t xml:space="preserve">YAMMID-37540301/169d9d0e743ae476</t>
      </text>
    </comment>
    <comment authorId="0" ref="Q143">
      <text>
        <t xml:space="preserve">Clicked: 04/01/2019 - 07:50 PM</t>
      </text>
    </comment>
    <comment authorId="0" ref="C144">
      <text>
        <t xml:space="preserve">YAMMID-37540566/169d9d0e954af41a</t>
      </text>
    </comment>
    <comment authorId="0" ref="Q144">
      <text>
        <t xml:space="preserve">Clicked: 04/01/2019 - 09:52 AM</t>
      </text>
    </comment>
    <comment authorId="0" ref="C145">
      <text>
        <t xml:space="preserve">YAMMID-37540835/169d9d0ea1047ecc</t>
      </text>
    </comment>
    <comment authorId="0" ref="Q145">
      <text>
        <t xml:space="preserve">Opened: 04/01/2019 - 09:54 AM</t>
      </text>
    </comment>
    <comment authorId="0" ref="C146">
      <text>
        <t xml:space="preserve">YAMMID-37541389/169d9d0fd1762895</t>
      </text>
    </comment>
    <comment authorId="0" ref="Q146">
      <text>
        <t xml:space="preserve">04/01/2019 - 09:52 AM</t>
      </text>
    </comment>
    <comment authorId="0" ref="C147">
      <text>
        <t xml:space="preserve">YAMMID-37546004/169d9d0fd3e2dd40</t>
      </text>
    </comment>
    <comment authorId="0" ref="Q147">
      <text>
        <t xml:space="preserve">Clicked: 04/01/2019 - 10:13 AM</t>
      </text>
    </comment>
    <comment authorId="0" ref="C148">
      <text>
        <t xml:space="preserve">YAMMID-37546498/169d9d101c395385</t>
      </text>
    </comment>
    <comment authorId="0" ref="Q148">
      <text>
        <t xml:space="preserve">Clicked: 04/01/2019 - 09:52 AM</t>
      </text>
    </comment>
    <comment authorId="0" ref="C149">
      <text>
        <t xml:space="preserve">YAMMID-37547157/169d9d1059700d7e</t>
      </text>
    </comment>
    <comment authorId="0" ref="Q149">
      <text>
        <t xml:space="preserve">Opened: 04/04/2019 - 02:11 PM</t>
      </text>
    </comment>
    <comment authorId="0" ref="C150">
      <text>
        <t xml:space="preserve">YAMMID-37547971/169d9d10f426a9e8</t>
      </text>
    </comment>
    <comment authorId="0" ref="Q150">
      <text>
        <t xml:space="preserve">Clicked: 04/01/2019 - 07:25 PM</t>
      </text>
    </comment>
    <comment authorId="0" ref="C151">
      <text>
        <t xml:space="preserve">YAMMID-37550638/169d9d10ff5c8549</t>
      </text>
    </comment>
    <comment authorId="0" ref="Q151">
      <text>
        <t xml:space="preserve">04/01/2019 - 09:52 AM</t>
      </text>
    </comment>
    <comment authorId="0" ref="C152">
      <text>
        <t xml:space="preserve">YAMMID-37550982/169d9d112d416ec8</t>
      </text>
    </comment>
    <comment authorId="0" ref="Q152">
      <text>
        <t xml:space="preserve">Clicked: 04/01/2019 - 06:26 PM</t>
      </text>
    </comment>
    <comment authorId="0" ref="C153">
      <text>
        <t xml:space="preserve">YAMMID-37551749/169d9d114e00d358</t>
      </text>
    </comment>
    <comment authorId="0" ref="Q153">
      <text>
        <t xml:space="preserve">Clicked: 04/01/2019 - 09:52 AM</t>
      </text>
    </comment>
    <comment authorId="0" ref="C154">
      <text>
        <t xml:space="preserve">YAMMID-37552289/169d9d127b1e4b80</t>
      </text>
    </comment>
    <comment authorId="0" ref="Q154">
      <text>
        <t xml:space="preserve">Opened: 04/02/2019 - 10:34 AM</t>
      </text>
    </comment>
    <comment authorId="0" ref="C155">
      <text>
        <t xml:space="preserve">YAMMID-37557005/169d9d1283979ddd</t>
      </text>
    </comment>
    <comment authorId="0" ref="Q155">
      <text>
        <t xml:space="preserve">Clicked: 04/01/2019 - 09:55 AM</t>
      </text>
    </comment>
    <comment authorId="0" ref="C156">
      <text>
        <t xml:space="preserve">YAMMID-37558662/169d9d12fac8e187</t>
      </text>
    </comment>
    <comment authorId="0" ref="Q156">
      <text>
        <t xml:space="preserve">Opened: 04/01/2019 - 07:37 PM</t>
      </text>
    </comment>
    <comment authorId="0" ref="C157">
      <text>
        <t xml:space="preserve">YAMMID-37558910/169d9d131b80fb9a</t>
      </text>
    </comment>
    <comment authorId="0" ref="Q157">
      <text>
        <t xml:space="preserve">Opened: 04/01/2019 - 06:08 PM</t>
      </text>
    </comment>
    <comment authorId="0" ref="C158">
      <text>
        <t xml:space="preserve">YAMMID-37559193/169d9d13961a5bac</t>
      </text>
    </comment>
    <comment authorId="0" ref="Q158">
      <text>
        <t xml:space="preserve">04/01/2019 - 09:52 AM</t>
      </text>
    </comment>
    <comment authorId="0" ref="C159">
      <text>
        <t xml:space="preserve">YAMMID-37561483/169d9d13ab10b6e7</t>
      </text>
    </comment>
    <comment authorId="0" ref="Q159">
      <text>
        <t xml:space="preserve">Clicked: 04/11/2019 - 04:31 AM</t>
      </text>
    </comment>
    <comment authorId="0" ref="C160">
      <text>
        <t xml:space="preserve">YAMMID-37561804/169d9d13afe43527</t>
      </text>
    </comment>
    <comment authorId="0" ref="Q160">
      <text>
        <t xml:space="preserve">Clicked: 04/02/2019 - 08:27 PM</t>
      </text>
    </comment>
    <comment authorId="0" ref="C161">
      <text>
        <t xml:space="preserve">YAMMID-37562213/169d9d13d6e0ae0c</t>
      </text>
    </comment>
    <comment authorId="0" ref="Q161">
      <text>
        <t xml:space="preserve">Opened: 04/01/2019 - 09:52 PM</t>
      </text>
    </comment>
    <comment authorId="0" ref="C162">
      <text>
        <t xml:space="preserve">YAMMID-37562756/169d9d1481866a85</t>
      </text>
    </comment>
    <comment authorId="0" ref="Q162">
      <text>
        <t xml:space="preserve">Clicked: 04/01/2019 - 09:57 AM</t>
      </text>
    </comment>
    <comment authorId="0" ref="C163">
      <text>
        <t xml:space="preserve">YAMMID-37565617/169d9d14ab3c5627</t>
      </text>
    </comment>
    <comment authorId="0" ref="Q163">
      <text>
        <t xml:space="preserve">04/01/2019 - 09:52 AM</t>
      </text>
    </comment>
    <comment authorId="0" ref="C164">
      <text>
        <t xml:space="preserve">YAMMID-37566076/169d9d14d61e211c</t>
      </text>
    </comment>
    <comment authorId="0" ref="Q164">
      <text>
        <t xml:space="preserve">Clicked: 04/01/2019 - 09:54 AM</t>
      </text>
    </comment>
    <comment authorId="0" ref="C165">
      <text>
        <t xml:space="preserve">YAMMID-37566945/169d9d151c7aacb9</t>
      </text>
    </comment>
    <comment authorId="0" ref="Q165">
      <text>
        <t xml:space="preserve">Clicked: 04/02/2019 - 10:15 AM</t>
      </text>
    </comment>
    <comment authorId="0" ref="C166">
      <text>
        <t xml:space="preserve">YAMMID-37567596/169d9d163d704f13</t>
      </text>
    </comment>
    <comment authorId="0" ref="Q166">
      <text>
        <t xml:space="preserve">04/01/2019 - 09:52 AM</t>
      </text>
    </comment>
    <comment authorId="0" ref="C167">
      <text>
        <t xml:space="preserve">YAMMID-37572172/169d9d1653327469</t>
      </text>
    </comment>
    <comment authorId="0" ref="Q167">
      <text>
        <t xml:space="preserve">04/01/2019 - 09:52 AM</t>
      </text>
    </comment>
  </commentList>
</comments>
</file>

<file path=xl/comments4.xml><?xml version="1.0" encoding="utf-8"?>
<comments xmlns:r="http://schemas.openxmlformats.org/officeDocument/2006/relationships" xmlns="http://schemas.openxmlformats.org/spreadsheetml/2006/main">
  <authors>
    <author/>
  </authors>
  <commentList>
    <comment authorId="0" ref="D2">
      <text>
        <t xml:space="preserve">YAMMID-51621889/169fe6b0d60ab6d4</t>
      </text>
    </comment>
    <comment authorId="0" ref="R2">
      <text>
        <t xml:space="preserve">Clicked: 04/08/2019 - 12:27 PM</t>
      </text>
    </comment>
    <comment authorId="0" ref="D3">
      <text>
        <t xml:space="preserve">YAMMID-51622481/169fe6b0e6016f41</t>
      </text>
    </comment>
    <comment authorId="0" ref="R3">
      <text>
        <t xml:space="preserve">04/08/2019 - 12:27 PM</t>
      </text>
    </comment>
    <comment authorId="0" ref="D4">
      <text>
        <t xml:space="preserve">YAMMID-51623078/169fe6b10a0b4922</t>
      </text>
    </comment>
    <comment authorId="0" ref="R4">
      <text>
        <t xml:space="preserve">Opened: 04/09/2019 - 10:12 PM</t>
      </text>
    </comment>
    <comment authorId="0" ref="D5">
      <text>
        <t xml:space="preserve">YAMMID-51624134/169fe6b15034cdee</t>
      </text>
    </comment>
    <comment authorId="0" ref="R5">
      <text>
        <t xml:space="preserve">04/08/2019 - 12:27 PM</t>
      </text>
    </comment>
    <comment authorId="0" ref="D6">
      <text>
        <t xml:space="preserve">YAMMID-51624746/169fe6b272411f10</t>
      </text>
    </comment>
    <comment authorId="0" ref="R6">
      <text>
        <t xml:space="preserve">Clicked: 04/08/2019 - 01:01 PM</t>
      </text>
    </comment>
    <comment authorId="0" ref="D7">
      <text>
        <t xml:space="preserve">YAMMID-51629349/169fe6b29638e4b0</t>
      </text>
    </comment>
    <comment authorId="0" ref="R7">
      <text>
        <t xml:space="preserve">Clicked: 04/08/2019 - 09:51 PM</t>
      </text>
    </comment>
    <comment authorId="0" ref="D8">
      <text>
        <t xml:space="preserve">YAMMID-51629989/169fe6b2a7940c0c</t>
      </text>
    </comment>
    <comment authorId="0" ref="R8">
      <text>
        <t xml:space="preserve">Clicked: 04/09/2019 - 02:16 AM</t>
      </text>
    </comment>
    <comment authorId="0" ref="D9">
      <text>
        <t xml:space="preserve">YAMMID-51630828/169fe6b2e4acb8f5</t>
      </text>
    </comment>
    <comment authorId="0" ref="R9">
      <text>
        <t xml:space="preserve">04/08/2019 - 12:27 PM</t>
      </text>
    </comment>
    <comment authorId="0" ref="D10">
      <text>
        <t xml:space="preserve">YAMMID-51631428/169fe6b39f7dc715</t>
      </text>
    </comment>
    <comment authorId="0" ref="R10">
      <text>
        <t xml:space="preserve">04/08/2019 - 12:27 PM</t>
      </text>
    </comment>
    <comment authorId="0" ref="D11">
      <text>
        <t xml:space="preserve">YAMMID-51634043/169fe6b3a0411a29</t>
      </text>
    </comment>
    <comment authorId="0" ref="R11">
      <text>
        <t xml:space="preserve">Opened: 04/08/2019 - 12:42 PM</t>
      </text>
    </comment>
    <comment authorId="0" ref="D12">
      <text>
        <t xml:space="preserve">YAMMID-51634701/169fe6b3e8d24c07</t>
      </text>
    </comment>
    <comment authorId="0" ref="R12">
      <text>
        <t xml:space="preserve">Clicked: 04/08/2019 - 09:04 PM</t>
      </text>
    </comment>
    <comment authorId="0" ref="D13">
      <text>
        <t xml:space="preserve">YAMMID-51635742/169fe6b42e1776b5</t>
      </text>
    </comment>
    <comment authorId="0" ref="R13">
      <text>
        <t xml:space="preserve">Clicked: 04/08/2019 - 12:27 PM</t>
      </text>
    </comment>
    <comment authorId="0" ref="D14">
      <text>
        <t xml:space="preserve">YAMMID-51636344/169fe6b4ca26029f</t>
      </text>
    </comment>
    <comment authorId="0" ref="R14">
      <text>
        <t xml:space="preserve">04/08/2019 - 12:27 PM</t>
      </text>
    </comment>
    <comment authorId="0" ref="D15">
      <text>
        <t xml:space="preserve">YAMMID-51639083/169fe6b4f5bac3ee</t>
      </text>
    </comment>
    <comment authorId="0" ref="R15">
      <text>
        <t xml:space="preserve">04/08/2019 - 12:27 PM</t>
      </text>
    </comment>
    <comment authorId="0" ref="D16">
      <text>
        <t xml:space="preserve">YAMMID-51640112/169fe6b528b50d84</t>
      </text>
    </comment>
    <comment authorId="0" ref="R16">
      <text>
        <t xml:space="preserve">04/08/2019 - 12:27 PM</t>
      </text>
    </comment>
    <comment authorId="0" ref="D17">
      <text>
        <t xml:space="preserve">YAMMID-51640719/169fe6b54fd8b6e1</t>
      </text>
    </comment>
    <comment authorId="0" ref="R17">
      <text>
        <t xml:space="preserve">04/08/2019 - 12:27 PM</t>
      </text>
    </comment>
    <comment authorId="0" ref="D18">
      <text>
        <t xml:space="preserve">YAMMID-51642159/169fe6b5b93a8edb</t>
      </text>
    </comment>
    <comment authorId="0" ref="R18">
      <text>
        <t xml:space="preserve">Opened: 04/08/2019 - 11:25 PM</t>
      </text>
    </comment>
    <comment authorId="0" ref="D19">
      <text>
        <t xml:space="preserve">YAMMID-51642921/169fe6b5f7acf8fd</t>
      </text>
    </comment>
    <comment authorId="0" ref="R19">
      <text>
        <t xml:space="preserve">Opened: 04/08/2019 - 09:51 PM</t>
      </text>
    </comment>
    <comment authorId="0" ref="D20">
      <text>
        <t xml:space="preserve">YAMMID-51643516/169fe6b600e2f865</t>
      </text>
    </comment>
    <comment authorId="0" ref="R20">
      <text>
        <t xml:space="preserve">Opened: 04/08/2019 - 12:39 PM</t>
      </text>
    </comment>
    <comment authorId="0" ref="D21">
      <text>
        <t xml:space="preserve">YAMMID-51644573/169fe6b644a16a77</t>
      </text>
    </comment>
    <comment authorId="0" ref="R21">
      <text>
        <t xml:space="preserve">Clicked: 04/08/2019 - 11:05 PM</t>
      </text>
    </comment>
    <comment authorId="0" ref="D22">
      <text>
        <t xml:space="preserve">YAMMID-51645202/169fe6b6e4bb4248</t>
      </text>
    </comment>
    <comment authorId="0" ref="R22">
      <text>
        <t xml:space="preserve">Opened: 04/08/2019 - 01:06 PM</t>
      </text>
    </comment>
    <comment authorId="0" ref="D23">
      <text>
        <t xml:space="preserve">YAMMID-51647806/169fe6b7177fd972</t>
      </text>
    </comment>
    <comment authorId="0" ref="R23">
      <text>
        <t xml:space="preserve">Opened: 04/08/2019 - 12:46 PM</t>
      </text>
    </comment>
    <comment authorId="0" ref="D24">
      <text>
        <t xml:space="preserve">YAMMID-51648428/169fe6b720919158</t>
      </text>
    </comment>
    <comment authorId="0" ref="R24">
      <text>
        <t xml:space="preserve">Opened: 04/08/2019 - 09:30 PM</t>
      </text>
    </comment>
    <comment authorId="0" ref="D25">
      <text>
        <t xml:space="preserve">YAMMID-51649528/169fe6b78e31f22e</t>
      </text>
    </comment>
    <comment authorId="0" ref="R25">
      <text>
        <t xml:space="preserve">Opened: 04/08/2019 - 12:58 PM</t>
      </text>
    </comment>
    <comment authorId="0" ref="D26">
      <text>
        <t xml:space="preserve">YAMMID-51650181/169fe6b8329eca75</t>
      </text>
    </comment>
    <comment authorId="0" ref="R26">
      <text>
        <t xml:space="preserve">04/08/2019 - 12:27 PM</t>
      </text>
    </comment>
    <comment authorId="0" ref="D27">
      <text>
        <t xml:space="preserve">YAMMID-51652937/169fe6b843be2192</t>
      </text>
    </comment>
    <comment authorId="0" ref="R27">
      <text>
        <t xml:space="preserve">Opened: 04/08/2019 - 12:58 PM</t>
      </text>
    </comment>
    <comment authorId="0" ref="D28">
      <text>
        <t xml:space="preserve">YAMMID-51653533/169fe6b87bb4cf9b</t>
      </text>
    </comment>
    <comment authorId="0" ref="R28">
      <text>
        <t xml:space="preserve">04/08/2019 - 12:27 PM</t>
      </text>
    </comment>
    <comment authorId="0" ref="D29">
      <text>
        <t xml:space="preserve">YAMMID-51654375/169fe6b8b176173a</t>
      </text>
    </comment>
    <comment authorId="0" ref="R29">
      <text>
        <t xml:space="preserve">Opened: 04/08/2019 - 12:36 PM</t>
      </text>
    </comment>
    <comment authorId="0" ref="D30">
      <text>
        <t xml:space="preserve">YAMMID-51655634/169fe6b971bf8f40</t>
      </text>
    </comment>
    <comment authorId="0" ref="R30">
      <text>
        <t xml:space="preserve">04/08/2019 - 12:27 PM</t>
      </text>
    </comment>
    <comment authorId="0" ref="D31">
      <text>
        <t xml:space="preserve">YAMMID-51658242/169fe6b9b4426a36</t>
      </text>
    </comment>
    <comment authorId="0" ref="R31">
      <text>
        <t xml:space="preserve">Clicked: 04/08/2019 - 12:28 PM</t>
      </text>
    </comment>
    <comment authorId="0" ref="D32">
      <text>
        <t xml:space="preserve">YAMMID-51658856/169fe6b9d225c9d6</t>
      </text>
    </comment>
    <comment authorId="0" ref="R32">
      <text>
        <t xml:space="preserve">Clicked: 04/09/2019 - 12:30 PM</t>
      </text>
    </comment>
    <comment authorId="0" ref="D33">
      <text>
        <t xml:space="preserve">YAMMID-51659681/169fe6b9f8780222</t>
      </text>
    </comment>
    <comment authorId="0" ref="R33">
      <text>
        <t xml:space="preserve">04/08/2019 - 12:27 PM</t>
      </text>
    </comment>
    <comment authorId="0" ref="D34">
      <text>
        <t xml:space="preserve">YAMMID-51660286/169fe6ba9e0bd743</t>
      </text>
    </comment>
    <comment authorId="0" ref="R34">
      <text>
        <t xml:space="preserve">04/08/2019 - 12:27 PM</t>
      </text>
    </comment>
    <comment authorId="0" ref="D35">
      <text>
        <t xml:space="preserve">YAMMID-51662877/169fe6bac24b546e</t>
      </text>
    </comment>
    <comment authorId="0" ref="R35">
      <text>
        <t xml:space="preserve">Opened: 04/08/2019 - 12:48 PM</t>
      </text>
    </comment>
    <comment authorId="0" ref="D36">
      <text>
        <t xml:space="preserve">YAMMID-51663522/169fe6baf1b722ad</t>
      </text>
    </comment>
    <comment authorId="0" ref="R36">
      <text>
        <t xml:space="preserve">04/08/2019 - 12:27 PM</t>
      </text>
    </comment>
    <comment authorId="0" ref="D37">
      <text>
        <t xml:space="preserve">YAMMID-51664562/169fe6bb2c989f9d</t>
      </text>
    </comment>
    <comment authorId="0" ref="R37">
      <text>
        <t xml:space="preserve">Clicked: 04/08/2019 - 12:27 PM</t>
      </text>
    </comment>
    <comment authorId="0" ref="D38">
      <text>
        <t xml:space="preserve">YAMMID-51665229/169fe6bbd617aa4d</t>
      </text>
    </comment>
    <comment authorId="0" ref="R38">
      <text>
        <t xml:space="preserve">Clicked: 04/08/2019 - 01:00 PM</t>
      </text>
    </comment>
    <comment authorId="0" ref="D39">
      <text>
        <t xml:space="preserve">YAMMID-51667815/169fe6bbf73af8cf</t>
      </text>
    </comment>
    <comment authorId="0" ref="R39">
      <text>
        <t xml:space="preserve">Opened: 04/08/2019 - 01:00 PM</t>
      </text>
    </comment>
    <comment authorId="0" ref="D40">
      <text>
        <t xml:space="preserve">YAMMID-51668497/169fe6bc342792ee</t>
      </text>
    </comment>
    <comment authorId="0" ref="R40">
      <text>
        <t xml:space="preserve">Opened: 04/08/2019 - 11:15 PM</t>
      </text>
    </comment>
    <comment authorId="0" ref="D41">
      <text>
        <t xml:space="preserve">YAMMID-51669218/169fe6bc49da2dd5</t>
      </text>
    </comment>
    <comment authorId="0" ref="R41">
      <text>
        <t xml:space="preserve">Clicked: 04/09/2019 - 01:47 PM</t>
      </text>
    </comment>
    <comment authorId="0" ref="D42">
      <text>
        <t xml:space="preserve">YAMMID-51669963/169fe6bcebf358f0</t>
      </text>
    </comment>
    <comment authorId="0" ref="R42">
      <text>
        <t xml:space="preserve">Opened: 04/08/2019 - 12:38 PM</t>
      </text>
    </comment>
    <comment authorId="0" ref="D43">
      <text>
        <t xml:space="preserve">YAMMID-51672532/169fe6bd01fb8a68</t>
      </text>
    </comment>
    <comment authorId="0" ref="R43">
      <text>
        <t xml:space="preserve">Opened: 04/08/2019 - 01:00 PM</t>
      </text>
    </comment>
    <comment authorId="0" ref="D44">
      <text>
        <t xml:space="preserve">YAMMID-51673558/169fe6bd5d25784c</t>
      </text>
    </comment>
    <comment authorId="0" ref="R44">
      <text>
        <t xml:space="preserve">04/08/2019 - 12:27 PM</t>
      </text>
    </comment>
    <comment authorId="0" ref="D45">
      <text>
        <t xml:space="preserve">YAMMID-51674169/169fe6bd81e7e609</t>
      </text>
    </comment>
    <comment authorId="0" ref="R45">
      <text>
        <t xml:space="preserve">04/08/2019 - 12:27 PM</t>
      </text>
    </comment>
    <comment authorId="0" ref="D46">
      <text>
        <t xml:space="preserve">YAMMID-51675200/169fe6be4550297f</t>
      </text>
    </comment>
    <comment authorId="0" ref="R46">
      <text>
        <t xml:space="preserve">Clicked: 04/09/2019 - 12:47 PM</t>
      </text>
    </comment>
    <comment authorId="0" ref="D47">
      <text>
        <t xml:space="preserve">YAMMID-51677793/169fe6be74079069</t>
      </text>
    </comment>
    <comment authorId="0" ref="R47">
      <text>
        <t xml:space="preserve">Opened: 04/08/2019 - 12:48 PM</t>
      </text>
    </comment>
    <comment authorId="0" ref="D48">
      <text>
        <t xml:space="preserve">YAMMID-51678396/169fe6be906825e1</t>
      </text>
    </comment>
    <comment authorId="0" ref="R48">
      <text>
        <t xml:space="preserve">04/08/2019 - 12:27 PM</t>
      </text>
    </comment>
    <comment authorId="0" ref="D49">
      <text>
        <t xml:space="preserve">YAMMID-51679428/169fe6bece0a844c</t>
      </text>
    </comment>
    <comment authorId="0" ref="R49">
      <text>
        <t xml:space="preserve">Clicked: 04/08/2019 - 12:30 PM</t>
      </text>
    </comment>
    <comment authorId="0" ref="D50">
      <text>
        <t xml:space="preserve">YAMMID-51680136/169fe6bf6d7a0cf9</t>
      </text>
    </comment>
    <comment authorId="0" ref="R50">
      <text>
        <t xml:space="preserve">04/08/2019 - 12:28 PM</t>
      </text>
    </comment>
    <comment authorId="0" ref="D51">
      <text>
        <t xml:space="preserve">YAMMID-51682799/169fe6bfbc04151d</t>
      </text>
    </comment>
    <comment authorId="0" ref="R51">
      <text>
        <t xml:space="preserve">04/08/2019 - 12:28 PM</t>
      </text>
    </comment>
    <comment authorId="0" ref="D52">
      <text>
        <t xml:space="preserve">YAMMID-51683837/169fe6bffd4ea5d1</t>
      </text>
    </comment>
    <comment authorId="0" ref="R52">
      <text>
        <t xml:space="preserve">Opened: 04/09/2019 - 12:13 PM</t>
      </text>
    </comment>
    <comment authorId="0" ref="D53">
      <text>
        <t xml:space="preserve">YAMMID-51684823/169fe6c039afbb51</t>
      </text>
    </comment>
    <comment authorId="0" ref="R53">
      <text>
        <t xml:space="preserve">Opened: 04/08/2019 - 01:11 PM</t>
      </text>
    </comment>
    <comment authorId="0" ref="D54">
      <text>
        <t xml:space="preserve">YAMMID-51685532/169fe6c0dbaefed5</t>
      </text>
    </comment>
    <comment authorId="0" ref="R54">
      <text>
        <t xml:space="preserve">Clicked: 04/09/2019 - 12:00 PM</t>
      </text>
    </comment>
    <comment authorId="0" ref="D55">
      <text>
        <t xml:space="preserve">YAMMID-51688190/169fe6c0f919f878</t>
      </text>
    </comment>
    <comment authorId="0" ref="R55">
      <text>
        <t xml:space="preserve">04/08/2019 - 12:28 PM</t>
      </text>
    </comment>
    <comment authorId="0" ref="D56">
      <text>
        <t xml:space="preserve">YAMMID-51688802/169fe6c1096624e2</t>
      </text>
    </comment>
    <comment authorId="0" ref="R56">
      <text>
        <t xml:space="preserve">04/08/2019 - 12:28 PM</t>
      </text>
    </comment>
    <comment authorId="0" ref="D57">
      <text>
        <t xml:space="preserve">YAMMID-51690623/169fe6c188ef63a0</t>
      </text>
    </comment>
    <comment authorId="0" ref="R57">
      <text>
        <t xml:space="preserve">Opened: 04/08/2019 - 12:31 PM</t>
      </text>
    </comment>
    <comment authorId="0" ref="D58">
      <text>
        <t xml:space="preserve">YAMMID-51691618/169fe6c24c684b65</t>
      </text>
    </comment>
    <comment authorId="0" ref="R58">
      <text>
        <t xml:space="preserve">04/08/2019 - 12:28 PM</t>
      </text>
    </comment>
    <comment authorId="0" ref="D59">
      <text>
        <t xml:space="preserve">YAMMID-51694228/169fe6c27f0c11e1</t>
      </text>
    </comment>
    <comment authorId="0" ref="R59">
      <text>
        <t xml:space="preserve">Clicked: 04/08/2019 - 12:28 PM</t>
      </text>
    </comment>
    <comment authorId="0" ref="D60">
      <text>
        <t xml:space="preserve">YAMMID-51694837/169fe6c2833673e2</t>
      </text>
    </comment>
    <comment authorId="0" ref="R60">
      <text>
        <t xml:space="preserve">Clicked: 04/09/2019 - 03:58 AM</t>
      </text>
    </comment>
    <comment authorId="0" ref="D61">
      <text>
        <t xml:space="preserve">YAMMID-51695866/169fe6c2cbc6b7f9</t>
      </text>
    </comment>
    <comment authorId="0" ref="R61">
      <text>
        <t xml:space="preserve">04/08/2019 - 12:28 PM</t>
      </text>
    </comment>
    <comment authorId="0" ref="D62">
      <text>
        <t xml:space="preserve">YAMMID-51696457/169fe6c37aaee74a</t>
      </text>
    </comment>
    <comment authorId="0" ref="R62">
      <text>
        <t xml:space="preserve">Clicked: 04/08/2019 - 12:38 PM</t>
      </text>
    </comment>
    <comment authorId="0" ref="D63">
      <text>
        <t xml:space="preserve">YAMMID-51699162/169fe6c3ad210d70</t>
      </text>
    </comment>
    <comment authorId="0" ref="R63">
      <text>
        <t xml:space="preserve">04/08/2019 - 12:28 PM</t>
      </text>
    </comment>
    <comment authorId="0" ref="D64">
      <text>
        <t xml:space="preserve">YAMMID-51699798/169fe6c3dbda5af4</t>
      </text>
    </comment>
    <comment authorId="0" ref="R64">
      <text>
        <t xml:space="preserve">Clicked: 04/08/2019 - 08:55 PM</t>
      </text>
    </comment>
    <comment authorId="0" ref="D65">
      <text>
        <t xml:space="preserve">YAMMID-51700986/169fe6c40d93b109</t>
      </text>
    </comment>
    <comment authorId="0" ref="R65">
      <text>
        <t xml:space="preserve">Opened: 04/08/2019 - 12:52 PM</t>
      </text>
    </comment>
    <comment authorId="0" ref="D66">
      <text>
        <t xml:space="preserve">YAMMID-51701593/169fe6c4b4b93bd3</t>
      </text>
    </comment>
    <comment authorId="0" ref="R66">
      <text>
        <t xml:space="preserve">Clicked: 04/12/2019 - 11:00 AM</t>
      </text>
    </comment>
  </commentList>
</comments>
</file>

<file path=xl/sharedStrings.xml><?xml version="1.0" encoding="utf-8"?>
<sst xmlns="http://schemas.openxmlformats.org/spreadsheetml/2006/main" count="44659" uniqueCount="2782">
  <si>
    <t>school_id</t>
  </si>
  <si>
    <t>nomination_id</t>
  </si>
  <si>
    <t>nominator_id</t>
  </si>
  <si>
    <t>tag_order_test</t>
  </si>
  <si>
    <t>diversity_test</t>
  </si>
  <si>
    <t>nom_sharing</t>
  </si>
  <si>
    <t>nominator</t>
  </si>
  <si>
    <t>school_name</t>
  </si>
  <si>
    <t>school_city</t>
  </si>
  <si>
    <t>school_state</t>
  </si>
  <si>
    <t>school_district</t>
  </si>
  <si>
    <t>nces_id</t>
  </si>
  <si>
    <t>school_within_school</t>
  </si>
  <si>
    <t>school_leader_name</t>
  </si>
  <si>
    <t>school_leader_email</t>
  </si>
  <si>
    <t>nominator_reason</t>
  </si>
  <si>
    <t>nom_approach</t>
  </si>
  <si>
    <t>blended_learning</t>
  </si>
  <si>
    <t>competency_education</t>
  </si>
  <si>
    <t>equity</t>
  </si>
  <si>
    <t>staffing_infrastructure</t>
  </si>
  <si>
    <t>learner_agency</t>
  </si>
  <si>
    <t>maker</t>
  </si>
  <si>
    <t>redefining_success</t>
  </si>
  <si>
    <t>sel</t>
  </si>
  <si>
    <t>udl</t>
  </si>
  <si>
    <t>wraparound</t>
  </si>
  <si>
    <t>pbl</t>
  </si>
  <si>
    <t>experiential</t>
  </si>
  <si>
    <t>station_rotation</t>
  </si>
  <si>
    <t>flipped_classroom</t>
  </si>
  <si>
    <t>lab_rotation</t>
  </si>
  <si>
    <t>individual_rotation</t>
  </si>
  <si>
    <t>flex</t>
  </si>
  <si>
    <t>a_la_carte</t>
  </si>
  <si>
    <t>enriched_virtual</t>
  </si>
  <si>
    <t>opportunities_mastery</t>
  </si>
  <si>
    <t>advancement_mastery</t>
  </si>
  <si>
    <t>performance_assessment</t>
  </si>
  <si>
    <t>grading_mastery</t>
  </si>
  <si>
    <t>assessment_schedule</t>
  </si>
  <si>
    <t>competency_framework</t>
  </si>
  <si>
    <t>equity_plan</t>
  </si>
  <si>
    <t>reallocation_resources</t>
  </si>
  <si>
    <t>design_margins</t>
  </si>
  <si>
    <t>restorative_practice</t>
  </si>
  <si>
    <t>culturally_relevant</t>
  </si>
  <si>
    <t>rigorous_coursework</t>
  </si>
  <si>
    <t>elimination_tracking</t>
  </si>
  <si>
    <t>graduation_supports</t>
  </si>
  <si>
    <t>poverty_supports</t>
  </si>
  <si>
    <t>immigrants_supports</t>
  </si>
  <si>
    <t>ell_supports</t>
  </si>
  <si>
    <t>flexible_staffing</t>
  </si>
  <si>
    <t>flexible_facilities</t>
  </si>
  <si>
    <t>flexible_schedule</t>
  </si>
  <si>
    <t>real_time_data</t>
  </si>
  <si>
    <t>quality_materials</t>
  </si>
  <si>
    <t>oer</t>
  </si>
  <si>
    <t>multi_age</t>
  </si>
  <si>
    <t>devices_home</t>
  </si>
  <si>
    <t>integrated_data</t>
  </si>
  <si>
    <t>student_goals</t>
  </si>
  <si>
    <t>student_pace</t>
  </si>
  <si>
    <t>learning_paths</t>
  </si>
  <si>
    <t>learner_profiles</t>
  </si>
  <si>
    <t>student_conferences</t>
  </si>
  <si>
    <t>student_data</t>
  </si>
  <si>
    <t>projects_primary</t>
  </si>
  <si>
    <t>student_projects</t>
  </si>
  <si>
    <t>interdisciplinary</t>
  </si>
  <si>
    <t>real_world</t>
  </si>
  <si>
    <t>exhibitions</t>
  </si>
  <si>
    <t>portfolios</t>
  </si>
  <si>
    <t>career_prep</t>
  </si>
  <si>
    <t>outside_credit</t>
  </si>
  <si>
    <t>service_learning</t>
  </si>
  <si>
    <t>local_focus</t>
  </si>
  <si>
    <t>local_global</t>
  </si>
  <si>
    <t>design_thinking</t>
  </si>
  <si>
    <t>community_partnerships</t>
  </si>
  <si>
    <t>makerspace</t>
  </si>
  <si>
    <t>measures_college</t>
  </si>
  <si>
    <t>measures_career</t>
  </si>
  <si>
    <t>measures_deeper</t>
  </si>
  <si>
    <t>measures_purpose</t>
  </si>
  <si>
    <t>measures_sel</t>
  </si>
  <si>
    <t>measures_climate</t>
  </si>
  <si>
    <t>sel_plan</t>
  </si>
  <si>
    <t>sel_curriculum</t>
  </si>
  <si>
    <t>sel_integrated</t>
  </si>
  <si>
    <t>circles</t>
  </si>
  <si>
    <t>advisories</t>
  </si>
  <si>
    <t>hiring_practices</t>
  </si>
  <si>
    <t>relevant_learning</t>
  </si>
  <si>
    <t>information_formats</t>
  </si>
  <si>
    <t>ways_mastery</t>
  </si>
  <si>
    <t>accommodations</t>
  </si>
  <si>
    <t>data_instruction</t>
  </si>
  <si>
    <t>adaptive_content</t>
  </si>
  <si>
    <t>mentoring</t>
  </si>
  <si>
    <t>mental_health</t>
  </si>
  <si>
    <t>physical_health</t>
  </si>
  <si>
    <t>community_support</t>
  </si>
  <si>
    <t>open_hours</t>
  </si>
  <si>
    <t>tag_evaluation</t>
  </si>
  <si>
    <t>why_tag_evaluation</t>
  </si>
  <si>
    <t>suggested_tags</t>
  </si>
  <si>
    <t>nom_stage</t>
  </si>
  <si>
    <t>T1_first</t>
  </si>
  <si>
    <t>Diversity test</t>
  </si>
  <si>
    <t>nominator_only</t>
  </si>
  <si>
    <t>Anonymous</t>
  </si>
  <si>
    <t>A2 Virtual + Academy</t>
  </si>
  <si>
    <t>Ann Arbor</t>
  </si>
  <si>
    <t>Michigan</t>
  </si>
  <si>
    <t>Ann Arbor Public Schools</t>
  </si>
  <si>
    <t>none found</t>
  </si>
  <si>
    <t>No</t>
  </si>
  <si>
    <t>Cindy Leaman</t>
  </si>
  <si>
    <t>leamanc@aaps.k12.mi.us</t>
  </si>
  <si>
    <t>The level of personalization in the online environment.</t>
  </si>
  <si>
    <t>T1_only</t>
  </si>
  <si>
    <t>x</t>
  </si>
  <si>
    <t>Mature and going strong (more than 3 years)</t>
  </si>
  <si>
    <t>No diversity test</t>
  </si>
  <si>
    <t>school_only</t>
  </si>
  <si>
    <t>Academies of Hampton</t>
  </si>
  <si>
    <t>Hampton</t>
  </si>
  <si>
    <t>Virginia</t>
  </si>
  <si>
    <t>Hampton City Public Schools</t>
  </si>
  <si>
    <t>510180002973</t>
  </si>
  <si>
    <t>Virginia Department of Education</t>
  </si>
  <si>
    <t>Yes</t>
  </si>
  <si>
    <t>Veronica Hurd</t>
  </si>
  <si>
    <t>vhurd@hampton.k12.va.us</t>
  </si>
  <si>
    <t>The Academies of Hampton offer work and life ready experiences for students in Hampton City Public Schools.  Their community engagement and support is second to none!</t>
  </si>
  <si>
    <t>Operationalizing the Profile of a Virginia Graduate through their work</t>
  </si>
  <si>
    <t>Early stage (0-3 years)</t>
  </si>
  <si>
    <t>T2_first</t>
  </si>
  <si>
    <t>Academy for Advanced Learning</t>
  </si>
  <si>
    <t>Aurora</t>
  </si>
  <si>
    <t>Colorado</t>
  </si>
  <si>
    <t>none provided</t>
  </si>
  <si>
    <t>80234006736</t>
  </si>
  <si>
    <t>Mike Miles</t>
  </si>
  <si>
    <t>fmikemiles@gmail.com</t>
  </si>
  <si>
    <t>A tremendous bright spot with exceptional academic growth!  Vision: The vision of the AAL is founded on the notion that a Year 2025 workplace requires new skills and the ability to think critically. AAL prepares students for college and the modern workplace via personalized learning €“ allowing students to learn at a pace and modality that best fits his learning style and capitalizes on his strengths.  AAL's instructional model integrates the following components: —Ź LSAE Model: In this model, teachers deliver a lesson to all students for the first 20-30 minutes of class. They then sort students into four groups (Learning, Securing, Accelerating, Enriching) based on their demonstrated mastery of the skill. Depending on their needs, students receive small group instruction or auxiliary lessons to extend or accelerate their learning, either via online learning or with a learning coach. —Ź Student Learning Profiles and Plans: At the beginning of the school year, the school works with students and parents to develop a student learning profile, a document that includes students' past achievement data, strengths, areas for growth, and interests. Teachers are tasked with using the student learning profiles to develop student learning plans, customized strategies that are used to inform instruction of the student within the LSAE model. —Ź Habits of Success and Learning How to Learn: The school has developed a set of "Habits of Success" that they hope to instill in students, including "be at school and on time," "strive for accuracy," "respect for others," "perseverance," etc. The school is also using a self-assessment rubric once a week to help students learn how to learn, measuring learning skills such as "I choose the right learning environment," "I am resourceful in finding assistance."</t>
  </si>
  <si>
    <t>Future of Work</t>
  </si>
  <si>
    <t>Albemarle Road Elementary School</t>
  </si>
  <si>
    <t>Charlotte</t>
  </si>
  <si>
    <t>North Carolina</t>
  </si>
  <si>
    <t>Charlotte-Mecklenburg Schools</t>
  </si>
  <si>
    <t>370297001186</t>
  </si>
  <si>
    <t>Philip Steffes</t>
  </si>
  <si>
    <t>p300@cms.k12.nc.us.</t>
  </si>
  <si>
    <t>Albemarle Road Elementary, in the large, urban Charlotte-Mecklenburg district, uses the Opportunity Culture model. The school "exceeds growth" under the state definition. An Opportunity Culture school extends the reach of excellent teachers and their teams to more students, for more pay, within the school's recurring budget. Multi-Classroom Leadership is the foundation of an Opportunity Culture; multi-classroom leaders (MCLs) lead a small teaching team, providing instructional guidance and frequent, on-the-job development, while continuing to teach part of the time. The schools redesign schedules to provide additional school-day time for teacher planning, coaching and collaboration. MCLs typically lead the introduction of more effective curricula, instructional methods, classroom management and schoolwide culture-building. Accountable for the results of all students in the team, multi-classroom leaders earn substantial pay supplements, within the regular school budget. The school design teams reallocate school budgets to fund pay supplements permanently, in contrast to temporarily grant-funded programs.</t>
  </si>
  <si>
    <t>T1_T2</t>
  </si>
  <si>
    <t>Public Impact</t>
  </si>
  <si>
    <t>Opportunity Culture</t>
  </si>
  <si>
    <t>public</t>
  </si>
  <si>
    <t>EdTech Specialists, LLC</t>
  </si>
  <si>
    <t>Alpena Career Tech Education Center</t>
  </si>
  <si>
    <t>Alpena</t>
  </si>
  <si>
    <t>Alpena Public Schools</t>
  </si>
  <si>
    <t>260273003984</t>
  </si>
  <si>
    <t>John VanWagoner</t>
  </si>
  <si>
    <t>Dr.VW@alpenaschools.com</t>
  </si>
  <si>
    <t>The Career Tech Education Center in Alpena is working with its community and businesses to create opportunities for their community that are changing the focus of the community as they grow and build new options for the work place and employment.  Alpena is a remote community, off the beaten path.  Their CTE program is ramping up meaningful ways for individuals and business to grow as they attract additional ways to generate revenue.  The CTE program is developing the work force for many of these opportunities.  As a recent recipient of several grants, including one for the states Marshall Plan, Alpena's CTE is providing high tech environments that will put Alpena on the map!</t>
  </si>
  <si>
    <t>EL Education</t>
  </si>
  <si>
    <t>Amana Academy</t>
  </si>
  <si>
    <t>Alpharetta</t>
  </si>
  <si>
    <t>Georgia</t>
  </si>
  <si>
    <t>Single site charter</t>
  </si>
  <si>
    <t>130228003535</t>
  </si>
  <si>
    <t>Cherise Campbell</t>
  </si>
  <si>
    <t>ccampbell@amanaacademy.org</t>
  </si>
  <si>
    <t>STEM, project-based learning, SEL embedded in academics, culturally-relevant pedagogy, student-engaged assessment (student-led conferences, portfolios, etc)</t>
  </si>
  <si>
    <t>Utah State Board of Education</t>
  </si>
  <si>
    <t>American Academy of Innovation</t>
  </si>
  <si>
    <t>South Jordan</t>
  </si>
  <si>
    <t>Utah</t>
  </si>
  <si>
    <t>490018601483</t>
  </si>
  <si>
    <t>Stacey Thompson</t>
  </si>
  <si>
    <t>stacey.thompson@aaiutah.org</t>
  </si>
  <si>
    <t>American Academy of Innovation (AAI) is building the following Competency-based Education Program (CBE) as both a continuation and a substantial improvement of our existing program. Our current education program centers on both experiential learning (EL) and project-based learning (PBL). Our EL programing boasts an enduring partnership with Southern Utah University€”the administrative organization for experiential teaching on the west coast. Our PBL programing reflects the Buck Institutes comprehensive PBL philosophy and approach. In addition to these partnerships, AAI recently solidified a 4-year extended partnership with CHOICE Humanitarian. This partnership will allow our students to work directly with in-country, local leadership to solve real-world problems for poor countries.</t>
  </si>
  <si>
    <t>ReSchool</t>
  </si>
  <si>
    <t>Anastasis Academy</t>
  </si>
  <si>
    <t>Centennial</t>
  </si>
  <si>
    <t>Kelly Tenkely</t>
  </si>
  <si>
    <t>ktenkely@anastasisacademy.us</t>
  </si>
  <si>
    <t>micro school, learning genome cards to personalize learning, independent school so freedom to do things not possible in public schools, great leader</t>
  </si>
  <si>
    <t>Michigan Department of Education</t>
  </si>
  <si>
    <t>Armada High School</t>
  </si>
  <si>
    <t>Armada</t>
  </si>
  <si>
    <t>Armada Public Schools</t>
  </si>
  <si>
    <t>260324004042</t>
  </si>
  <si>
    <t>Kelly Skokna</t>
  </si>
  <si>
    <t>kskokna@armadaschools.org</t>
  </si>
  <si>
    <t>They are now looking at the big picture and have switched from teacher centered to student centered.  The school now includes 21st century skills and students are required to take a two year career sequence.  The school now also offers CTE courses.  The school has discussions about what students can and can't do with specificity rather than just look at test results.</t>
  </si>
  <si>
    <t>none</t>
  </si>
  <si>
    <t>Highlander Institute</t>
  </si>
  <si>
    <t>Asa Messer Elementary School</t>
  </si>
  <si>
    <t>Providence</t>
  </si>
  <si>
    <t>Rhode Island</t>
  </si>
  <si>
    <t>Providence Public Schools</t>
  </si>
  <si>
    <t>440090000213</t>
  </si>
  <si>
    <t>Not sure</t>
  </si>
  <si>
    <t>Denise Missry-Milburn</t>
  </si>
  <si>
    <t>denise.missry-milburn@ppsd.org</t>
  </si>
  <si>
    <t xml:space="preserve">Asa Messer is moving the needle in terms of supporting teachers as they implement a blended and personalized model in their classrooms. Each teacher is supported within one or two coaching cycles throughout the year. Support is offered through either an internal literacy/math coach or an external support partner, such as the Highlander Institute. These cycles of support are anchored in student data analysis, building plans for grade level teams or individual teachers as they address students varying needs. Another area of focus is the exploration of best practices and strategies to implement. A continuous improvement plan is utilized to help teachers, coaches and administrators analyze if the implemented practice is effectively working. Throughout the community, there is a culture that consistently supports all learners, both students, and adults, at whatever entry point. </t>
  </si>
  <si>
    <t>internal coaching cycle supports</t>
  </si>
  <si>
    <t>Aspen Academy</t>
  </si>
  <si>
    <t>Greenwood Village</t>
  </si>
  <si>
    <t>Kristina Scala</t>
  </si>
  <si>
    <t>kristina.scala@aspenacademy.org</t>
  </si>
  <si>
    <t>Moonshot edVentures</t>
  </si>
  <si>
    <t>Strong entrepreneurship focus for kids K-8. Kids need to have owned and operated a business before graduation. High focus on financial literacy. Founder is an entrepreneur. Shows what's possible in education.</t>
  </si>
  <si>
    <t>entrepreneurship focused</t>
  </si>
  <si>
    <t>anonymous</t>
  </si>
  <si>
    <t>Aspire Richmond Tech</t>
  </si>
  <si>
    <t>Oakland</t>
  </si>
  <si>
    <t>California</t>
  </si>
  <si>
    <t>Aspire Public Schools</t>
  </si>
  <si>
    <t>63255013891</t>
  </si>
  <si>
    <t>Arlena Ford</t>
  </si>
  <si>
    <t>arlena.ford@aspirepublicschools.org</t>
  </si>
  <si>
    <t>Focus on blended learning; part of high-quality charter network with proven results</t>
  </si>
  <si>
    <t>Atlanta Speech School</t>
  </si>
  <si>
    <t>Atlanta</t>
  </si>
  <si>
    <t>00298853</t>
  </si>
  <si>
    <t>Comer Yates</t>
  </si>
  <si>
    <t>CYates@atlantaspeechschool.org</t>
  </si>
  <si>
    <t>Deep understanding of the science of learning drives practice; focus on relationships; excellent use of data to understanding each child's precise learning strengths and needs; eye towards exporting its learning for broader impact</t>
  </si>
  <si>
    <t>Individualized pathways</t>
  </si>
  <si>
    <t>Building Blocks Education</t>
  </si>
  <si>
    <t>Austin Road Elementary School</t>
  </si>
  <si>
    <t>Stockbridge</t>
  </si>
  <si>
    <t>Henry County Schools</t>
  </si>
  <si>
    <t>130282000378</t>
  </si>
  <si>
    <t>Lois Barney</t>
  </si>
  <si>
    <t>lois.barney@henry.k12.ga.us</t>
  </si>
  <si>
    <t>This school, in a very short period of time, has gone from providing traditional, teacher-centered instruction to empowering students to exercise agency in almost every aspect of their learning.  Students in every classroom (1) analyze their formative assessment data to determine what to work on, (2) set short-term goals to prioritize their work, (3) choose the resources and activities they use for learning, and (4) use formative assessments to determine when they're ready to move forward.  What stands out about this school's model is that students don't just make a few arbitrary choices, but exercise real agency in all of the meaningful aspects of their learning from start to finish.  Teachers have truly shifted their roles from telling students what to learn and how to learn it, to helping students drive their own learning.  Finally, the school has made rapid progress in implementing their model by setting consistent expectations for all teachers and providing school-wide professional development.  I'm excited to nominate this school because they show it's possible to transform instruction across an entire school in a short period of time.</t>
  </si>
  <si>
    <t>personalized learning, student-driven learning</t>
  </si>
  <si>
    <t>158, 161, 189, 191</t>
  </si>
  <si>
    <t>68, 72, 122, 124</t>
  </si>
  <si>
    <t>Education Evolving, EdVisions, Center for Teaching Quality (CTQ), Education Reimagined</t>
  </si>
  <si>
    <t>Avalon School</t>
  </si>
  <si>
    <t>St. Paul</t>
  </si>
  <si>
    <t>Minnesota</t>
  </si>
  <si>
    <t>Avalon Charter</t>
  </si>
  <si>
    <t>270018703140</t>
  </si>
  <si>
    <t>Carrie Bakken</t>
  </si>
  <si>
    <t>carrie@avalonschool.org</t>
  </si>
  <si>
    <t>Although Avalon's student body is not racially diverse, the schools attracts many students who were looking for a school environment that supports their well-being (100% of parents and 97% of students say Avalon is a safe and a positive learning environment, and many students are from the LGBT community). They also serve a high needs population, with 36% of Avalon students identified as special education.  Avalon uses a teacher cooperative model. Their teacher team has autonomy in all 15 potential areas and their board has a teacher majority.   The Avalon teacher team chooses to use a self-directed project-based learning program and 360-degree teacher evaluation. They have have very low teacher turnover rates (5.3%). They also take seriously the notion of educating the whole child, and along with traditional assessments use the Hope Survey to assess students' non-academic outcomes, such as self-efficacy, optimism, and problem-solving ability, so the teacher team can evaluate what areas of school design the team needs to adjust in order to better help its students improve these outcomes.  The teacher team believes it is important to model collaborative leadership to their students and therefore decided to make the student body a voting branch of the school government, with students passing bills (for example, on acceptable cell phone and school attendance policies).   Teachers secure autonomy via: charter school contract and school bylaws. 
Very innovative personalized approach to learning.  No set courses, entirely project-based and experiential.  Teacher run.  Student safety is priority.  Social justice focus.
This is a long-standing teacher-powered school that serves many students who may have a difficult time in traditional school settings. They get amazing student outcomes and focus on the individual learning and social-emotional needs of students.
Avalon serves a high percentage of learners with special needs or IEPs (nearly 30%), and has also become an informal hub for young people who are wrestling with gender or sexual identity issues. It is a teacher-powered charter school that serves middle and high schoolers. It has a commitment to flexible staffing and deep professional learning among staff to better serve the needs of its learners. They are competency-based, allowing learners to identify and develop projects that meet their interests. They are also committed to allowing learners to develop agency and ownership of their learning, accounting for this transition on the part of learners who may take months to settle in, but then accelerate into their competency-based program to complete on time. Allowing fluidity by not having grades (freshman, junior, senior) makes this more possible. The school does a lot to expand the universe for learners, making connections in person and virtually to people who can help learners with projects. Learners develop a real sense of project development, pacing, time management and self-reliance through this process.</t>
  </si>
  <si>
    <t>4, 4, 3, 3</t>
  </si>
  <si>
    <t>teacher-powered, teacher led, teacher designed, cooperative
Integrated, developmentally-aligned/responsive; serve learners with a wide range of cognitive abilities</t>
  </si>
  <si>
    <t>Avanti High School</t>
  </si>
  <si>
    <t>Olympia</t>
  </si>
  <si>
    <t>Washington</t>
  </si>
  <si>
    <t>530618002689</t>
  </si>
  <si>
    <t>Michael Velasquez</t>
  </si>
  <si>
    <t>mvelasquez@osd.wednet.edu</t>
  </si>
  <si>
    <t xml:space="preserve">The school's mission is to help create growth both academically and emotionally.  This is important for their goal of creating citizens of an equitable, democratic society.   The school is focused on arts education and arts integration, and also includes a focus on personalization, and "habits of mind and heart".  The school also mentions social justice as an important theme across the school.    Personalization happens through personal relationships with teachers and other students, self-reflection, student choice, demonstrations of mastery (rather than grades), and the role of the teacher (as a coach rather than a "sage on the stage").    "Habits of mind and heart" are "critical thinking, mindfulness, compassion, reflection, connection, responsibility, communication, quality, resiliency, joy, integrity, inspiration, and creativity."  Students are regularly asked to reflect on these qualities, even within class assignments.  </t>
  </si>
  <si>
    <t>Aveson</t>
  </si>
  <si>
    <t>Altadena</t>
  </si>
  <si>
    <t>Aveson Charter Schools</t>
  </si>
  <si>
    <t>62994012028</t>
  </si>
  <si>
    <t>Shauna Stafford</t>
  </si>
  <si>
    <t>agladirector@aveson.org</t>
  </si>
  <si>
    <t>Aveson Global Leadership Academy provides middle and high school students with the academic and leadership skills necessary to be leaders in the global community. Students graduate from AGLA having built a resume of academic success, social entrepreneurial experiences, and healthy living practices. These achievements are accomplished through a highly supportive advisory system within a democratic learning community. At AGLA, every student is empowered to be an active participant in their education through Aveson's Personalized Mastery Learning model. In Personalized Mastery Learning, teachers take on the role of Academic Advisors. Advisors, in conjunction with students, collaboratively design learning experiences in order to support students in achieving their goals.  Through Personalized Mastery Learning, students help dictate what and how learning happens. Additionally, students help determine when they are ready to demonstrate evidence of learning. Advisors are given the professional autonomy to personalize learning in order to optimize learning for every student.</t>
  </si>
  <si>
    <t>Educurious</t>
  </si>
  <si>
    <t>Barbara Morgan STEM Academy</t>
  </si>
  <si>
    <t>Meridian</t>
  </si>
  <si>
    <t>Idaho</t>
  </si>
  <si>
    <t>West Ada School District</t>
  </si>
  <si>
    <t>160210000639</t>
  </si>
  <si>
    <t>Ryan Wilhite</t>
  </si>
  <si>
    <t>wilhite.ryan@westada.org</t>
  </si>
  <si>
    <t>This is a fully development STEM Project-Based Learning school.  Students drive their own questions and work on complex engineering designs.  They are a 1-1 school using technology in robust and effective ways.</t>
  </si>
  <si>
    <t>Collaborative culture</t>
  </si>
  <si>
    <t>Barrington Middle School</t>
  </si>
  <si>
    <t>Barrington</t>
  </si>
  <si>
    <t>Barrington Public School</t>
  </si>
  <si>
    <t>440003000002</t>
  </si>
  <si>
    <t>Dr. Andrew Anderson</t>
  </si>
  <si>
    <t>andersona@barringtonschools.org</t>
  </si>
  <si>
    <t>As a Lighthouse School, Barrington Middle School is enhancing its practices around personalization and developing transformational learning opportunities that occur at the intersection of: Deeper Learning, Experiential Learning, and Project-based Learning.  The school is committed to making explicit connections between classroom learning and the application of that learning beyond school walls. Barrington has taken on the responsibility to prepare students to be contributing successful global citizens, who also have strong academic knowledge for success.  Barrington Middle School students go deep in their learning and apply it to authentic problems and real-world situations using Deeper Learning competencies that push students to: €˘ Master core academic content €˘ Think critically and solve complex problems €˘ Work collaboratively €˘ Communicate effectively €˘ Learn how to learn €˘ Develop academic mindsets  Experiential Learning at Barrington provides guaranteed learning opportunities in all grades and classrooms in which students can demonstrate, apply, and transfer their knowledge and skills across content and setting.  Students are given opportunities to engage in self-directed Project-based Learning that allows them to describe what and why they are learning, track and improve their progress, and connect their learning outside of the classroom. For example, students develop products and business plans to pitch to the community in a shark tank setting, or research areas of interest and report their findings and calls to action to authentic audiences.</t>
  </si>
  <si>
    <t>Bedford Homeschool Partnership</t>
  </si>
  <si>
    <t>Richland</t>
  </si>
  <si>
    <t>Gull Lake Community Schools</t>
  </si>
  <si>
    <t>Lisa Anderson</t>
  </si>
  <si>
    <t>landerson@gulllakecs.org</t>
  </si>
  <si>
    <t>The Homeschool Partnership is leading the way the entire district addresses personalization.  Their attention to engaging the community in education their students while providing individual attention to students and their families is a model that is changing education in the Gull Lake Community Schools and across the state of Michigan.  It has led the district to developing a self-directed learning model that will go district wide.</t>
  </si>
  <si>
    <t>Berrien Springs Virtual School</t>
  </si>
  <si>
    <t>Berrien Springs</t>
  </si>
  <si>
    <t>Berrien Springs Public Schools</t>
  </si>
  <si>
    <t>260543008175</t>
  </si>
  <si>
    <t>Dave Eichberg</t>
  </si>
  <si>
    <t>deichberg@homeoftheshamrocks.org</t>
  </si>
  <si>
    <t xml:space="preserve">Berrien Springs established its virtual school over 10 years ago.  Over the 10 years, they have reached out statewide to provide infrastructures that meet the needs of students who otherwise would not have the opportunities for alternative ways to learn.  Their philosophy is to build programs around the student rather than the other way around.  Their attention to the social emotional needs of students is evident in the priority they have made to have social workers on staff for student needs.  </t>
  </si>
  <si>
    <t>244, 140</t>
  </si>
  <si>
    <t>133, 139</t>
  </si>
  <si>
    <t>Great Schools Partnership, Center for Artistry and Scholarship</t>
  </si>
  <si>
    <t>Blackstone Academy Charter School</t>
  </si>
  <si>
    <t>Pawtucket</t>
  </si>
  <si>
    <t>Blackstone Academy Charter</t>
  </si>
  <si>
    <t>440003600246</t>
  </si>
  <si>
    <t>Kyleen Carpenter</t>
  </si>
  <si>
    <t>kcarpenter@blackstoneacademy.org</t>
  </si>
  <si>
    <t>The model at Blackstone is based on the Ten Common Principles from the Coalition of Essential Schools.  The school is deeply committed to learning for each student and rapidly implementing a robust proficiency system.
The small educational environment at Blackstone Academy Charter School (BACS) helps foster independent inquiry, teamwork, and communication. Students develop the skills to solve problems and use their voices in ways that lead to success in the academic, social, and professional arenas, and they demonstrate their achievements through a process of discovery, presentation, and reflection. BACS was founded in aligned with the Coalition of Essential Schools  educational philosophy and Common Principles.  Community involvement and community improvement are key themes at BACS. In addition to classes, BACS's portfolio system structures the progression of their learning by having students study themselves and their relationships to others, move forward with an exploration of the local community, and ultimately integrate an understanding of the wider world as students become responsible, motivated, life-long learners.  Although classes include traditional tests, learning is also assessed through presentations and exhibitions of student work. In addition to classes, students complete three portfolios and a major senior project. These portfolios require reflection upon the school's 13 Habits of Mind, are presented to a panel, and are an important part of its proficiency based graduation system.  Blackstone Academy's 13 Habits of Mind are: collaboration, community engagement, creativity, gratitude, grit, humility, integrity, optimism, organization, self-advocacy, upstanderness, wellness, and zest. Along with the school's emphasis on self-reflection, competency-based learning, and growth mindset, these habits of mind create the conditions for young people who would be off-track to complete high school on time and find success in higher education.</t>
  </si>
  <si>
    <t>Global Teaching Project</t>
  </si>
  <si>
    <t>Booneville High School</t>
  </si>
  <si>
    <t>Booneville</t>
  </si>
  <si>
    <t>Mississippi</t>
  </si>
  <si>
    <t>Booneville School District</t>
  </si>
  <si>
    <t>280082001024</t>
  </si>
  <si>
    <t>Dr. Todd English</t>
  </si>
  <si>
    <t>tenglish@boonevilleschools.org</t>
  </si>
  <si>
    <t>The Advanced Placement (AP) Access Pilot Program is an innovative and first-of-its-kind blended learning program that provides promising high school students access to the advanced coursework they need to achieve their full potential, but which rural, underserved schools such as Booneville High School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Booneville High School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Booneville High School because of the tremendous efforts it is undertaking to provide historically underserved students access to AP courses.  Notwithstanding Booneville's significant challenges,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t>
  </si>
  <si>
    <t>Enriched classroom model, where in-class instruction is supported through online and offline resources (e.g., video instruction; live, virtual tutoring; other online resources; and in-person preparatory programs at local universities)</t>
  </si>
  <si>
    <t>51, 238, 290</t>
  </si>
  <si>
    <t>110, 119, 48</t>
  </si>
  <si>
    <t>N/A</t>
  </si>
  <si>
    <t>Anonymous, Christensen Institute, Anonymous</t>
  </si>
  <si>
    <t>Boston Day and Evening Academy</t>
  </si>
  <si>
    <t>Boston</t>
  </si>
  <si>
    <t>Massachusetts</t>
  </si>
  <si>
    <t>Boston Day and Evening Academy Charter</t>
  </si>
  <si>
    <t>250004901245</t>
  </si>
  <si>
    <t>Alison Hramiec</t>
  </si>
  <si>
    <t>ahramiec@bostonpublicschools.org</t>
  </si>
  <si>
    <t>Rigorous and impactful implementation of CBE, wraparound services, non-exclusionary discipline, apprenticeships, anytime-anywhere learning opportunities, advisories, project-based learning, and community engagement
BDEA has spent decades implementing competency-based education for young people that the traditional system has failed to effectively support and serve. The leader's approach is grounded in strong expertise in curriculum and a data-driven approach to student supports. They are now exploring additional ways to embed real-world/work-based learning into their model.</t>
  </si>
  <si>
    <t>non-exclusionary school discipline and classroom management
Specifically supporting off track and disconnected learners</t>
  </si>
  <si>
    <t>145, 67, 205</t>
  </si>
  <si>
    <t>50, 129, 56</t>
  </si>
  <si>
    <t>reDesign, LLC, Springpoint, Anonymous</t>
  </si>
  <si>
    <t>Bronx Arena High School</t>
  </si>
  <si>
    <t>New York</t>
  </si>
  <si>
    <t>New York City Geographic District #8</t>
  </si>
  <si>
    <t>360008506258</t>
  </si>
  <si>
    <t>Ty Cesene</t>
  </si>
  <si>
    <t>tcesene@bronxarena.org</t>
  </si>
  <si>
    <t>Asynchronous model with teachers playing a mentor role
This is a school for at-promise youth in NYC. The model is competency-based, blended-learning, highly personalized, and a highly unusual school design. Their students enter the school overage and under-credited, and despite this, 80+% of the graduating class enrolls in college, and of this group, 80% of students persist beyond the freshman year. 
Bronx Arena High School is a transfer school serving over-age, under-credited students. The school is a collaboration between the Department of Education and SCO Family Services, a social service agency that provides social and emotional support, as well as college counseling. Students are paired with "advocate counselors" from SCO Family Services. Students work through a web-based mastery system at their own pace, and receive 1:1 and small-group support from teachers in flexible "arena" blocks. Each arena has a generalist teacher and an advocate counselor, both of whom support students academically and personally throughout the day. Students also work with content specialists who push in during the day to provide additional one-on-one or small group instruction in particular areas. Generalists and content specialists collaborate closely and analyze data to ensure all students are receiving the supports they need to be successful. The school combines online learning with face-to-face instruction in a method pioneered by Principal Ty Cesene at an alternative school in El Segundo, California. Bronx Arena develops its curriculum materials in-house, through a rigorous faculty review process. Technology components, specifically a custom-built data system accessible to students and staff at all times, create a personalized experience where students work at their own pace, mastering the skills needed to succeed in the 21st century. Students track their own productivity and work toward completing five learning tasks per day. To receive credit for a course, students must demonstrate mastery by completing two challenges and a capstone project. Students complete senior portfolios on a topic of their choice that represents a culmination of their learning.</t>
  </si>
  <si>
    <t>Canon City High School</t>
  </si>
  <si>
    <t>Canon City</t>
  </si>
  <si>
    <t>080279000172</t>
  </si>
  <si>
    <t>Bill Summers</t>
  </si>
  <si>
    <t>summersb@canoncityschools.org</t>
  </si>
  <si>
    <t>CTE and work-based, meet portfolio capstones, for all students.  Redesign of the only comprehensive high school in a rural community.</t>
  </si>
  <si>
    <t>130, 136</t>
  </si>
  <si>
    <t>125, 133</t>
  </si>
  <si>
    <t>EL Education, Great Schools Partnership</t>
  </si>
  <si>
    <t>Casco Bay High School</t>
  </si>
  <si>
    <t>Portland</t>
  </si>
  <si>
    <t>Maine</t>
  </si>
  <si>
    <t>Portland Public Schools</t>
  </si>
  <si>
    <t>230993000603</t>
  </si>
  <si>
    <t>Derek Pierce</t>
  </si>
  <si>
    <t>piercd@portlandschools.org</t>
  </si>
  <si>
    <t>Competency-based learning, project-based learning, student-centered culture
Casco Bay is an EL school with a strong proficiency system that personalizes learning for each student.</t>
  </si>
  <si>
    <t>COUNTA of school_state</t>
  </si>
  <si>
    <t>Percent</t>
  </si>
  <si>
    <t>Center Line High School - Wall to Wall Academies</t>
  </si>
  <si>
    <t>Center Line</t>
  </si>
  <si>
    <t>Center Line Public Schools</t>
  </si>
  <si>
    <t>260858004404</t>
  </si>
  <si>
    <t>Eve Kaltz</t>
  </si>
  <si>
    <t>kaltze@clps.org</t>
  </si>
  <si>
    <t>This urban Detroit district has transformed their high school into a learning environment that is "wall to wall", including every student with skills that can be used in their community after graduation or provide the foundation for future learning.  The district works closely with its business community in partnering to ensure that the needs of the community are addressed and met.</t>
  </si>
  <si>
    <t>Alabama</t>
  </si>
  <si>
    <t>Central Elementary School</t>
  </si>
  <si>
    <t>Lincoln</t>
  </si>
  <si>
    <t>Lincoln Public School</t>
  </si>
  <si>
    <t>440057000134</t>
  </si>
  <si>
    <t>Patricia Gablinske</t>
  </si>
  <si>
    <t>gablinskep@lincolnps.org</t>
  </si>
  <si>
    <t xml:space="preserve">Central Elementary School is located in the heart of the Lime Rock neighborhood of Lincoln, RI with approximately 375 students in grades kindergarten through grade 5.   Over the past three years, Central has implemented a school-wide blended learning approach to their teaching and learning. Focusing on a station rotation model in grades K-3 and mixture of a flex/station model in grades 4-5.  There are three components that drive the work at Central;  data-driven instruction, differentiation, and school culture,   Data-driven Instruction: Every teacher has been trained in and uses formative assessment to develop their lessons.  Teachers use a family of measures to guide their instructions: such-as exit tickets, anecdotal evidence, and student work samples.   Differentiation:  Teachers use a flexible grouping process determined by student classroom data to differentiate the learning environment for their students.  Station rotations allow students to personalize their learning and have a choice in the pace of their learning.  These stations are teacher-led, student-led, and include independent learning opportunities, affording students multiple pathways for success.  They meet as a whole group for broad concept instruction, in small group with the teacher or 1:1 with support personnel for more intensive instruction, and work independently applying their learning.  School Culture: The culture of Central Elementary is purposefully designed and developed by a team of teachers, the school psychologist, and the principal.  A Positive Behavior Intervention Support (PBIS) team meets monthly to monitor and guide the school culture of respect, responsibility, and safety to self and others.  Monthly assemblies are held that celebrate student successes.  A Growth Mindset Culture has been adopted throughout the school and in the classrooms to promote student growth through perseverance, application, and rich learning experience   </t>
  </si>
  <si>
    <t>Charles Eliot Elementary School</t>
  </si>
  <si>
    <t>Cleveland</t>
  </si>
  <si>
    <t>Ohio</t>
  </si>
  <si>
    <t>Cleveland Metropolitan School District</t>
  </si>
  <si>
    <t>390437800440</t>
  </si>
  <si>
    <t>Ivy Wheeler</t>
  </si>
  <si>
    <t>Ivy.Wheeler@clevelandmetroschools.org</t>
  </si>
  <si>
    <t xml:space="preserve">Charles Eliot School adopted a "personalized learning" instructional model that gives students full control over the core aspects of their learning - what they learn, how they learn it, and when they are ready to move forward.  Teachers' primary roles have shifted from serving as the source of all knowledge to serving as academic coaches who help students determine their own, individual pathways to mastering the standards and guide them along the way.    Students have gone from learning passively (or not learning at all) to taking full responsibility for their learning and ownership of their outcomes.  Students (1) use their assessment data to determine which standard to work on, (2) set a short-term goal to master the standard, (3) select the resources, activities and people they think will best help them reach mastery, and (4) use formative assessments to determine when move on.  This school stands out because they've committed 100% to a school-wide transformation to student-driven learning.  As a result, teachers have fully invested in the change and have made dramatic progress in a short period of time.  </t>
  </si>
  <si>
    <t>Arkansas</t>
  </si>
  <si>
    <t>student-driven, student autonomy,</t>
  </si>
  <si>
    <t>Charles R. Drew Charter School</t>
  </si>
  <si>
    <t>Atlanta Public Schools/Locally-Approved Charter</t>
  </si>
  <si>
    <t>130012002453</t>
  </si>
  <si>
    <t>Don Doran</t>
  </si>
  <si>
    <t>don.doran@drewcharterschool.org</t>
  </si>
  <si>
    <t>digiLEARN</t>
  </si>
  <si>
    <t>Charlotte Lab School</t>
  </si>
  <si>
    <t>Charlotte-Mecklenberg Schools</t>
  </si>
  <si>
    <t>370039103375</t>
  </si>
  <si>
    <t>Texas</t>
  </si>
  <si>
    <t>Mary Moss</t>
  </si>
  <si>
    <t>mmoss@charlottelabschool.org</t>
  </si>
  <si>
    <t xml:space="preserve">This is a charter school and Lab School.  It is focused on authentic learning experiences, enabling students to learn content and skills through logical contexts and applications.  The principal is the author of How to Innovate: The Essential Guide for Fearless School Leaders. </t>
  </si>
  <si>
    <t>Words just don't capture any of the schools I have nominated.  You have to read more about or actually experience what they are doing to make a difference.</t>
  </si>
  <si>
    <t>lab school, real world, authentic</t>
  </si>
  <si>
    <t>South Carolina Department of Education - Office of Personalized Learning</t>
  </si>
  <si>
    <t>Chastain Road Elementary</t>
  </si>
  <si>
    <t>Liberty</t>
  </si>
  <si>
    <t>South Carolina</t>
  </si>
  <si>
    <t>Pickens County School District</t>
  </si>
  <si>
    <t>450333001565</t>
  </si>
  <si>
    <t>Jessica Patterson</t>
  </si>
  <si>
    <t>jessicapatterson@pickens.k12.sc.us</t>
  </si>
  <si>
    <t xml:space="preserve">Chastain Road has embraced student centered learning by allowing teachers the freedom to embrace the research based practices that best support the needs of the school.  The school is truly a professional learning community, where the adults are continuously seeking to find ways to ensure ALL students are empowered and engaged.  There is a strong sense of culture at Chastain Road.  The leadership of the school provides a transparent model to allow teachers to experiment with support.  </t>
  </si>
  <si>
    <t>Center for Teaching Quality (CTQ)</t>
  </si>
  <si>
    <t>Childersburg Middle School</t>
  </si>
  <si>
    <t>Childersburg</t>
  </si>
  <si>
    <t>Talladega County Schools</t>
  </si>
  <si>
    <t>010318001756</t>
  </si>
  <si>
    <t>Connecticut</t>
  </si>
  <si>
    <t>Jena Jones</t>
  </si>
  <si>
    <t>jjones@tcboe.org</t>
  </si>
  <si>
    <t>Childersburg Middle School is a PBL school that focuses on STEAM and technology integration. They are in a "traditional" district, yet implementing an innovative student-centered learning model - proving that this CAN be done within a district model. They serve a diverse student population.</t>
  </si>
  <si>
    <t>STEAM, technology integration</t>
  </si>
  <si>
    <t>Next Gen Learning Challenges</t>
  </si>
  <si>
    <t>CICS West Belden School</t>
  </si>
  <si>
    <t>Chicago</t>
  </si>
  <si>
    <t>Illinois</t>
  </si>
  <si>
    <t>Chicago International Charter Schools, operated by Distinctive Schools</t>
  </si>
  <si>
    <t>170993006475</t>
  </si>
  <si>
    <t>Colleen Collins</t>
  </si>
  <si>
    <t>ccollins@distinctiveschools.org</t>
  </si>
  <si>
    <t>West Belden has pursued a path towards high-expectations whole-child development for the past five years, with exemplary results. They are working with a challenging urban school population (K-8), and have put into place a deeply personalized approach that builds on knowing each child deeply and enabling increasing degrees of agency among the students, helping them develop a broad set of competencies. They are very articulate on how they have worked with the staff to co-develop this model, across three cohorts of teachers. Colleen Collins gave us an important lesson from her work there as principal: "everyone needs to feel that they're part of the pilot." Meaning: initially the school worked deeply with its first cohort to co-develop the model, and then did the same with the second cohort; when it came time to bring the third cohort into the work, those teachers were told to watch the other cohorts and "do what they do." That strategy produced some pushback from those teachers and convinced Colleen and other school leaders that in fact, it is crucial in designing and implementing agency-driven learning models to make sure that the adults are all experiencing the same kind of agency-driven culture. Later cohorts of teachers can't simply be asked to implement; they must be invited to co-create as much as earlier cohorts, even as they also are able to build on the work of those cohorts. This is a crucial lesson for the field. The change processes and the professional culture of teachers must mirror the 21st-century goals and learning strategies that we are all holding for students.</t>
  </si>
  <si>
    <t>Cisco Elementary</t>
  </si>
  <si>
    <t>Cisco</t>
  </si>
  <si>
    <t>Cisco ISD</t>
  </si>
  <si>
    <t>481407000888</t>
  </si>
  <si>
    <t>Sharon Wilcoxen</t>
  </si>
  <si>
    <t>swilcoxen@cisco.esc14.net</t>
  </si>
  <si>
    <t>The commitment to student centered blended learning for all students!</t>
  </si>
  <si>
    <t>Charter School Growth Fund</t>
  </si>
  <si>
    <t>District of Columbia</t>
  </si>
  <si>
    <t>Citizens of the World Hollywood</t>
  </si>
  <si>
    <t>Los Angeles</t>
  </si>
  <si>
    <t>Citizens of the World</t>
  </si>
  <si>
    <t>062271012708</t>
  </si>
  <si>
    <t>Mark Kleger-Heine</t>
  </si>
  <si>
    <t>Mark Kleger-Heine &lt; mkleger-heine@cwclosangeles.org&gt;</t>
  </si>
  <si>
    <t xml:space="preserve">CWC offers a compelling academic and character development model that has produced high academic outcomes for their students. Diversity of their students is at the center of their student culture and academic model design and CWC is one of the few networks their size that has a director of DEI focusing on this work full-time. This model allows students to form meaningful relationships with students from other races, cultures, and backgrounds. CWC has developed graduate dispositions that are integrated in their academic instructions to help students become aware of their identity and develop their social and emotional skills. </t>
  </si>
  <si>
    <t>Hawaii</t>
  </si>
  <si>
    <t>New Hampshire</t>
  </si>
  <si>
    <t>Education Reimagined</t>
  </si>
  <si>
    <t>City Garden Montessori School</t>
  </si>
  <si>
    <t>St. Louis</t>
  </si>
  <si>
    <t>Missouri</t>
  </si>
  <si>
    <t>City Garden Montessori</t>
  </si>
  <si>
    <t>290058503101</t>
  </si>
  <si>
    <t>Christie Huck</t>
  </si>
  <si>
    <t>Tennessee</t>
  </si>
  <si>
    <t>christie@citygardenschool.org</t>
  </si>
  <si>
    <t>Indiana</t>
  </si>
  <si>
    <t>Montessori is a well-established and relatively well-known model. However, it has generally always been available mostly to affluent families and communities. City Garden is attempting to be a leader in making this highly successful, highly learner-centered model available to learners from historically disadvantaged backgrounds. They have done amazing work in building an anti-bias, anti-racist curriculum that allows them to better serve a diverse population of learners, while not losing the central elements of Montessori education: multi-age classrooms, developmentally-appropriate materials and teaching strategies, following the learner. This is one school I have not yet visited so there are elements of the program I do not know. Therefore, what I select below are not necessarily reflective the broad range of work going on at the school.</t>
  </si>
  <si>
    <t>Kentucky</t>
  </si>
  <si>
    <t>Authentic Montessori; individualized; developmentally-appropriate</t>
  </si>
  <si>
    <t>Team Digital</t>
  </si>
  <si>
    <t>Clarendon High School</t>
  </si>
  <si>
    <t>Clarendon</t>
  </si>
  <si>
    <t>Clarendon School District</t>
  </si>
  <si>
    <t>50435000164</t>
  </si>
  <si>
    <t>Louisiana</t>
  </si>
  <si>
    <t>Dusty Meeks</t>
  </si>
  <si>
    <t>meekd@lions.grsc.k12.ar.us</t>
  </si>
  <si>
    <t xml:space="preserve">Clarendon has the intention of starting a Virtual School for the purpose of recapturing students that have left the district for other options (private school, etc). The plan is to provide a more personalized learning path for current students through Ala Carte model. They would also like to help teachers start developing their own content to put into an LMS (Canvas). Some of our successes include students creating their own websites to demonstrate their learning, effective social media campaigns, and teachers using Learning Management Systems like Google classroom. They have implemented station rotations and flipped classrooms and are operating on a Flex Mod Schedule which usually included one flexible day of schedule. Students will be able to learn at their own pace using enriched virtual learning. They have established an advisory period to teach personal competencies, embedded courses, concurrent courses, additional CTE pathways, a mentoring program, and a career coach.  The teacher leadership team analyzes classroom walkthrough data and testing data bimonthly. Their goal is to begin implementing Career and College Academies and require a Capstone community service project. They ultimately would like to have three pathways of learning for students - traditional, career-bound, and college bound.  </t>
  </si>
  <si>
    <t>Coahoma Agricultural High School (AHS)</t>
  </si>
  <si>
    <t>Clarksdale</t>
  </si>
  <si>
    <t>280110000137</t>
  </si>
  <si>
    <t>Dr. Val Towner</t>
  </si>
  <si>
    <t>vtowner@cahs.k12.ms.us</t>
  </si>
  <si>
    <t xml:space="preserve">The Advanced Placement (AP) Access Pilot Program is an innovative and first-of-its-kind blended learning program that provides promising high school students access to the advanced coursework they need to achieve their full potential, but which rural, underserved schools such as Coahoma AHS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Coahoma AHS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Coahoma AHS because of the tremendous efforts it is undertaking to provide historically underserved students access to AP courses.  Notwithstanding Coahoma's significant challenges€”Coahoma County, in which the school is located, is among the poorest counties in Mississippi€”the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 </t>
  </si>
  <si>
    <t>Maryland</t>
  </si>
  <si>
    <t>CodeRVA</t>
  </si>
  <si>
    <t>Richmond</t>
  </si>
  <si>
    <t>510025603031</t>
  </si>
  <si>
    <t>Chris Dovi</t>
  </si>
  <si>
    <t>cdovi@codevirginia.org</t>
  </si>
  <si>
    <t xml:space="preserve">CodeRVA began as a collaborative effort on the part of Regional Superintendents in Region 1 of Virginia.  This opportunity captures the best and most relevant tech-rich experiences, specifically coding, that can catapult students into meaningful and life-long careers.  </t>
  </si>
  <si>
    <t>228 Accelerator</t>
  </si>
  <si>
    <t>Columbia Heights Education Campus</t>
  </si>
  <si>
    <t>DCPS</t>
  </si>
  <si>
    <t>110003000396</t>
  </si>
  <si>
    <t>Maria Tukeva</t>
  </si>
  <si>
    <t>Maria.Tukeva@dc.gov</t>
  </si>
  <si>
    <t>This school is committed to the learning and development of the most excluded students in the district by provided AP for All, personalized learning, and career academies. The won a Breakthrough Schools grant in 2013 and are a model of continuous improvement and transformative leadership. The campus has both an Early College Program and Dual Immersion. This is the mission of the organization:  All students who graduate from our Dual Language Immersion Early College Campus will be prepared to succeed in college and civic life as leaders in the quest for social justice. We develop intellectually curious scholars who are articulate communicators in two languages, critical thinkers and consumers, cultural ambassadors, and contributing community members. Our students develop positive habits that build physical and mental health.  We focus on socio-emotional learning as a key part of the instructional program, and our students demonstrate perseverance, ethics and character in the pursuit of excellence. Restorative practices are the foundation of our school climate, as we enhance relationships and build community. As lifelong learners in the pursuit of excellence and innovation, we foster a growth mindset through which teachers, administrators, students, parents, and community members all collaborate to achieve goals. We trust one another to continually improve our practice.</t>
  </si>
  <si>
    <t>68, 69</t>
  </si>
  <si>
    <t>130, 131</t>
  </si>
  <si>
    <t>Idaho Mastery Education Network - Idaho Department of Education</t>
  </si>
  <si>
    <t>Columbia High School</t>
  </si>
  <si>
    <t>Nampa</t>
  </si>
  <si>
    <t>Nampa School District</t>
  </si>
  <si>
    <t>160234000870</t>
  </si>
  <si>
    <t>Cory Woolstenhulme</t>
  </si>
  <si>
    <t>cwoolstenhulme@nsd131.org</t>
  </si>
  <si>
    <t xml:space="preserve">Columbia High school incorporates instructional design choices that support student-centered learning and equity for all students. This strategic collaborative effort makes mastery education implementation available to students within a cohort learning model where teachers loop with students from grade level to grade level. This assures that learning never ends according to the calendar, but continues along a progression of skills that are transparent to students and teachers.  
Columbia has taken a unique approach as they implement Mastery-based Education in their school.  They are using a project-based, blended learning approach with a very specific gradual release plan.  Student voice and choice is central to their mission.  </t>
  </si>
  <si>
    <t>Nevada</t>
  </si>
  <si>
    <t>New Mexico</t>
  </si>
  <si>
    <t>Wisconsin</t>
  </si>
  <si>
    <t>Oklahoma</t>
  </si>
  <si>
    <t>Student Cohort Learning Model with Teachers Looping
Teacher Looping through a student-centered learning model</t>
  </si>
  <si>
    <t>Common Ground High School</t>
  </si>
  <si>
    <t>New Haven</t>
  </si>
  <si>
    <t>090001400807</t>
  </si>
  <si>
    <t>Liz Cox</t>
  </si>
  <si>
    <t>lcox@commongroundct.org</t>
  </si>
  <si>
    <t>Charter school located on an urban farm and large city park. Focus on high expectation and equity. Lots of local partnerships that they are in the process of further leveraging to have robust school experiences outside of the classroom walls. Students are deeply involved in their ongoing school iteration.</t>
  </si>
  <si>
    <t>Pennsylvania</t>
  </si>
  <si>
    <t>Environmental education</t>
  </si>
  <si>
    <t>176, 59</t>
  </si>
  <si>
    <t>102, 121</t>
  </si>
  <si>
    <t>EdSurge, Anonymous</t>
  </si>
  <si>
    <t>Community Public Charter School</t>
  </si>
  <si>
    <t>Charlottesville</t>
  </si>
  <si>
    <t>Albemarle County School District</t>
  </si>
  <si>
    <t>510009002796</t>
  </si>
  <si>
    <t>Chad Ratliff</t>
  </si>
  <si>
    <t>cratliff@k12albemarle.org</t>
  </si>
  <si>
    <t>They're doing remarkable work bringing elements of play into curriculum in meaningful ways. They're working with MIT's Playful Assessment team to rethink how to measure student growth and partnering with MakerEd to bring making and play to life at their school (https://www.edsurge.com/news/2018-12-11-how-playful-assessment-unseated-standardized-tests-at-one-school). The school has been around for 10 years but recently reopened with a new staff and model.
The school provides an innovative learning environment, using the arts, to help children in grades six through eight balance individual strengths and developmental needs to develop the whole child intellectually, emotionally, physically and socially. With Choice Theory as our philosophical base, we strive to help students gain more responsibility for their social-emotional lives and in their academics. Seeking to serve students at risk of not succeeding in school, we foster the knowledge, skills, and habits of mind necessary to close student achievement gaps in math and reading literacy and provide a community of engaged learners and participatory citizens.</t>
  </si>
  <si>
    <t>arts integration</t>
  </si>
  <si>
    <t>Vermont</t>
  </si>
  <si>
    <t>Compass Academy</t>
  </si>
  <si>
    <t>Denver</t>
  </si>
  <si>
    <t>School District NO. 1 In The County Of Denver</t>
  </si>
  <si>
    <t>080336006645</t>
  </si>
  <si>
    <t>Marcia Fulton</t>
  </si>
  <si>
    <t>mfulton@compassacademy.org</t>
  </si>
  <si>
    <t>Use of early-warning indicators, focus on students with learning differences</t>
  </si>
  <si>
    <t>3, 55, 143</t>
  </si>
  <si>
    <t>50, 115, 46</t>
  </si>
  <si>
    <t>Anonymous, TNTP, The Learning Accelerator</t>
  </si>
  <si>
    <t>Concourse Village Elementary School</t>
  </si>
  <si>
    <t>New York City Geographic Region #7</t>
  </si>
  <si>
    <t>360008406382</t>
  </si>
  <si>
    <t>Alexa Sorden</t>
  </si>
  <si>
    <t>sorden.alexa@mycves.org</t>
  </si>
  <si>
    <t>Serve a very high need student population with a strong equity and whole child lens. Also have thought tech integration to facilitate differentiation and feedback loops.
Concourse Village Elementary School has implemented a personalized learning model with a rigorous and culturally responsive teacher-created curriculum. The school is located in the South Bronx and earned Blue Ribbon status for its academic success in recent years. Students in grade levels that have begun the conversion to a personalized learning model engage in a stations-based flexible learning experiences, with voice and choice over what tasks they engage in, as well as how they demonstrate what they have learned. Technology is thoughtfully integrated into the school's model to provide students with learning experiences that would not be possible with traditional materials and/or to streamline work for teachers. Also core to the model at Concourse Village is their focus on knowledge-based literacy instruction, cumulatively building knowledge and vocabulary through the rigorous and culturally relevant curriculum materials their team has sourced and developed internally. The approach provides students with substantial agency and responsibility, including leading classroom instruction for their peers for some content and learning modalities. Located in the most impoverished congressional district in the country, Concourse Village is equipping students its students with both the academic and soft skills they will need to successfully navigate the rest of their education and succeed in the job market of the 21st century.
One of the most inspirational schools we have visited which employs student-centered learning and has developed its own rigorous OER content based on regular student feedback.</t>
  </si>
  <si>
    <t>Grand Total</t>
  </si>
  <si>
    <t>STATES MISSING: Alaska, Arizona, Delaware, Florida, Iowa, Kansas, Montana, Nebraska, New Jersey, North Dakota, Oregon, South Dakota, West Virginia, Wyoming (14)</t>
  </si>
  <si>
    <t>student-led instruction, choice</t>
  </si>
  <si>
    <t>Mature and going strong (more than 3 years)
Early stage (0-3 years)</t>
  </si>
  <si>
    <t>Center for Artistry and Scholarship</t>
  </si>
  <si>
    <t>Conservatory Lab Charter School</t>
  </si>
  <si>
    <t>Dorchester</t>
  </si>
  <si>
    <t>250006001439</t>
  </si>
  <si>
    <t>Nicole Mack</t>
  </si>
  <si>
    <t>nmack@conservatorylab.org</t>
  </si>
  <si>
    <t xml:space="preserve">At the core of Conservatory Lab's pioneering curriculum is the hybrid of two proven and exemplary programs: El Sistema and Expeditionary Learning. Both programs emphasize the experience of breaking through barriers in the pursuit of excellence €“ creating a culture and habit of perseverance.   Conservatory Lab provides a unique learning experience that includes daily music instruction, based on the El Sistema approach, for all students PreK-8. Our youngest scholars participate in daily vocal and rhythmic instruction before moving to a stringed instrument in grade one. In fourth grade, some students transition to woodwinds, brass or percussion instruments.  As an EL Education (formerly Expeditionary Learning) school, all students participate in 1-2 expeditions each year. These interdisciplinary units typically lasting 8-12 weeks are grounded in social studies or science content, while building literacy skills and integrating the arts. Students participate in research and field work, collaborate with experts in the field, engage with service learning opportunities, and develop an authentic product, modeled after artifacts from the real world.  Taken together, these two programs motivate and nurture Conservatory Lab's students to become dedicated scholars, compassionate leaders, and skilled musicians.  </t>
  </si>
  <si>
    <t>strong emphasis on music, visual arts, and creativity</t>
  </si>
  <si>
    <t>Crosstown High</t>
  </si>
  <si>
    <t>Memphis</t>
  </si>
  <si>
    <t>Chris Terrill</t>
  </si>
  <si>
    <t>Chris@crosstownhigh.org</t>
  </si>
  <si>
    <t>At Crosstown High students learn alongside businesses, nonprofits, health services, and civic organizations €” a place for real-world learning where everyone benefits, strengthening the community and city at large. Located in a historic, renovated industrial building, Crosstown shares space with more than 40 organization committed to using arts and culture as a catalyst for change. Students get to have ownership over their own learning and the freedom to follow their curiosities and explore new interests. Crosstown has an intentional approach to creating "diversity-by-design," recruiting students from across the city and helping a rapidly evolving Memphis that's trying to put a history of segregation and inequality in the past.</t>
  </si>
  <si>
    <t>The Learning Accelerator</t>
  </si>
  <si>
    <t>Dan D. Rogers Elementary School</t>
  </si>
  <si>
    <t>Dallas</t>
  </si>
  <si>
    <t>Dallas Independent School District</t>
  </si>
  <si>
    <t>481623001342</t>
  </si>
  <si>
    <t>Lisa Lovato</t>
  </si>
  <si>
    <t>llovato@dallasisd.org</t>
  </si>
  <si>
    <t>Rogers Elementary has created a strong culture of autonomy and trust, leading to invested staff who own the work. This translates to a strong student culture of autonomy grounded in goal-setting and reflection.</t>
  </si>
  <si>
    <t>29, 219</t>
  </si>
  <si>
    <t>83, 83</t>
  </si>
  <si>
    <t>Da Vinci Extension</t>
  </si>
  <si>
    <t>Hawthorne</t>
  </si>
  <si>
    <t>Da Vinci Schools</t>
  </si>
  <si>
    <t>Sylvia Soria</t>
  </si>
  <si>
    <t>ssoria@davincischools.org</t>
  </si>
  <si>
    <t>Created a college program as an extension of their HS programs in response to student and family demand. Started as a 5th year program and now an affordable, personalized way for kids to earn a 4 year degree.
Integration of homeschooling with place-based schooling</t>
  </si>
  <si>
    <t>family focused, flexible scheduling/learning</t>
  </si>
  <si>
    <t>Tennessee SCORE</t>
  </si>
  <si>
    <t>DB EXCEL (Kingsport)</t>
  </si>
  <si>
    <t>Kingsport</t>
  </si>
  <si>
    <t>Kingsport City Schools</t>
  </si>
  <si>
    <t>470219000706</t>
  </si>
  <si>
    <t>Shanna Hensley</t>
  </si>
  <si>
    <t>shensley@k12k.com</t>
  </si>
  <si>
    <t>D-B EXCEL in Kingsport City Schools is re-envisioning the high school experience to offer an alternative for students who are seeking a non-traditional setting. Located separately from the main high school (Dobyns-Bennett High School), D-B EXCEL offers a flexible schedule and an intense focus on blended, personalized learning. Supported by a team of educators, students take online classes that allow them to learn at their own pace and to complete coursework in the evenings or on weekends to accommodate work or extra-curricular schedules. D-B EXCEL engages students in rigorous, standards-aligned instruction with a focus on project-based learning which allows students to demonstrate content mastery through products, performances, or presentations rather than traditional assessments or work products. D-B EXCEL was first envisioned in Spring 2014 and currently serves more than 200 students.</t>
  </si>
  <si>
    <t>194, 2</t>
  </si>
  <si>
    <t>127, 47</t>
  </si>
  <si>
    <t>Anonymous, Anonymous</t>
  </si>
  <si>
    <t>DC Bilingual Charter School</t>
  </si>
  <si>
    <t>110004200273</t>
  </si>
  <si>
    <t>Daniela Anello</t>
  </si>
  <si>
    <t>danello@dcbilingual.org</t>
  </si>
  <si>
    <t>DC Bilingual offers a comprehensive food and wellness program that includes students and families. From scratch cooked daily meals to english and immigration courses for parents, Daniela has created a true community that supports all students and families. Daniela has designed and refined a spectacular EL program that has successfully engaged her newcomer students and closed gaps in their home-language and english proficiencies.
One of the highest performing charter schools in DC. Rooted in a bilingual model. High community engagement. Smart, effective leader. Diverse student population -- 60% Latinx, 20% African American.</t>
  </si>
  <si>
    <t>Nothing about multiculturalism or bilingual. Nothing about community integration or engagement.</t>
  </si>
  <si>
    <t>multicultural model, bilingual model, deep focus on community engagement</t>
  </si>
  <si>
    <t>Denver School of Innovation and Sustainable Design</t>
  </si>
  <si>
    <t>Denver Public Schools</t>
  </si>
  <si>
    <t>80336006640</t>
  </si>
  <si>
    <t>Lisa Simms</t>
  </si>
  <si>
    <t>lisa_simms@dpsk12.org</t>
  </si>
  <si>
    <t xml:space="preserve">In order to prepare students to innovate and lead in the 21st century global society, DSISD provides personally empowering and culturally relevant learning experiences that foster the development of the whole child. Every DSISD student demonstrates growth toward mastering academic, interpersonal, creative and professional competencies. Through engaging in personalized learning experiences and real-world projects, students become innovators and design thinkers who will create a strong economic future and contribute to social and civic well-being, both locally and globally. Designed to be Denver Public School's first competency-based, public high school, DSISD continues to innovate and evolve as a school. </t>
  </si>
  <si>
    <t>Derry Elementary</t>
  </si>
  <si>
    <t>Port Isabel</t>
  </si>
  <si>
    <t>Point Isabel ISD</t>
  </si>
  <si>
    <t>483525003987</t>
  </si>
  <si>
    <t>Maribel Valdez</t>
  </si>
  <si>
    <t>mavaldez@pi-isd.net</t>
  </si>
  <si>
    <t xml:space="preserve">Exceptional commitment to pilot, sustain, and scale student centered blended learning for all students! </t>
  </si>
  <si>
    <t>Design Tech High School</t>
  </si>
  <si>
    <t>Redwood City</t>
  </si>
  <si>
    <t>Design Tech</t>
  </si>
  <si>
    <t>63498013774</t>
  </si>
  <si>
    <t>Nicole Cerra</t>
  </si>
  <si>
    <t>ncerra@dtechhs.org</t>
  </si>
  <si>
    <t>D-Tech is relentlessly organized around design thinking. It is an NGLC grantee that was born out of the Stanford d.school; it now occupies space built and custom-designed for it by Oracle, on the Oracle campus. The school uses design thinking as the central mechanism and organizing strategy to do literally everything -- from learning models to professional development to school improvement. The students become extremely adept in its use and apply it across a wide range of domains. In doing so, they become self-initiating "apprentice adults," developing and demonstrating high degrees of agency, persistence, problem-solving, resilience, creativity, and collaboration skills. Much of the learning at D-Tech is applied, inquiry-based learning (as in the High Tech High model). Visitors are often amazed to see how independently the students operate. They are treated as young adults and emerge from the school far readier to accept the responsibilities and challenges of post-HS life than their counterparts attending more traditional models. It is an amazing place. D-Tech has done a good job of articulating its strategies and much of their work is available on the school's website. Especially useful: its handbook on design thinking. NGLC grantees we have taken to the school over the years routinely say it's among the most compelling models they've seen.</t>
  </si>
  <si>
    <t>design thinking</t>
  </si>
  <si>
    <t>Design39</t>
  </si>
  <si>
    <t>San Diego</t>
  </si>
  <si>
    <t>Poway Unified School District</t>
  </si>
  <si>
    <t>63153013729</t>
  </si>
  <si>
    <t>Joe Erpelding</t>
  </si>
  <si>
    <t>jerpelding@powayusd.com</t>
  </si>
  <si>
    <t xml:space="preserve">Design39 created a completely new instructional model from the ground up within a traditional district. The strong culture of trust, love for learning, and joy is palpable as you move through the campus and talk to both students and teachers. </t>
  </si>
  <si>
    <t>Digital Pioneers Academy</t>
  </si>
  <si>
    <t>Mashea Ashton</t>
  </si>
  <si>
    <t>mashea.ashton@gmail.com</t>
  </si>
  <si>
    <t xml:space="preserve">This middle school is in one of the least resourced communities in Washington DC and is committed to  providing students a well rounded education that will prepare them for a digital, global economy.  The curriculum includes: English, Math, Social Studies, Science, Computer Science, physical education, and robotics. Students also are able to connect what they are learning in the classroom to the real world.  </t>
  </si>
  <si>
    <t>PowerMyLearning</t>
  </si>
  <si>
    <t>Du Bois Integrity Academy</t>
  </si>
  <si>
    <t>Riverdale</t>
  </si>
  <si>
    <t>130023704193</t>
  </si>
  <si>
    <t>Craig Cason</t>
  </si>
  <si>
    <t>ccason@duboisintegrityacademy.com</t>
  </si>
  <si>
    <t>Leadership Innovation Family Engagement</t>
  </si>
  <si>
    <t>Family engagement, coaching</t>
  </si>
  <si>
    <t>Duchesne High School</t>
  </si>
  <si>
    <t>Duchesne</t>
  </si>
  <si>
    <t>Duchesne School District</t>
  </si>
  <si>
    <t>490024000162</t>
  </si>
  <si>
    <t>Stan Young</t>
  </si>
  <si>
    <t>syoung@dcsd.org</t>
  </si>
  <si>
    <t>Duchesne County School District has established a solid foundation on which to build a Competency-Based Education program. We are well underway with establishing a standards-based grading system in which identifying priority standards, establishing pacing guides, and constructing proficiency scales are key components. These components will also be key components to our future Competency-Based Education plans. We have also developed an effective professional development system throughout our district following the pattern of Assessment to Achievement. This system includes our district team researching and developing the PD for School Transformation Teams. These school teams then present to their faculty and follow up with teacher to see that implementation takes place. We have successfully followed this pattern with such Evidence-Based Instructional Strategies as Questioning, Feedback, and Teacher Clarity. For the 2019-20 school year we will train our district in Personalized Learning. We want to expand on this to implement Competency-Based Education to secondary math, science, ELA, social studies, and CTE programs for the 2020-21 school year. From there we would like to implement CBE schoolwide in our secondary schools in 2021-22 and in elementary schools in 2022-23.</t>
  </si>
  <si>
    <t>e3 Civic High School</t>
  </si>
  <si>
    <t>e3 Civic High</t>
  </si>
  <si>
    <t>63432013288</t>
  </si>
  <si>
    <t>Helen Griffith</t>
  </si>
  <si>
    <t>hgriffith@e3civichigh.com</t>
  </si>
  <si>
    <t>e3 came about through an extraordinary partnership of San Diego community groups, businesses, and government. It is housed in the new downtown main library building in truly spectacular physical space. Students make deep use of the library itself and many serve roles there as docents. The school has created a model that is a hybrid of many approaches we've seen in other NGLC schools. It is personalized, experiential, and places a high value on authentic work outside of the school; it has redesigned and articulated its definitions for student success; it has created new principles for what it means to be an e3 student that the students all appear to embrace; it makes great use of its next gen space and the proximity of the library and downtown San Diego. Students are able to speak with authority and real passion about the school and what it means to be a member of the e3 community. Most, maybe virtually all, students are involved in multiple forms of extracurricular and service projects. The head of school is a relentless problem-solver and opportunity-identifier and e3 has continuously refined and improved its model ever since its founding. It is a profoundly interesting place for other educators to visit.</t>
  </si>
  <si>
    <t>Early Technical College at Tennessee College of Applied Technology</t>
  </si>
  <si>
    <t>Clarksville</t>
  </si>
  <si>
    <t>Montgomery County (Clarksville Montgomery County School System)</t>
  </si>
  <si>
    <t>Emily Vaughn</t>
  </si>
  <si>
    <t>emily.vaughn@cmcss.net</t>
  </si>
  <si>
    <t xml:space="preserve">Clarksville-Montgomery County School System (CMCSS) is a unique district working to educate and empower students to reach their full potential so that all students graduate college or career ready. The district is doing innovative work and forming partnerships that are focused on increasing the rate of students entering college, technical college, or obtaining certifications that prepare them for a quality job that meets the community's work force demand. One solution includes a partnership with CMCSS and the Clarksville campus of Tennessee College of Applied Technology (TCAT).  The CMCSS Early Technical College at TCAT is a unique, hands-on learning experience that allows students a no-cost opportunity to work toward an industry certification while also completing the necessary high school courses for graduation in the state of Tennessee. Students can choose one option from four pathways, earning up to two certifications for the chosen pathway. Students who qualify can use funding from Tennessee Promise to complete TCAT diplomas following high school graduation. All classes required for a high school diploma are taken on the TCAT campus using an online program called Connections. Through the Connections program, students have access to a certified Tennessee teacher who oversees their progress in each high school course and offer individualized supports as needed." </t>
  </si>
  <si>
    <t>East College Prep</t>
  </si>
  <si>
    <t>Ednovate</t>
  </si>
  <si>
    <t>62271013094</t>
  </si>
  <si>
    <t>Oliver Sicat</t>
  </si>
  <si>
    <t>osicat@ednovate.org</t>
  </si>
  <si>
    <t>Has a record of achieving strong academic results with an innovative model (personalized self-pace) that serves a high percentage of underserved students.  Innovative school model with early success: Ednovate's college prep academic model is built around Personalization, Purpose, and Mindsets. Beyond three essential elements (teamwork, positive culture, and a common assessment system), they give principals and instructors great autonomy and support to distinctively reach the organization's collective goals.  Ednovate empowers teachers and principals to be entrepreneurial, to exercise their creativity, and try different solutions.   Personalized College Prep: Ednovate creates a customized learning experience that capitalizes on each individual student's strengths and interests by empowering teachers and students to utilize technology to enhance the learning experience.  Students work at their own pace through online modules to reach mastery of college-ready skills. The self-paced module system teaches students to manage their time so that they are able to complete assignments with long term deadlines.  A Deep and Enduring Purpose: Ednovate believes that if students are driven by a deep sense of purpose to use their college degrees and careers, they will be more likely to persist through college graduation. As part of the effort to create Positive Multigenerational Change, their schools implement annual projects and customize these projects based on their own interests. By the time our students graduate, they will view themselves as positive change agents with a deeper purpose for college and career.  Development of Specific Mindsets: Ednovate believes in developing the mindsets needed to thrive in and persist through college and beyond, including Integrity, Entrepreneurialism, Mastery and Joy. Every aspect of their school design and model is purposefully designed to embody and develop these mindsets in our students.</t>
  </si>
  <si>
    <t>Ednovate Hybrid High</t>
  </si>
  <si>
    <t>062271013094</t>
  </si>
  <si>
    <t xml:space="preserve">Ednovate has achieved high student performance with a tech-enabled flex model, where students progress through content at their own pace. Teachers spend 80-90% of their time in class conferencing 1-on-1 with students or providing small group instruction. This model is made possible through tight data and culture systems and management to outcomes by the network team. Ednovate is continuing to innovate on core aspects of their model and developing more sophisticated ways to predict college completion. Ednovate is working to apply learning science research to their expanded definition of student success known as Annual College Readiness Indicators (ACRIs).  The ACRIs include measures of: 1) College Rigor, 2) Critical Thinking, 3) Mastery, 4) Presence, 5) Purpose, and 6) Self-Regulation. </t>
  </si>
  <si>
    <t>Elmer G Bondy Intermediate</t>
  </si>
  <si>
    <t>Pasadena</t>
  </si>
  <si>
    <t>Pasadena ISD</t>
  </si>
  <si>
    <t>483432004691</t>
  </si>
  <si>
    <t>Roneka Lee</t>
  </si>
  <si>
    <t>rlee@pasadenaisd.org</t>
  </si>
  <si>
    <t>80, 65</t>
  </si>
  <si>
    <t>47, 127</t>
  </si>
  <si>
    <t>Ember Charter School for Mindful Education, Innovation, and Transformation</t>
  </si>
  <si>
    <t>Brooklyn</t>
  </si>
  <si>
    <t>Ember Charter School</t>
  </si>
  <si>
    <t>360104806255</t>
  </si>
  <si>
    <t>Rafiq Kalam Id-Din</t>
  </si>
  <si>
    <t>rafiq@embercs.org</t>
  </si>
  <si>
    <t>Deep cultural and identify focus. Centered on Afrocentric curriculum. Teacher pathways modeled after law firms where teachers are partners. Experiential / exposure model. New definitions and models of student success.
Rafiq and his team are intently focused on creating a beloved community in which all students feel affirmed. The team at Ember has built and intentionally mindful learning environment that prioritizes inquiry in academics and student social-emotional development.</t>
  </si>
  <si>
    <t>what is missing is the identity and multicultural aspect</t>
  </si>
  <si>
    <t>student identity, trauma-integrated/informed practices</t>
  </si>
  <si>
    <t>Early stage (0-3 years)
Mature and going strong (more than 3 years)</t>
  </si>
  <si>
    <t>Empower Community High School</t>
  </si>
  <si>
    <t>Aurora Public Schools</t>
  </si>
  <si>
    <t>Wisdom Amouzou</t>
  </si>
  <si>
    <t>wisdom@empowerhighschool.org</t>
  </si>
  <si>
    <t>School has been built alongside students from the ground up. Truly co-created. Charter app was written with a full community design team. Strong focus on ethnic studies and projects. Radical transformation. Check instagram feed to understand more.</t>
  </si>
  <si>
    <t>community centered</t>
  </si>
  <si>
    <t>National Center for Learning Disabilities</t>
  </si>
  <si>
    <t>Envision Academy</t>
  </si>
  <si>
    <t>Envision Education</t>
  </si>
  <si>
    <t>069105110947</t>
  </si>
  <si>
    <t>Gia Truong</t>
  </si>
  <si>
    <t>gia@envisionschools.org</t>
  </si>
  <si>
    <t>Their capstone portfolio assessments</t>
  </si>
  <si>
    <t>EPiC Elementary</t>
  </si>
  <si>
    <t>Liberty Public Schools</t>
  </si>
  <si>
    <t>291854003253</t>
  </si>
  <si>
    <t>Dr. Michelle Schmitz</t>
  </si>
  <si>
    <t>michelle.schmitz@lps53.org</t>
  </si>
  <si>
    <t>EPIC is a project-based learning school which infuses district curated OER to push student-centered and relevant learning.</t>
  </si>
  <si>
    <t>Evergreen Charter Essential School</t>
  </si>
  <si>
    <t>Asheville</t>
  </si>
  <si>
    <t>370007802430</t>
  </si>
  <si>
    <t>Susan Mertz</t>
  </si>
  <si>
    <t>susan.mertz@evergreenccs.org</t>
  </si>
  <si>
    <t>They have strong presentations and do explicit instruction of key skills</t>
  </si>
  <si>
    <t>Big Picture Learning</t>
  </si>
  <si>
    <t>Fannie Lou Hamer Freedom High School</t>
  </si>
  <si>
    <t>360009001327</t>
  </si>
  <si>
    <t>Jeff Palladino</t>
  </si>
  <si>
    <t>jeffp@flhfhs.org</t>
  </si>
  <si>
    <t xml:space="preserve">Fannie Lou Hamer Freedom High School is a member of the New York State performance assessment consortium, exempting them from most required end-of-course Regents exams. This flexibility has enabled Fannie Lou to create a robust portfolio assessment system where students present and defend their work and learning through their pathway to graduation. In the highest poverty Congressional District in the nation, Fannie Lou Hamer partners with the Children's Aid Society to provide out of school learning experiences, health and counseling services, and summer youth employment for 70-80% of students each summer. Additionally, the school focuses intensely on teacher collaboration, developing a school-wide schedule to allow team professional development and collaboration for three hours weekly. Fannie Lou's focus on social justice and student activism has resulted most recently in the students petitioning local legislators to re-name their street to honor the legacy of Fannie Lou Hamer. Additionally, each year the students host a birthday party for Fannie Lou Hamer, with events to educate the community about her contributions so social justice. In the past two years, the school has quickly built an internship program under the direction of a teacher who is herself an alumna of Fannie Lou. </t>
  </si>
  <si>
    <t>Social justice</t>
  </si>
  <si>
    <t>Farmington High School</t>
  </si>
  <si>
    <t>Farmington</t>
  </si>
  <si>
    <t>Davis School District</t>
  </si>
  <si>
    <t>Richard Swanson</t>
  </si>
  <si>
    <t>rswanson@dsdmail.net</t>
  </si>
  <si>
    <t xml:space="preserve">The mission of Farmington High School is to provide students with a purposeful, personalized, and preparatory education which will allow them to be successful in their chosen career field and postsecondary settings.  </t>
  </si>
  <si>
    <t>gia@edvisionschools.org</t>
  </si>
  <si>
    <t>Personalized</t>
  </si>
  <si>
    <t>CT Center for School Change</t>
  </si>
  <si>
    <t>Farmington Public Schools</t>
  </si>
  <si>
    <t>090156000273</t>
  </si>
  <si>
    <t>Bill Silva</t>
  </si>
  <si>
    <t>silvab@fpsct.org</t>
  </si>
  <si>
    <t xml:space="preserve">Farmington High School (FHS) enrolls approximately 1300 students in grades 9-12.  The school implements a student-centered approach aligned to Farmington's improvement design.   Classroom practices are student-centered, with student voice and agency being emphasized.    Curriculum, instruction, programming and assessment is aligned to a purpose-driven, socially-constructed, mastery-based and self-directed learning.    One example to share is student-engaged rounds.  For several years, students at FHS have engaged in instructional rounds.  This year, rounds has evolved to include an equity focus.  Students join administrators and educators on instructional rounds throughout each school year.  A problem of instructional practice is shared and all participants visit classrooms, gather observational evidence and engage in an affinity protocol to determine the school's next level of work.  It is important to note that Farmington students engage in rounds with administrators and educators beginning in 3rd grade.    Teaching and learning at FHS is active, engaging, challenging, purposeful, and student-centered, as aligned with the Farmington's improvement design.  As "leaders of their own learning," students are independent and resourceful learners.    The school's primary goal is to ensure that all students are successful. In partnership with students, faculty, and staff, this school year we renew our commitment to engaged learning and high achievement within a supportive learning environment. FHS is nationally recognized for excellence in student outcomes.     FHS implements a mastery-based approach to empower students as leaders of their own learning.  Farmington's mastery-based principles are implemented in all classrooms and across all departments.    </t>
  </si>
  <si>
    <t>Strive Prep - Federal</t>
  </si>
  <si>
    <t>STRIVE Prep</t>
  </si>
  <si>
    <t>080336002012</t>
  </si>
  <si>
    <t>Rebecca Riopelle</t>
  </si>
  <si>
    <t>rriopelle@striveprep.org</t>
  </si>
  <si>
    <t>This network of school is going to scale with social justice focused project-based learning with all social studies teachers. The teachers at Federal are leading this effort. They have wrap around services for students. Data is showing strong academic gains, increased social and emotional learning indicators and decreased discipline referrals.</t>
  </si>
  <si>
    <t>Community focused</t>
  </si>
  <si>
    <t>FlexTech High School Novi</t>
  </si>
  <si>
    <t>Novi</t>
  </si>
  <si>
    <t>Oakland Flextech Academy</t>
  </si>
  <si>
    <t>260104308495</t>
  </si>
  <si>
    <t>Kimberly Olson</t>
  </si>
  <si>
    <t>kolson@oaklandflextech.org</t>
  </si>
  <si>
    <t>Flextech does a variety of things to meet the needs of the students.  They use Project-Based Learning, Community-Based experiences, Self-paced online courses, and blended classrooms.  Flextech is being innovative in their approach to meet the needs of students as individuals.</t>
  </si>
  <si>
    <t>Springpoint</t>
  </si>
  <si>
    <t>Flushing International High School</t>
  </si>
  <si>
    <t>New York City Department of Education</t>
  </si>
  <si>
    <t>360012205727</t>
  </si>
  <si>
    <t>Lara Evangelista</t>
  </si>
  <si>
    <t>levange@schools.nyc.gov</t>
  </si>
  <si>
    <t>Flushing International High School (FIHS) is part of the Internationals Network for Public Schools. FIHS's mission is to serve recent immigrants to the United States who are new learners of English. The school focuses on developing students' proficiency in English while simultaneously developing their skills in their native language and empowering them to engage with rigorous interdisciplinary content in learner-centered environments. The school views every teacher as both a language teacher and a teacher of academic content and skills; students develop language skills and academic content simultaneously with each reinforcing the other. Classes are mixed according to age, grade, academic ability, prior schooling, native language, and linguistic proficiency. Prior to entry, FIHS students have all resided in the United States for less than four years. Collectively, they represent 40 countries and speak over 20 languages. The school organizes its teaching cycle around three types of learning outcomes: work habits, language, and academic disciplines. Teachers meet once a week within their academic disciplines and their cohort teams, which has led to more interdisciplinary projects and strong learning outcomes. FIHS embodies a holistic framework of mission, vision, and culture. The school is deeply connected to the community and performs extensive family outreach as well as social justice advocacy on behalf of its students. The school provides a wide array of community services, including legal support. The school culture is organized around 12 principles: collaboration, peace and justice, self-expression, academic excellence and learning, love and belonging, holism, respect, caring for our environment, honoring diversity, community building, leadership, and creativity. The school has a transparent and intentional approach to mastery, which also serves to bolster the project-based focus and support students as they hone their English language skills.</t>
  </si>
  <si>
    <t>Frances T. Maloney High School</t>
  </si>
  <si>
    <t>Meriden</t>
  </si>
  <si>
    <t>Meriden Public Schools</t>
  </si>
  <si>
    <t>090240000441</t>
  </si>
  <si>
    <t>Jennifer Straub</t>
  </si>
  <si>
    <t>jennifer.straub@meridenk12.org</t>
  </si>
  <si>
    <t xml:space="preserve">Implemented student-centered learning model through embedded coaching beginning Spring 2015  Student-Centered Learning coaches in each of the four core content areas (English, Math, Science, Social Studies), selected from existing teacher leaders  Coaches worked with an outside consultant and district administrator to build their own understanding of the coaching model and tenets of student-centered learning  Developed Student-Centered Learning look-fors to provide examples of evidence of student-centered learning practices by both teachers and students  Coaches still teach (initially 2 class, now 3), building added credibility with colleagues  Coaching model included planning meeting, classroom visit, and post-meeting.  The model has evolved to meet varying needs of staff  Personalized Learning Experience program developed to provide students an opportunity to self-design credit-earning program of study based on an area of interest or potential career.  Implemented 1:1 conferencing across grade levels to build connections and set goals based on academic, attendance and behavioral data  Restorative Practices and Youth Dialog sessions provide opportunities for student voice  Results: 23% Decrease in Chronic Absenteeism, 82% Decrease in Suspensions, 93% Decrease in Expulsions, 96% of Grade 9 students on-track to graduate in four years, a 21% increase in 4-year graduation rate  1,500 on-track conferences in grades 9-12 200+ Grade 9 on-track data meetings to discuss student supports  Students and district staff participate in the #Why Apply Campaign, #IApplied, #Accepted - stressing the importance of applying for college BOE  passed policy to support student-centered learning practices  MHS has 27 Advanced Placement/Early College Experience courses offered, prerequisites eliminated for AP/ECE course, increase in all subgroups SAT Scores beginning to move in the right direction </t>
  </si>
  <si>
    <t>CSSR (Center for Secondary School Redesign)</t>
  </si>
  <si>
    <t>Francis W. Parker Charter Essential School</t>
  </si>
  <si>
    <t>Devons</t>
  </si>
  <si>
    <t>250003800581</t>
  </si>
  <si>
    <t>Todd Sumner</t>
  </si>
  <si>
    <t>tsumner@theparkerschool.org</t>
  </si>
  <si>
    <t>A six-year public secondary school of choice, the Francis W. Parker Charter Essential School is open by lottery admissions to all residents of Massachusetts in grades seven through twelve.  Parker is a progressive school which emphasizes learning to use one's mind well and putting the student at the center of the educational process.  Students are known well at Parker.  School climate is built on trust, decency, and democracy.  Both classroom-level assessment practices and whole school assessment systems at Parker, include progressive practices that have been honed for more than twenty years. Teacher and administrators facilitate and design inquiry-based projects for grades 7- 12 students and support those projects within a school-wide performance-based promotion system.  The school focuses on inquiry and performance assessment at the all levels (including choice-based culminating independent projects and senior projects) providing systems and structures that are designed to support this kind of performance assessment model (including schedules, reporting systems, and graduation requirements).</t>
  </si>
  <si>
    <t>Mastery Collaborative, NYC Department of Education</t>
  </si>
  <si>
    <t>Frank McCourt High School</t>
  </si>
  <si>
    <t>360007806185</t>
  </si>
  <si>
    <t>Danielle Salzberg</t>
  </si>
  <si>
    <t>ms.salzberg@fmhsnyc.org</t>
  </si>
  <si>
    <t>Frank McCourt High School is committed to developing all students to be genuinely college-ready. Their course offerings are determined by the students and teachers together, and there is a strong focus on collaboration and interdisciplinary work.  From a recent article on wnyc.org: ""From the minute we opened we had a very diverse population and we needed to navigate that," says Danielle Salzberg, principal of Frank McCourt High School, on the Upper West Side, which opened in 2010. "Kids come with different educational backgrounds €¦ different socioeconomic backgrounds. We opened our doors fully aware that we were going to be meeting different kids' needs in different kinds of ways."  To meet those needs, Salzberg and her team turned to a mastery-based model.  "It's the best way to provide feedback to students that allows them to understand themselves and be empowered as learners," Salzberg says. "We focus a lot on student engagement. What are we doing to challenge their thinking and not just have them be compliant?"  The school is thriving. With 20 percent of its 400-plus students diagnosed with a learning disability and about half of its kids coming from families in economic need, McCourt nonetheless outperforms citywide averages on state-mandated Regents exams, graduation rates and post-secondary enrollment. . . .  Support extends beyond teacher interventions. With a schoolwide emphasis on working in groups, students' most-used academic resources are often their peers. . . .   "Mastery-based learning is a complete paradigm shift for most teachers," says Salzberg. "It means thinking about grading as a way to provide feedback, and not a random act that we do because the quarter is ending."</t>
  </si>
  <si>
    <t>Fred Tjardes School of Innovation</t>
  </si>
  <si>
    <t>Greeley</t>
  </si>
  <si>
    <t>GREELEY-EVANS WELD COUNTY SCHOOL DISTRICT 6</t>
  </si>
  <si>
    <t>080441006719</t>
  </si>
  <si>
    <t>Courtney Luce</t>
  </si>
  <si>
    <t>cluce@greeleyschools.org</t>
  </si>
  <si>
    <t>Opened in fall 2017, the Fred Tjardes School of Innovation (FTSOI) is a K-8 school in Greeley, Colorado. The school was designed by a team of teachers, who are the co-founders and current lead collaborators of the school. The objective was to create a school that serves a population that is representative of Greeley with demographics to match that of the community. The current student population is 50.8 % white and 49.1% Hispanic or multiple races, with 49% of the population receiving free or reduced lunch. Designed based on the belief that children are naturally curious and creative learners, the school's mission is to foster an atmosphere that encourages risk-taking and curiosity so that students are empowered to become problem-finders and problem-solvers. One of the hallmarks of FTSOI is the fidelity to its design foundations (mission, instructional vision, core values, and design priorities). The design foundations are not just a series of statements, but rather serve as the foundation for decisions and structures throughout the school and are evident in their daily practice. This leads to a school that iterates on the execution of this design, but still maintains a strong identity grounded in its founding principles. Students explore theme-based topics (loops), with cross-content connections that ask them to learn about topics and concepts in greater depth, in grade level bands. Ingrained in the heart of the school's culture is openness to failure and trying again. The goal is to make failure feel safe so that students aren't afraid to try new things. Additionally, teacher and leadership roles have been reimagined at this school. Teachers are known as Band Collaborators and generally teach two grade levels of students within their band. School leadership responsibilities are distributed among three educators who are both Band Collaborators and Lead Collaborators.</t>
  </si>
  <si>
    <t>Bluum</t>
  </si>
  <si>
    <t>Future Public School</t>
  </si>
  <si>
    <t>Boise</t>
  </si>
  <si>
    <t>160018101100</t>
  </si>
  <si>
    <t>Brad Petersen</t>
  </si>
  <si>
    <t>brad@futurepublicschool.org</t>
  </si>
  <si>
    <t xml:space="preserve">The school was launched in August 2018 by the inaugural Idaho New School Fellows Brad Petersen and Amanda Cox. They were selected in 2015 from a pool of 44 applicants from 13 states. Two years of work, travel, research, networking, planning and passion, including a KIPP Fisher Fellowship, went into the design and launch of their school. Future Public School is a hands-on STEM charter school for students in an area with a large population of low-income, diverse students and families, which aligns with its mission and vision to provide more equitable educational opportunities for all students. At full enrollment in 2022 the school will serve 576 students in grades K-8. Future values depth over speed and students dive into science through cross-curricula projects. Beginning in the early grades, students develop familiarity with scientific inquiry and critical thinking strategies as they put these skills into practice via STEM. The school innovates throughout. It saved substantial expense by negotiating an agreement with the local Boys and Girls Club to share their gym and cafeteria spaces, which are vacant during the school day. The school and Club signed a 30-year joint use agreement, which provides the school with exclusive access to the Boys and Girls Club during the school day, and the Boys and Girls Club with exclusive use of the school's learning spaces after school and during the summer. </t>
  </si>
  <si>
    <t>Engaging, community-oriented</t>
  </si>
  <si>
    <t>Garden City</t>
  </si>
  <si>
    <t>Cranston</t>
  </si>
  <si>
    <t>Cranston Public Schools</t>
  </si>
  <si>
    <t>440024000050</t>
  </si>
  <si>
    <t>Bryan Byerlee</t>
  </si>
  <si>
    <t>bbyerlee@cpsed.net</t>
  </si>
  <si>
    <t xml:space="preserve">As Garden City begins their third year of blended and personalized learning journey the work is beginning to throughout the building, from grade level to grade level, and teacher to teacher. Teachers are taking on leadership roles within their schools and throughout the district supporting and showcasing the work by opening their doors internally and to external visitors throughout the district. Teachers take the time to share out best practices and strategies to others, whether it is through district gatherings or staff meetings. The building is in the early stages of implementing innovative practices with the use of maker spaces. </t>
  </si>
  <si>
    <t>Gem Prep Nampa</t>
  </si>
  <si>
    <t>Gem Innovation Schools</t>
  </si>
  <si>
    <t>160234001080</t>
  </si>
  <si>
    <t>Jason Bransford</t>
  </si>
  <si>
    <t>Jason Gem Innovation &lt; jasonbransford@geminnovation.org&gt;</t>
  </si>
  <si>
    <t>Gem is exploring an academic model that can act as a proof point for re-imaging education in rural communities with limited access to high-quality teachers. Gem is uniquely positioned to build on the infrastructure and learnings from operating a high-performing virtual charter (I-DEA) to create a new approach for serving students in talent-light environments and lower per pupil funding.</t>
  </si>
  <si>
    <t>Gibson Ek High School</t>
  </si>
  <si>
    <t>Issaquah</t>
  </si>
  <si>
    <t>530375003588</t>
  </si>
  <si>
    <t>Julia Bamba</t>
  </si>
  <si>
    <t>bambaj@issaquah.wednet.edu</t>
  </si>
  <si>
    <t>Gibson Ek is a truly student-driven learning space. Gibson Ek has received a credit waiver from the state of Washington, so students can engage in rigorous projects and learning journeys of their own design, without the limitations or dictates of credit accrual or seat time. Learning happens on and off-site, students are able to lead seminars on Mondays, Wednesdays and Fridays; and attend internships off-site on Tuesdays and Thursdays. One very important aspect of practice that sets Gibson Ek apart is their approach to innovation and community connections. Local businesses and organizations work closely with the school to share their goals and challenges, and students engage in a facilitated design process to prototype and present innovative solutions. This real world opportunity for authentic learning is a cornerstone of Gibson Ek's approach.</t>
  </si>
  <si>
    <t>Authentic audiences for student work</t>
  </si>
  <si>
    <t>Girls Athletic Leadership Middle School</t>
  </si>
  <si>
    <t>GALS Schools</t>
  </si>
  <si>
    <t>080336006473</t>
  </si>
  <si>
    <t>Carol Bowar</t>
  </si>
  <si>
    <t>carol.bowar@galsdenver.org</t>
  </si>
  <si>
    <t xml:space="preserve">Incredible fidelity to model, gender-specific education at its best, racial and economic diversity as a REAL strength.  Student agency on steroids.  </t>
  </si>
  <si>
    <t>Goochland High School</t>
  </si>
  <si>
    <t>Goochland</t>
  </si>
  <si>
    <t>Goochland County Public Schools</t>
  </si>
  <si>
    <t>510165000686</t>
  </si>
  <si>
    <t>Chris Collier</t>
  </si>
  <si>
    <t>cwcollier@glnd.k12.va.us</t>
  </si>
  <si>
    <t>Goochland High School has embraced the integration of technology and work-life ready experiences for every student.  Their forward thinking and their drive for excellent and quality education for all students is remarkable.</t>
  </si>
  <si>
    <t>Green Valley Ranch</t>
  </si>
  <si>
    <t>080336006546</t>
  </si>
  <si>
    <t>Jessica Savage</t>
  </si>
  <si>
    <t>jsavage@striveprep.org</t>
  </si>
  <si>
    <t>This network of school is going to scale with social justice focused project-based learning with all social studies teachers. The teachers at Green Valley Ranch are leading this effort. They have wrap around services for students. Data is showing strong academic gains, increased social and emotional learning indicators and decreased discipline referrals.</t>
  </si>
  <si>
    <t>Strong community engagement</t>
  </si>
  <si>
    <t>Grimmway Academy Shafter</t>
  </si>
  <si>
    <t>Shafter</t>
  </si>
  <si>
    <t>Grimmway Schools</t>
  </si>
  <si>
    <t>69101212948</t>
  </si>
  <si>
    <t>Paul Escala</t>
  </si>
  <si>
    <t>pescala@grimmwayschools.org</t>
  </si>
  <si>
    <t>GAS a true positive outlier, having achieved above-average growth in MAP Math and MAP Reading €“ and having some of the highest social-emotional and culture/climate survey data in our entire portfolio.  Vision: To transform the educational landscape for students in rural areas by providing a model of excellence and innovation leading to college readiness and lifelong success.  Grimmway Academy Shafter's instructional model integrates the following components: €˘ Blended Learning Model to tailor instruction to each individual student's needs €˘ Individualized Learning Plans that are driven by student data and inform each student's instructional path €˘ Integration of Instructional Technology in an intentional way to support instruction to meet students' needs, including through leveraging technology together in small groups €˘ Daily Learning Lab to supplement reading and math in ways that are responsive to individual students' needs through online work or small groups €˘ Edible Schoolyard Program where students participate in hands-on experience in garden and kitchen classrooms and focus on health and wellness and SEL €˘ Student Agency in that students are part of their own goal setting and teacher/parent review sessions, as well as having choice in the remediation and/or extension activities they receive to support their learning.</t>
  </si>
  <si>
    <t>Illinois State Board of Education</t>
  </si>
  <si>
    <t>Gwendolyn Brooks College Preparatory Academy</t>
  </si>
  <si>
    <t>170993002031</t>
  </si>
  <si>
    <t>Shannae Jackson</t>
  </si>
  <si>
    <t>sbjackson1@cps.edu</t>
  </si>
  <si>
    <t xml:space="preserve">Teachers and leaders at Gwendolyn Brooks College Preparatory Academy in Chicago reported that students struggled to understand their grades and felt uncertain about how to improve.€‹ In 2016, the school shifted to competency-based education to provide more clarity and foster more student ownership over learning. Brooks is one of 11 schools in Chicago Public Schools participating in Illinois' competency-based education pilot program. In competency-based learning, educators assess and advance students based on demonstrated mastery of specific skills, abilities, and knowledge.       Brooks Principal Shannae Jackson and her staff created rubrics detailing the learning standards and what mastery of each standard looks like. The rubrics express clear expectations for each performance or project, which helps students self-assess their path forward for improving and/or progressing to the next unit. Students can work at their own pace without feeling left behind or waiting for the rest of the class.      Students receive scores on a scale of 0 to 4. A 4 reflects exceeding mastery of the standard, a three reflects mastery, a 2 reflects a minor conceptual error, a 1 reflects a major conceptual error, and a 0 reflects no attempt at the standard or an attempt unrelated to the content. Students receive letter grades based on the percentage of standards met.      "Students are starting to talk about needing to demonstrate mastery," said Principal Jackson. "They'll say, 'This is exactly what I need to do. This is exactly the learning target or standard I have not demonstrated mastery in so I need to do more practice work or go into tutoring.' They can articulate those things clearly. You can hear the language change in the hallways. They're like, 'I'm going in for the retake for the formative. Have you reached mastery yet?' That's because that is the discourse happening around the building." </t>
  </si>
  <si>
    <t>Hamilton County Collegiate High School</t>
  </si>
  <si>
    <t>Chattanooga</t>
  </si>
  <si>
    <t>Hamilton County Schools</t>
  </si>
  <si>
    <t>470159001416</t>
  </si>
  <si>
    <t>Sonja Rich</t>
  </si>
  <si>
    <t>rich_sonja@hcde.org</t>
  </si>
  <si>
    <t>Hamilton County Collegiate High School is a partnership between Chattanooga State Community College and Hamilton County Schools. Students attend classes on Chattanooga State's campus and earn college credit, which for some students may be sufficient to earn both a high school diploma and an Associate's degree upon graduation. Students often choose to attend Collegiate to get a different experience from the traditional public high school setting, and appreciated the freedom of attending classes on a college campus as well as the opportunity to interact with a variety of students. Through Chattanooga State's partnership with Volkswagen, students have access to engineering and mechatronics courses at the Volkswagen Akadmie. The school works to accept students from a range of abilities via its admissions process.</t>
  </si>
  <si>
    <t>TNTP</t>
  </si>
  <si>
    <t>Haven Academy</t>
  </si>
  <si>
    <t>Mott Haven Academy Charter School</t>
  </si>
  <si>
    <t>360096006013</t>
  </si>
  <si>
    <t>Jessica Nauiokas</t>
  </si>
  <si>
    <t>jnauiokas@havenacademy.org</t>
  </si>
  <si>
    <t>Haven Academy has implemented a personalized learning model that features a rigorous curriculum and integrates social-emotional learning throughout its programming in order to disrupt the cycle of trauma many of its students have experienced. The school is located in the South Bronx and by design mostly enrolls foster-involved youth. Students in grade levels that have begun the conversion to a personalized learning model engage in a flexible learning experiences, with voice and choice over what tasks they engage in. Technology is thoughtfully integrated into the school's model to provide students with learning experiences that would not be possible with traditional materials and/or to streamline work for teachers. Also core to the model at Haven Academy is their focus on knowledge-based literacy instruction, cumulatively building knowledge and vocabulary. The integration of social emotional learning throughout Haven Academy's model results in trauma-informed instruction that enables students €“ the majority of whom are in some stage of foster care and/or live in the most impoverished congressional district in America €“ to earn academic outcomes that exceed their neighborhood peers and match or (in many cases) exceed the city and state's state overall averages. In addition to providing students who our school systems have historically struggled to educate successfully with the academic skills they need, Haven Academy is also teaching the soft skills students will need to successfully navigate the rest of their education and succeed in the job market of the 21st century.</t>
  </si>
  <si>
    <t>Trauma-informed design, Intentionally serving foster-involved youth</t>
  </si>
  <si>
    <t>High Tech High</t>
  </si>
  <si>
    <t>063432008599</t>
  </si>
  <si>
    <t>Kaleb Rashad</t>
  </si>
  <si>
    <t>krashad@hightechhigh.org</t>
  </si>
  <si>
    <t>Their project-based, student-driven approach and their capacity to capture long-term data for their students</t>
  </si>
  <si>
    <t>Highfalls Elementary School</t>
  </si>
  <si>
    <t>Carthage</t>
  </si>
  <si>
    <t>Moore County</t>
  </si>
  <si>
    <t>370309001319</t>
  </si>
  <si>
    <t>Dyan Pope</t>
  </si>
  <si>
    <t>dpope@ncmcs.org</t>
  </si>
  <si>
    <t xml:space="preserve">This elementary school is all about design thinking, digital learning, and the 4 C's which is really transforming classroom instruction. Very student centered where students take charge of their own learning.  Another unique feature is how they have fully embedded STEM throughout the school even in their art classes. </t>
  </si>
  <si>
    <t>none of the words fully captured the uniqueness of the teaching and learning going on in that school</t>
  </si>
  <si>
    <t>design thinking, student centered, creativity, critical thinking, collaboration, and communication</t>
  </si>
  <si>
    <t>Highline Big Picture</t>
  </si>
  <si>
    <t>Highline</t>
  </si>
  <si>
    <t>530354002976</t>
  </si>
  <si>
    <t>Lisa Escobar</t>
  </si>
  <si>
    <t>lisa.escobar@highlineschools.org</t>
  </si>
  <si>
    <t xml:space="preserve">Highline is a Junior-Senior High School with a true interest-driven educational design. Since Highline has received a credit waiver from the state of Washington, students engage in rigorous projects and learning journeys of their own design, without the limitations or dictates of credit accrual or seat time. Learning happens on and off-site, students are able to lead seminars on Mondays, Wednesdays and Fridays; and attend internships off-site on Tuesdays and Thursdays. Highline's entire design of learning and integrates non-cognitive competencies for social-emotional learning, and restorative justice for community-building and conflict resolution. </t>
  </si>
  <si>
    <t>Student-driven</t>
  </si>
  <si>
    <t>Holmes Central High School</t>
  </si>
  <si>
    <t>Lexington</t>
  </si>
  <si>
    <t>Holmes County Consolidated School District</t>
  </si>
  <si>
    <t>280198001400</t>
  </si>
  <si>
    <t>Dr. James Henderson</t>
  </si>
  <si>
    <t>jahenderson@holmesccsd.org</t>
  </si>
  <si>
    <t>The Advanced Placement (AP) Access Pilot Program is an innovative and first-of-its-kind blended learning program that provides promising high school students access to the advanced coursework they need to achieve their full potential, but which rural, underserved schools such as Holmes Central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Holmes Central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Holmes Central HS because of the tremendous efforts it is undertaking to provide historically underserved students access to AP courses.  Notwithstanding Holmes Central's significant challenges€”it serves as the lone high school for Holmes County, the poorest of Mississippi's 82 counties€”the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t>
  </si>
  <si>
    <t>Holyoke High School</t>
  </si>
  <si>
    <t>Holyoke</t>
  </si>
  <si>
    <t>Holyoke Public Schools</t>
  </si>
  <si>
    <t>250627000900</t>
  </si>
  <si>
    <t>Stephen Mahoney</t>
  </si>
  <si>
    <t>smahoney@hps.holyoke.ma.us</t>
  </si>
  <si>
    <t>Turnaround high school - a rare example of high school turnaround that went through a "blank slate" process to reimagine the high school model, rather than tinkering. Model includes thematic pathways that are intended to be an engagement hook to prepare all students for college and career opportunities. Deep and growing partnerships with several area colleges, emphasis on learning outside the school walls through internships, beginning to dismantle historic "tracking" systems. Workshop model instructional focus.</t>
  </si>
  <si>
    <t>Focus on ELLs and recognizing bilingual/biliterate students as an asset.</t>
  </si>
  <si>
    <t>Horizons Alternative Education School</t>
  </si>
  <si>
    <t>Calumet</t>
  </si>
  <si>
    <t>Public Schools of Calumet, Laurium &amp; Keweenaw</t>
  </si>
  <si>
    <t>Chris Davidson</t>
  </si>
  <si>
    <t>cdavidson@clkschools.org</t>
  </si>
  <si>
    <t>Horizons uses a trauma informed approach with its students as it also personalizes learning experience for each student.</t>
  </si>
  <si>
    <t>Howard Middle School for Math and Science</t>
  </si>
  <si>
    <t>110005800308</t>
  </si>
  <si>
    <t>Kathy Procope</t>
  </si>
  <si>
    <t>Kathryn Procope &lt; kprocope@hu-ms2.org&gt;</t>
  </si>
  <si>
    <t>On the campus of Howard University in Washington, DC, Howard University Middle School for Math and Science has a 2:1 laptop program which powers both blended learning and competency based learning experiences. They are also experimenting with the role of identity when creating personalized learning plans and flexible schedules for students, especially in mathematics.</t>
  </si>
  <si>
    <t>IDEA Toros College Preparatory</t>
  </si>
  <si>
    <t>Edinburg</t>
  </si>
  <si>
    <t>IDEA Public Schools</t>
  </si>
  <si>
    <t>480021113514</t>
  </si>
  <si>
    <t>Brad Scott</t>
  </si>
  <si>
    <t>bradley.scott@ideapublicschools.org</t>
  </si>
  <si>
    <t>Network known for consistency and excellence; blended learning program; use of sports to build school culture and comprehensively develop students</t>
  </si>
  <si>
    <t>IDEATE High School</t>
  </si>
  <si>
    <t>Urban Discovery Schools</t>
  </si>
  <si>
    <t>Shawn Loescher</t>
  </si>
  <si>
    <t>sloescher@outlook.com</t>
  </si>
  <si>
    <t xml:space="preserve">IDEATE High is modeled under the belief that Design Thinking and Pedagogies of Hope are interconnected topics that can allow schools to move beyond project based learning to fully constructivist learning environments. His keynote address will focus on articulating and aligning personal philosophies as well as institutional   Part of the framework to fully operationalize Design Thinking in the schools is a commitment to supporting environments of hope for adults and students. For students to fully engage in a constructivist learning environment they must identify with a sense of purpose and agency in order to be motivated and empowered to participate. Towards this end, IDEATE has developed a framework that deploys tenets of Hope Theory research to support students.   Hope Theory harnesses the interaction of goal setting, agency development, and pathway knowledge to motivate and empower students. Primarily developed during Student Advisory (5 days/week at the high school, 1/week at the middle school), students are supported in imagining a life beyond school. Advisory leaders assist students in setting positive (near-, mid- and long-term) goals; understanding the work that needs to be accomplished to realize those goals; and realizing their own agency and empowerment to act on their goals. </t>
  </si>
  <si>
    <t>Impact Public School</t>
  </si>
  <si>
    <t>Tukwila</t>
  </si>
  <si>
    <t>Impact Public Schools</t>
  </si>
  <si>
    <t>Jen Wickens</t>
  </si>
  <si>
    <t>Jen Wickens &lt; jwickens@impactps.org&gt;</t>
  </si>
  <si>
    <t xml:space="preserve">Impact PS is pulling together the best aspects of existing next-gen models and adapting them for elementary students.  If successful, Impact will have demonstrated how the combination of SEL, an adapted version of the Summit Flex model, and thoughtful project-based learning can close the achievement gap. The Impact model incorporates an interesting blend of standards-aligned instruction, deeper learning, and whole-child development. </t>
  </si>
  <si>
    <t>Innovations High School</t>
  </si>
  <si>
    <t>Reno</t>
  </si>
  <si>
    <t>320048000869</t>
  </si>
  <si>
    <t>Taylor Harper</t>
  </si>
  <si>
    <t>THarper@washoeschools.net</t>
  </si>
  <si>
    <t>Innovations is an alternative school in Washoe County, that came under new leadership with a new design four years ago. At that time, the school posted an 8% graduation rate. Currently, it's over 70%. This increase is no doubt due to major shifts in the school's values and practices, as they've leaned into student relationships and interests as the beginning point for their work. Students engage in their own individual project focus-- one student built a climbing wall in the school hallway! Under the leadership of Taylor Harper, the school schedule and plans for learning put relationships first. The day begins with a community meeting, is rich with opportunity for one-on-one meetings between students and staff, and young people have opportunities to meet with mentors in worksites in the community weekly through the school's internship program.  The school has established a fully functional on-site recording studio to support learning in music and music production, has a robust orientation process to build culture, and has an activism and restorative practices focus to help students develop skills to make things right both in and out of school.</t>
  </si>
  <si>
    <t>EdSurge</t>
  </si>
  <si>
    <t>Iroquois High School</t>
  </si>
  <si>
    <t>Louisville</t>
  </si>
  <si>
    <t>Jefferson</t>
  </si>
  <si>
    <t>210299000753</t>
  </si>
  <si>
    <t>Donna Neary</t>
  </si>
  <si>
    <t>donna.neary@jefferson.kyschools.us</t>
  </si>
  <si>
    <t>The school is piloting a new program for English language learners in danger of aging-out of traditional high school, called Accelerate to Graduate (A2G). It's designed in response to young adult immigrants enrolling in our district with hopes, but little expectation of earning a high school diploma€”the minimal entry point for most jobs and higher education in the United States: (https://www.edsurge.com/news/2018-05-07-inside-the-project-based-program-that-s-turning-refugees-into-high-school-grads).</t>
  </si>
  <si>
    <t>Performance-based, language learning... it's a unique program.</t>
  </si>
  <si>
    <t>John Barry Elementary School</t>
  </si>
  <si>
    <t>090240000445</t>
  </si>
  <si>
    <t>Mr. Daniel Crispino</t>
  </si>
  <si>
    <t>daniel.crispino@meridenk12.org</t>
  </si>
  <si>
    <t xml:space="preserve">This is a true turnaround story.  It was a school about to be taken over, and now has seen dramatic results in the state accountability index (39.8% increase in a few short years).  It has also been identified by the state as a school of distinction for 2018 SBAC results.    John Barry and the Meriden Public Schools were awarded the highly competitive American Federation of Teachers (AFT) Innovation Grant  which helps facilitate Barry's transition to an Extended Learning Time School  Extended Learning Time School students receive 100 more minutes of instruction and enrichment a day which equals 40 more school days a year Positive changes in school culture which have created a welcoming and caring school climate has had a positive impact on student attendance, chronic absenteeism has decreased 22%   The use of Google Classroom in every John Barry grade level teachers are able to personalize the learning to meet the needs of all students by differentiating the assigned work   All classrooms are 1:1 digital learning environments that utilize blended learning strategies  Reading instruction is personalized daily through adaptive reading programs (Freckle, Imagine Learning) which adjust to the students "just right" reading level  K-5 students are engaged in rigorous math activities that are designed for flexible groups and encourage student discourse with a focus on mathematical processes, vocabulary, and the use of multiple strategies  Math instruction is personalized through the use of adaptive math programs (Freckle, ST Math and MyMath) that allow students to work at their own pace based upon their performance     </t>
  </si>
  <si>
    <t>Juab High School</t>
  </si>
  <si>
    <t>Nephi</t>
  </si>
  <si>
    <t>Juab School District</t>
  </si>
  <si>
    <t>49004500033</t>
  </si>
  <si>
    <t>Royd Darrington</t>
  </si>
  <si>
    <t>royd.darrington@juabsd.org</t>
  </si>
  <si>
    <t>Juab School District is committed to providing flexible, personalized, and blended learning pathways to success for all students characterized by individual student mastery of standards. We have been working in this space for several years, and this year rolled out a standards-based report card for all students, K-12. We also use micro-credentialing as part of our professional learning for educators, offering a system that mirrors what we want our students to experience. We have made several systemic structural changes that support CBE in our district, from improving the master schedule in secondary schools to offering additional professional learning time for our teachers. We have partnered with many outside experts and have served nationally as a expert model of how a traditional school can evolve towards the personalize learning environment. Some of our partners are: EdElements, Digital Promise, Lexington Institute, Bloomboard, iNACOL, League of Innovative Schools, Mastery Connect, and Digital Promise.</t>
  </si>
  <si>
    <t>Personalized Learning</t>
  </si>
  <si>
    <t>247, 233</t>
  </si>
  <si>
    <t>Evergreen Education Group, Anonymous</t>
  </si>
  <si>
    <t>Kent Innovation High School</t>
  </si>
  <si>
    <t>Grand Rapids</t>
  </si>
  <si>
    <t>Kent ISD</t>
  </si>
  <si>
    <t>268062008464</t>
  </si>
  <si>
    <t>Jeff Bush</t>
  </si>
  <si>
    <t>jeffbush@kentisd.org</t>
  </si>
  <si>
    <t>Project-based learning with a collaborative environment</t>
  </si>
  <si>
    <t>Ketcham</t>
  </si>
  <si>
    <t>D.C.</t>
  </si>
  <si>
    <t>110003000176</t>
  </si>
  <si>
    <t>Maisha Riddlesprigger</t>
  </si>
  <si>
    <t>maisha.riddlesprigger@dc.gov</t>
  </si>
  <si>
    <t>Could use this link: https://www.ketchamelementary.org/apps/pages/index.jsp?uREC_ID=929663&amp;type=u  Intentional focus on growth mindset and supportive vs punitive environment</t>
  </si>
  <si>
    <t>19, 42</t>
  </si>
  <si>
    <t>69, 99</t>
  </si>
  <si>
    <t>The Institute for Personalized Learning, Make Learning Personal</t>
  </si>
  <si>
    <t>Kettle Moraine Explore</t>
  </si>
  <si>
    <t>Wales</t>
  </si>
  <si>
    <t>Kettle Moraine School District</t>
  </si>
  <si>
    <t>550351002914</t>
  </si>
  <si>
    <t>Laura Dahm</t>
  </si>
  <si>
    <t>dahml@kmsd.edu</t>
  </si>
  <si>
    <t xml:space="preserve">It is fully competency based-K-5 programming. It's a model where the reality of learner centered education is fully developed and the culture supports it.
KM Explore was created by a group of teacher leaders who were committed in creating learner-centered environments at the elementary level. This model has been in existence for over 5 years and is recognized as a national K-5 learner-centered model. The foundation to their model includes the following five pillars: "foundation" with the following pillars:      Optimal Learning Spaces     Generative Curriculum     Multi-Age Learning     Habits of Mind     Collaborative Teaching and Learning  Here is what they said when we interviewed them in the first year of this model: "Our goal at KM Explore is to help a learner be an architect of how their learning will look. Just as each building in a community looks different, each plan the learner builds will look different as well. If we start this "blueprint" right away in kindergarten, their is no telling what their "building" of learning will look like into high school and beyond!"  I am nominating KM Explore as a personalized learning model for many reasons. Here are just a few: KM Explore involves learners in the design of a different kind of school.  By being multi-age in structure, community-based in function, and integrated in its curriculum design, KM Explore learners provide evidence of learning in a manner that is meaningful to them.  A fluid and adaptable schedule removes traditional boundaries of learning. Integrated curriculum design, the creative process, and high level questioning is woven throughout the learning experience. The fundamentals of reading, writing, and math are foundational to this generative curriculum as they are embedded and integrated into the day-to-day work.  </t>
  </si>
  <si>
    <t>KIPP Academy Lynn Collegiate</t>
  </si>
  <si>
    <t>Lynn</t>
  </si>
  <si>
    <t>KIPP</t>
  </si>
  <si>
    <t>250008201845</t>
  </si>
  <si>
    <t>Emily DoBell</t>
  </si>
  <si>
    <t>edobell@kippma.org</t>
  </si>
  <si>
    <t>On a journey to reimagine the high school experience - moving away from their more traditional models of instruction and culture. Thoughtful approaches to supporting students to and through college.</t>
  </si>
  <si>
    <t>Rigorous and relevant curriculum</t>
  </si>
  <si>
    <t>KIPP Liberation</t>
  </si>
  <si>
    <t>Houston</t>
  </si>
  <si>
    <t>KIPP Texas Houston</t>
  </si>
  <si>
    <t>480005411548</t>
  </si>
  <si>
    <t>Tai Ingram</t>
  </si>
  <si>
    <t>tingram@kipphouston.org</t>
  </si>
  <si>
    <t>250, 93</t>
  </si>
  <si>
    <t>55, 67</t>
  </si>
  <si>
    <t>Anonymous, Rogers Family Foundation</t>
  </si>
  <si>
    <t>Latitude 37.8 High School</t>
  </si>
  <si>
    <t>Education for Change</t>
  </si>
  <si>
    <t>Lillian Hsu</t>
  </si>
  <si>
    <t>lillian.hsu@latitudehigh.org</t>
  </si>
  <si>
    <t>Latitude 37.8 is devoted to the spirit, community, and history of Oakland, California. Located in the city's Fruitvale neighborhood, Latitude uses an academically rigorous, hands-on approach to education that sets high standards for students and equips them with practical skills to succeed in college and career. In addition to traditional classes, students spend much of their school time in the community: volunteering for local nonprofits, interning at local businesses, meeting with mentors, interviewing local experts and professionals for class projects, and learning about the vibrant, complex city around them. Students gain exposure to the wide range of career options in the Bay Area and beyond, while developing deep connections to the community in which they live.
Latitude is a brand new high school that blends the best of High Tech High's project-based and deeper learning model with Big Picture Learning's emphasis on work-based learning.</t>
  </si>
  <si>
    <t>integrating community partnerships in core academics</t>
  </si>
  <si>
    <t>168, 172</t>
  </si>
  <si>
    <t>83, 94</t>
  </si>
  <si>
    <t>ReSchool, Anonymous</t>
  </si>
  <si>
    <t>Launch</t>
  </si>
  <si>
    <t>080336000411 (embedded in Stedman Elementary)</t>
  </si>
  <si>
    <t>Justin Darnell</t>
  </si>
  <si>
    <t>justin_darnell@dpsk12.org</t>
  </si>
  <si>
    <t>Micro school within a high-poverty public elementary school; vision to be a cluster/network of public micro schools over time; significant focus on culture, identity, and leveraging assets in the community.
School within a school model gives students who perform low academically extra supports. Family is INTEGRAL to the model. Microschool approach with a public setting.</t>
  </si>
  <si>
    <t>ReSchool, Moonshot edVentures</t>
  </si>
  <si>
    <t>Connected to family</t>
  </si>
  <si>
    <t>Lexington 4 Early Childhood Center</t>
  </si>
  <si>
    <t>Swansea</t>
  </si>
  <si>
    <t>Lexington School District Four</t>
  </si>
  <si>
    <t>450279001548</t>
  </si>
  <si>
    <t>Lisa Evans</t>
  </si>
  <si>
    <t>levans@lexington4.net</t>
  </si>
  <si>
    <t>The Early Childhood Center in Lexington 4 serves a critical need: a high quality whole child learning environment open and available to all pre-school age children in the community.  The Early Childhood Center uses Montessori to ensure a developmentally appropriate approach.  They also partner with parents and the community to provide a comprehensive approach to a whole child education.  Parents and teachers work together in a variety of ways and through a variety of specific structures the school has developed to ensure the experience is personalized for students and their families.  The Early Childhood Center is a focal point of the community and the district has been forward thinking in finding ways to invest so that the opportunity is available to every single student in the community between the ages of 3 and 5.  Teachers nurture student voice and the independence of these young learners is amazing to see in person.</t>
  </si>
  <si>
    <t>Liberty Elementary School</t>
  </si>
  <si>
    <t>Baltimore</t>
  </si>
  <si>
    <t>Baltimore City Public Schools</t>
  </si>
  <si>
    <t>240009000270</t>
  </si>
  <si>
    <t>Joseph Manko</t>
  </si>
  <si>
    <t>JManko@bcps.k12.md.us</t>
  </si>
  <si>
    <t xml:space="preserve">90/90/90 neighborhood school. 90% minority, 90% FRL and 90% achievement. </t>
  </si>
  <si>
    <t>community school</t>
  </si>
  <si>
    <t>Lincoln Middle School</t>
  </si>
  <si>
    <t>Berwyn</t>
  </si>
  <si>
    <t>170606000288</t>
  </si>
  <si>
    <t>Michelle Smith</t>
  </si>
  <si>
    <t>msmith@bn98.org</t>
  </si>
  <si>
    <t xml:space="preserve">In the fall of 2012, Berwyn North School District 98 schools were the lowest-performing schools among all those that fed into Morton West High School. District leaders set out to transform teaching and learning through culturally responsive practices to better engage their students, of whom 30 percent are English Learners and 90 percent are students of color. Berwyn North's Lincoln Middle School is now in the top 10 percent of all Illinois schools.       Berwyn North conducted both internal and external audits with all administrative, teaching, and support staff and with Berwyn families and community leaders to better understand their formative contexts and identify needs. The resulting professional development focused on five inclusive behaviors and how to integrate these behaviors into the classroom, including: how to give and receive feedback, how to be an advocate, how to make mutual contact, ways to value difference, and how to recognize underrepresentation. The entire staff participated in a book study of Zaretta Hammond's Culturally Responsive Teaching and the Brain.      The district developed a new, culturally responsive curriculum for all students through a teacher-driven process of deep alignment and shared assessments. Culturally responsive curriculum development means not only focusing on what is being taught, but how it is being taught to diverse learners, along with a deep analysis of why. Teams working on the curriculum included teachers and staff from every program, representing all student groups for equitable instruction. The district began working on a microcredential program in cultural responsiveness to track progress.    Page Break    Berwyn North developed a dual language program aligned to integrated English and Spanish language arts standards. Every student in Berwyn learns to read and write in one bilingual setting with all components presented in Spanish and English, with accommodations for special education students. </t>
  </si>
  <si>
    <t>Transcend</t>
  </si>
  <si>
    <t>Lindsay Unified High School</t>
  </si>
  <si>
    <t>Lindsay</t>
  </si>
  <si>
    <t>Lindsay Unified</t>
  </si>
  <si>
    <t>62187002595</t>
  </si>
  <si>
    <t>Nikolaus Namba</t>
  </si>
  <si>
    <t>nnamba@lindsay.k12.ca.us</t>
  </si>
  <si>
    <t xml:space="preserve">Lindsay is pushing hard toward a competency-based model with learners directing their own pathway through competencies in a very real way. They are introducing new strategies every year, such as new scheduling options that are extremely flexible or new technology supports. </t>
  </si>
  <si>
    <t>Rogers Family Foundation</t>
  </si>
  <si>
    <t>Lodestar</t>
  </si>
  <si>
    <t>Lighthouse Community Public Schools</t>
  </si>
  <si>
    <t>62805014027</t>
  </si>
  <si>
    <t>Robbie Torney</t>
  </si>
  <si>
    <t>robbie.torney@lighthousecharter.org &lt; robbie.torney@lighthousecharter.org</t>
  </si>
  <si>
    <t>Lodestar is a relatively new school, growing ultimately to a single K-12 school. They leverage maker-centered learning, project-based learning, mixed-aged grouping, and Expeditionary Learning.</t>
  </si>
  <si>
    <t>Logan Innovations</t>
  </si>
  <si>
    <t>Logan</t>
  </si>
  <si>
    <t>Logan City School District</t>
  </si>
  <si>
    <t>David Long</t>
  </si>
  <si>
    <t>david.long@loganschools.org</t>
  </si>
  <si>
    <t>Logan Innovations gives students the advantage of personalized learning while still giving students the academic, elective, and extracurricular choices of a large comprehensive high school.  Logan Innovations provides a personalized learning plan and environment for every student. Each student has the opportunity to dynamically customize their schedule. A student may complete a course as quickly as they demonstrate competency, with the option to begin taking a new course immediately thereafter. Students are able to fulfill high school graduation requirements at a faster pace.  This approach allows students the capacity to focus deeply on fewer subjects at a time if they choose, thus increasing their motivation, sense of accomplishment, and empowered self-paced learning.  Logan Innovations offers all the core subjects in a competency-based format €“ Mathematics, Science, Language Arts, Social Studies, and some electives. Students also have access to all courses, clubs, and activities offered at Logan High School, including special education classes and specialized courses such as Bridgerland, AP,  and Concurrent classes.</t>
  </si>
  <si>
    <t>Madison Palmer High School</t>
  </si>
  <si>
    <t>Marks</t>
  </si>
  <si>
    <t>280381000730</t>
  </si>
  <si>
    <t>Dr. Evelyn Jossell</t>
  </si>
  <si>
    <t>evelynjossell@qcsd.k12.ms.us</t>
  </si>
  <si>
    <t>The Advanced Placement (AP) Access Pilot Program is an innovative and first-of-its-kind blended learning program that provides promising high school students access to the advanced coursework they need to achieve their full potential, but which rural, underserved schools such as Madison Palmer HS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Madison Palmer HS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Madison Palmer HS because of the tremendous efforts it is undertaking to provide historically underserved students access to AP courses.  Notwithstanding the school's significant challenges€”Quitman County, where the school is located, is among the poorest counties in Mississippi€”the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t>
  </si>
  <si>
    <t>Magnolia Montessori for All</t>
  </si>
  <si>
    <t>Austin</t>
  </si>
  <si>
    <t>Montessori for All</t>
  </si>
  <si>
    <t>480144212915</t>
  </si>
  <si>
    <t>Sara Cotner</t>
  </si>
  <si>
    <t>scotner@montessoriforall.org</t>
  </si>
  <si>
    <t>Sara Cotner's vision for this school was to integrate three approaches that are too often defended as "churches" by their advocates: Montessori, no-excuses/standards-based, and digital/blended. Her idea was to take the most important and valuable elements from each approach and integrate them to create a new model. Our view is that she and her team have been able to do exactly that.  Too often, educators and reformers see only a narrow set of pedagogical approaches supporting a commitment to high achievement on standards-based metrics. Montessori for All is attempting to demonstrate that you can generate high achievement on state-generated standards through approaches that are more whole-child oriented. The schools is very obviously a Montessori school, first and foremost. But unlike most Montessori schools, this one has mapped high-expectation standards against and within Montessorian approaches and is supporting the work with various forms of enabling technology.   Montessori has long been understood to be a model that does an excellent job of preparing children in holistic ways. It is faulted, sometimes, for falling short in enabling its students to demonstrate high achievement across traditional curriculum areas. Montessori for All is a noteworthy effort to connect the strongest aspects of the model with high-expectation standards matched to 21st century needs.</t>
  </si>
  <si>
    <t>Montessori</t>
  </si>
  <si>
    <t>Manual Academy</t>
  </si>
  <si>
    <t>Peoria</t>
  </si>
  <si>
    <t>173123003274</t>
  </si>
  <si>
    <t>Elizabeth Zilkowski</t>
  </si>
  <si>
    <t>elizabeth.zilkowski@psd150.org</t>
  </si>
  <si>
    <t xml:space="preserve">Visitors walking around Manual Academy's campus on the south end of Peoria School District 150 may see a few identical, carefully built wooden Adirondack chairs. These chairs are the proud handiwork of Manual Academy students and one example of the school project- and competency-based approach to education. Peoria School District 150 is part of Illinois' competency-based education pilot program. Manual Academy teachers and leaders have found that competency-based education allows students to take greater advantage of partnerships and opportunities with local businesses.       Global manufacturing giant Caterpillar is headquartered in Peoria and is one of the region's largest employers. Formerly a technical high school, Manual Academy partners with Caterpillar to prepare students for careers in manufacturing technologies. Caterpillar provides donated supplies, volunteer mentorships, a welding camp, and a $300,000 grant to support a full manufacturing curriculum co-taught at Manual Academy and Peoria's Caterpillar plant. Competency-based education also paved the way for innovative programs like Fuse Studio, a hands-on engineering lab where students choose their own projects.      Students in the Caterpillar Hiring Innovation Program learn academic concepts through hands-on experiences from painting to assembly and the most popular applied skill, welding. Students learning welding are positioned to have the skills to achieve American Welding Society certification before graduation. Engineering and industrial technology teachers spend one day a week with students and mentors at Caterpillar to supervise and track student learning goals. They track student communication and collaboration alongside trade skill milestones. The curriculum concludes with a direct pathway to real manufacturing jobs with Caterpillar upon completion. Other students go on to college with increased social-emotional skills, confidence, and direction.  </t>
  </si>
  <si>
    <t>Map Academy Charter School</t>
  </si>
  <si>
    <t>Plymouth</t>
  </si>
  <si>
    <t>Josh Charpentier and Rachel Babcock</t>
  </si>
  <si>
    <t>rbabcock@themapacademy.org and jcharpentier@themapacademy.org</t>
  </si>
  <si>
    <t>New charter school intentionally designed to serve 14-24 year olds who are off track for high school graduation. Asynchronous, competency-based, highly-supportive.</t>
  </si>
  <si>
    <t>asynchronous</t>
  </si>
  <si>
    <t>Maple Street Magnet School</t>
  </si>
  <si>
    <t>Rochester</t>
  </si>
  <si>
    <t>Rochester School District</t>
  </si>
  <si>
    <t>330594000709</t>
  </si>
  <si>
    <t>Kyle Repucci</t>
  </si>
  <si>
    <t>repucci.k@sau54.org</t>
  </si>
  <si>
    <t>Multi-age classrooms; project-based learning; student co-design</t>
  </si>
  <si>
    <t>195, 196</t>
  </si>
  <si>
    <t>Meadows Valley School PK-12</t>
  </si>
  <si>
    <t>New Meadows</t>
  </si>
  <si>
    <t>Meadows Valley School District</t>
  </si>
  <si>
    <t>160206000826</t>
  </si>
  <si>
    <t>Dee Fredrickson</t>
  </si>
  <si>
    <t>dfredrickson@mvsd11.org</t>
  </si>
  <si>
    <t>Meadows Valley School is a PK-12 public school that develops meaningful lasting relationships between students, parents, and community.  They believe in personalizing the educational experience for each learner through self-directed learning and skill development to master content. Learners work together to build a strong community utilizing one to one mentoring between advisors and learners. The school focuses on preparing all students for life's requirements, adventures and challenges. The following are some highlights:  Life "Leadership Skills"  Adventures - Place-Based Education and Career Exploration Personalized Learning through Mastery Education  Challenges - College and Careers Preparation.</t>
  </si>
  <si>
    <t>Place-based Education</t>
  </si>
  <si>
    <t>Early stage (0-3 years)
Mature and going strong (more than 3 years)</t>
  </si>
  <si>
    <t>Mena High School</t>
  </si>
  <si>
    <t>Mena</t>
  </si>
  <si>
    <t>Mena School District</t>
  </si>
  <si>
    <t>50975000713</t>
  </si>
  <si>
    <t>Jeanne Smith</t>
  </si>
  <si>
    <t>jeanne.smith@menaschools.org</t>
  </si>
  <si>
    <t xml:space="preserve">This school is dedicated to implementing blended learning to improve student learning. The first cohort of 4 teachers was trained in the best practices of student-centered learning and began a station rotation model in their classrooms. These teachers met regularly after school to discuss classroom management, student agency, and other instructional strategies to improve the learning experience for the students. After the first year, Teacher Cohort 1 participated in a trainer-of-trainer workshop and then trained the second cohort of four teachers. The school has selected using Google Classroom as the digital content platform. One teacher's comment was that students communicate more in learning, facilitate their own learning, assist others, and hold each other accountable. On-going changes will be determined as the school takes an approach of self-evaluation to determine next steps in the process of implementation. They are collecting data through digital content, grades, attendance, behavior reports, interviews, and surveys. </t>
  </si>
  <si>
    <t>135, 134</t>
  </si>
  <si>
    <t>Meridian Technical Charter High School</t>
  </si>
  <si>
    <t>Joint School District No. 2</t>
  </si>
  <si>
    <t>160210000759</t>
  </si>
  <si>
    <t>Randy Yadon</t>
  </si>
  <si>
    <t>randy.yadon@mtchs.org</t>
  </si>
  <si>
    <t>Meridian Technical Charter High School welcomes their students interests and strengths into their individual learning plans. This school offers a variety of college and career pathways and links all courses to these throughout a student's 9-12 grade learning experience. Students curate their learning through community and field experience, dual credits with universities and certifications. The Meridian Technical Charter High School, Inc. implements the innovations of today and tomorrow to provide a progressive educational experience for every student. They envision the lifelong application of learning, coupled with intelligent risk taking in an environment fostering leadership, achievement and diversity. MTCHS continuously challenges and encourages participation as a productive member of the local and global communities</t>
  </si>
  <si>
    <t>Certifications, CTE, Dual Credit</t>
  </si>
  <si>
    <t>MetWest</t>
  </si>
  <si>
    <t>62805011350</t>
  </si>
  <si>
    <t>Michelle Deiro</t>
  </si>
  <si>
    <t>michelle.deiro@ousd.org</t>
  </si>
  <si>
    <t xml:space="preserve">MetWest is a small high school with an outsized reputation. Founded in Oakland in 2002, MetWest has developed into a program that emphasizes social justice and personalization as its main programmatic identifiers. MetWest maintains small class sizes, advisory groupings which loop throughout high school, individual learning plans, and internships as staples of the school design. With a student population that is mainly low income and a large percentage of students who are learners of the English Language (23%), MetWest still posts an incredibly high graduation rate (94%). Students exhibit their work and learning publicly, and share accountability, building a solid foundation for community together. MetWest is known for their focus on restorative practices and internships, and have influenced district-wide initiatives in those areas. In addition, in the past two years, the school has taken on STEAM-focused initiatives, including the addition of two Makers spaces, where students teach skills to the community, and an entrepreneurship program where students design, build and sell products to clients. The school has an onsite health clinic, where young people and their families can receive counseling, and gain access to health resources.  </t>
  </si>
  <si>
    <t>Social justice, real world learning, deep relationships, dual enrollment</t>
  </si>
  <si>
    <t>Mill Creek Middle School</t>
  </si>
  <si>
    <t>Dexter</t>
  </si>
  <si>
    <t>Dexter Community School District</t>
  </si>
  <si>
    <t>261203000738</t>
  </si>
  <si>
    <t>Mollie Sharrar</t>
  </si>
  <si>
    <t>sharrarm@dexterschools.org</t>
  </si>
  <si>
    <t>Students at Mill Creek Middle School who use the Summit Platform are self-directed learners.  Using the Summit Platform, students are able to move through content and projects at their own pace.  They set their own goals, use and curate resources to support their learning, and rely on teachers for guidance.  Students are given options to work independently, collaboratively, or in small groups with intensive teacher support.  Students who complete course content ahead of schedule are encouraged to go deeper with their learning, while students who struggle are given teacher guidance in small groups or one-on-one.  In addition to content, students are also working on projects, evaluated using competency-based rubrics around "cognitive skills, which span all subject areas (e.g. point of view/purpose, contextualizing sources, predicting/hypothesizing, etc.). Students self-evaluate and receive timely feedback from their teachers. Mill Creek Middle School students are offered options for a traditional, hybrid, and full Summit.  Dexter has responded to the needs of its students, family, and community and have made adaptations to offer options for its middle schoolers.  The staff commitment to its students and this initiative sets them apart from others.  Mill Creek is paving the way for how education can look and feel different, while addressing student needs.  They are leaders of innovation.</t>
  </si>
  <si>
    <t>responsive</t>
  </si>
  <si>
    <t>Mineola Elementary</t>
  </si>
  <si>
    <t>Mineola</t>
  </si>
  <si>
    <t>Mineola ISD</t>
  </si>
  <si>
    <t>483093003479</t>
  </si>
  <si>
    <t>Stacy Morris</t>
  </si>
  <si>
    <t>morriss@mineolaisd.net</t>
  </si>
  <si>
    <t>The commitment to student-centered blended learning for all students!</t>
  </si>
  <si>
    <t>EdVisions</t>
  </si>
  <si>
    <t>Minnesota New Country School</t>
  </si>
  <si>
    <t>Henderson</t>
  </si>
  <si>
    <t>270009202487</t>
  </si>
  <si>
    <t>Jim Wartman</t>
  </si>
  <si>
    <t>jwartman@newcountryschool.com</t>
  </si>
  <si>
    <t xml:space="preserve">Very innovative personalized approach to learning.  No set courses, entirely project-based and experiential.  Teacher run. Rural setting, close to outdoor learning areas.  </t>
  </si>
  <si>
    <t>Education Evolving</t>
  </si>
  <si>
    <t>Mission Hill K-8 School</t>
  </si>
  <si>
    <t>Boston Public Schools</t>
  </si>
  <si>
    <t>250279000946</t>
  </si>
  <si>
    <t>Ayla Gavins</t>
  </si>
  <si>
    <t>agavins@bostonpublicschools.org</t>
  </si>
  <si>
    <t xml:space="preserve">Mission Hill has weathered a number of recent changes (including relocating and expanding). Their new student body has more students that are learning English (25% ELL), and a greater number of students with disabilities (30%) of all kinds (developmental, emotional, learning, physical, etc.). They are also racially diverse with 40% black, 25% Hispanic, and 17% white students.  They opened in 2001 as a democratically run teacher-powered school founded by Deborah Meier. Their teacher team values modeling, the principles of democracy to create engaged, innovative, resilient student citizens.   Mission Hill is a story about a small democratically run progressive inclusive public school that held onto its values despite the many challenges that came its way. The teacher team's daily effort is to create a sense of belonging for all the members of their community and to foster empathy among their students.   The teacher team uses an innovative peer evaluation system to improve their teaching. They see themselves as lifelong learners and actively engage in collaborative goal setting, peer observations, and honest debriefings to improve their teaching craft.  Teachers secure autonomy via: pilot school agreement between district and union. Under the pilot agreement, the Boston Public Schools Superintendent delegates authority to pilot schools' governing boards to try new and different means of improving teaching and learning in order to better serve at-risk urban students.  </t>
  </si>
  <si>
    <t>teacher-powered, teacher led, teacher designed</t>
  </si>
  <si>
    <t>206, 265</t>
  </si>
  <si>
    <t>57, 88</t>
  </si>
  <si>
    <t>Anonymous, Next Gen Learning Challenges</t>
  </si>
  <si>
    <t>Mission Vista High School</t>
  </si>
  <si>
    <t>Vista</t>
  </si>
  <si>
    <t>Vista Unified School District</t>
  </si>
  <si>
    <t>064119012341</t>
  </si>
  <si>
    <t>Nicole Allard</t>
  </si>
  <si>
    <t>nicoleallard@vistausd.org</t>
  </si>
  <si>
    <t xml:space="preserve">Personalized pathways for students that are not based on career themes - but rather focusing on the themes of discovering a passion, growing an area of interest, or innovating their own pathway. Classes are engaging with lots of student activity and agency. Each year each faculty member creates a Wildly Important Goal or "WIG" that drives their professional learning, curriculum writing, and classroom instruction. Music (and inclusion of lots of students in music) is a large focus at the school.
Mission Vista is a tremendous demonstration of how a fairly traditional district high school can remake itself. It is 2-3 years into the work and showing great potential. NGLC has taken groups of educators there, including just this month; one participant in that trip remarked that the vision and mission were obviously well aligned and that teachers and students owned and lived out the vision and mission. This participant further remarked that the students at Mission Vista were joyful and happy€¦some of the happiest students they've ever seen.   Some of the reflections shared by participants: ·       Evidence of high expectations and highly supportive systems/processes to ensure student success ·       Much interest in the 4x4 schedule ·       Appreciated that courses were talked about equally, no electives vs core ·       Appreciated seeing personalizing in action, concrete and powerful ·       Evidence of student choice in homework assignments, curriculum ·       All students were fully engaged and could describe their own learning, knew their expectations ·       The importance of a clear district vision that translated to what was happening at the school ·       DIG €“ Discover, innovate, grow pathways, seemed innovative and personalized ·       WIG €“ Wildly important goals set by each staff member at the beginning of the year ·       Focusing on the why and making sure this is developed with and owned by every educator and staff member  Mission Vista's work is part of a larger overall move by Vista Unified school district towards personalizing learning and an expanded set of definitions of student success, all supported by deep partnerships with community. As an expression of district leadership in this area and of change strategies that reflect the goals and learning models inherent in student-centered learning, Mission Vista truly stands out.  </t>
  </si>
  <si>
    <t>relevant and rigorous instruction</t>
  </si>
  <si>
    <t>Great Schools Partnership</t>
  </si>
  <si>
    <t>Montpelier High School</t>
  </si>
  <si>
    <t>Montpelier</t>
  </si>
  <si>
    <t>Montpelier-Roxbury Public Schools</t>
  </si>
  <si>
    <t>500570000199</t>
  </si>
  <si>
    <t>Mike McRaith</t>
  </si>
  <si>
    <t>mikemc@mpsvt.org</t>
  </si>
  <si>
    <t>Deeply committed to equity, this school has implemented a thoughtful proficiency system for graduation. Also, student-lead, the school was the first school in VT and one of the first in the nation to fly the Black Lives Matter demonstrating their deep commitments</t>
  </si>
  <si>
    <t>35, 126, 284</t>
  </si>
  <si>
    <t>92, 119, 127</t>
  </si>
  <si>
    <t>NACA Inspired Schools Network, Anonymous, Anonymous</t>
  </si>
  <si>
    <t>Native American Community Academy</t>
  </si>
  <si>
    <t>Albuquerque</t>
  </si>
  <si>
    <t>Albuquerque Public Schools</t>
  </si>
  <si>
    <t>350006000918</t>
  </si>
  <si>
    <t>Anpao Duta Flying Earth</t>
  </si>
  <si>
    <t>anpaoduta@nacaschool.org</t>
  </si>
  <si>
    <t>The Native American Community Academy (NACA) was founded in 2006 in order to disrupt and redefine Indigenous Education. In contrast to conventional approaches, NACA has shifted the common mindset viewing race and place as barriers to education, to a community embracing culture and traditions as tools for academic success. NACA's pedagogical approach and curricula are intentionally designed with an Indigenous, culturally responsive model grounded in NACA's Core Values: Community Service; Reflection; Culture; Respect; Responsibility; and Perseverance. Indigenous oral traditions, healing, languages, and community building practices are integrated as part of a rigorous, data-informed, and Common Core-based college preparatory curriculum.   NACA's students are predominately Indigenous (93%), representing over 60 Native American pueblos and tribes and 18 different ethnicities. It enrolls 465 youth in grades K-3 and 6-12, and will grow to a full K-12 school by 2020. In New Mexico and nationally, Indigenous youth often struggle academically, and in urban settings, they tend to be a minority population where their specific needs are difficult to address. NACA's graduation rate is 72%, a full 17 points higher than the 55% four-year graduation rate for Native students enrolled in the Albuquerque Public Schools (APS) district that NACA shares. NACA's College Engagement Team (CET) works with every student with the expectation that they will graduate and achieve their post-secondary education goals. NACA's CET supports students with test preparation, financial aid, college entrance, and scholarship applications. 75% of NACA students have parents who have never attended college, yet 100% of the past four graduating classes have been accepted into a college program.   NACA's holistic work goes beyond the school day. Through parent engagement, out of school time, mentorship, and wrap around services, NACA is fulfilling its mission to strengthen communities by developing strong leaders who are academically prepared, secure in their identity, and healthy.
For native american students, by native american students; racial healing, community-centered pedagogy; community-led and designed.
NACA is designed around the specific needs of the indigenous community that they serve. Duta and his team are implementing curricula that acknowledge the identities of their students and cultural traditions in a way that is supporting students like never before.</t>
  </si>
  <si>
    <t>4, 2, 2</t>
  </si>
  <si>
    <t>culturally integrated</t>
  </si>
  <si>
    <t>Alliance for Catholic Education</t>
  </si>
  <si>
    <t>Nativity of Mary Catholic School</t>
  </si>
  <si>
    <t>Bloomington</t>
  </si>
  <si>
    <t>Archdiocese of St. Paul and Minneapolis</t>
  </si>
  <si>
    <t>00701232</t>
  </si>
  <si>
    <t>Mindy Reeder</t>
  </si>
  <si>
    <t>mreeder@nativitybloomington.org</t>
  </si>
  <si>
    <t xml:space="preserve">Four outstanding teachers were chosen to participate in a program developing blended learning leaders, and they are now helping other teachers in their school implement blended learning, too. These teachers have each found a way to use blended learning to make their classrooms more collaborative and more inclusive then they were previously. As a school, Nativity of Mary has embraced blended learning as an integral part of its school culture and one of the ways in which they help all students succeed. </t>
  </si>
  <si>
    <t>NC School of Science and Mathematics</t>
  </si>
  <si>
    <t>Durham</t>
  </si>
  <si>
    <t>University of NC General Administration</t>
  </si>
  <si>
    <t>Todd Parks</t>
  </si>
  <si>
    <t>roberts@ncssm.edu</t>
  </si>
  <si>
    <t xml:space="preserve">The nation's first public residential high school for science, technology, engineering, and math; a global leader in STEM education.  NCSSM educates students from all 13 North Carolina congressional districts and nearly all 100 NC counties in its programs: residential, online, and videoconferencing. </t>
  </si>
  <si>
    <t>This is a unique residential school that also offers online courses to advanced students from across NC at no cost to the student.  There is not another public high school like and the environment is unique for a focus on Science, Technology, Engineering and Mathematics.</t>
  </si>
  <si>
    <t>STEM</t>
  </si>
  <si>
    <t>Nettleton High School</t>
  </si>
  <si>
    <t>Jonesboro</t>
  </si>
  <si>
    <t>Nettleton School District</t>
  </si>
  <si>
    <t>51044000762</t>
  </si>
  <si>
    <t>Lacy Baker</t>
  </si>
  <si>
    <t>lacy.baker@nettletonschools.net</t>
  </si>
  <si>
    <t>Nettleton High School utilizes seat time and class size waivers from the state department of education. This has allowed students in some career classes the opportunity to go to work early. This has also granted students flexible with late start and early release from the school. Students are taking advantage of concurrent English utilizing blended learning through a learning management system.</t>
  </si>
  <si>
    <t>New Haven Academy</t>
  </si>
  <si>
    <t>New Haven Public Schools</t>
  </si>
  <si>
    <t>90279000547</t>
  </si>
  <si>
    <t>Greg Baldwin</t>
  </si>
  <si>
    <t>gregory.baldwin@new-haven.k12.ct.us</t>
  </si>
  <si>
    <t>New Haven Academy is committed to having students engage in their communities, learning about and appreciating their community through tight connections.</t>
  </si>
  <si>
    <t>New Legacy Charter School</t>
  </si>
  <si>
    <t>Aurora PS</t>
  </si>
  <si>
    <t>080002006661</t>
  </si>
  <si>
    <t>Steven Barthlomew</t>
  </si>
  <si>
    <t>sbartholomew@newlegacycharter.net</t>
  </si>
  <si>
    <t>School for teen parents (and teens without children) and also an early childhood center. Teaches students about parenting. Allows them to connect with students throughout the day. Gives students an opportunity to learn who would ahve otherwise dropped out.</t>
  </si>
  <si>
    <t>Focused on teen parents and their children</t>
  </si>
  <si>
    <t>Noble High School</t>
  </si>
  <si>
    <t>North Berwick</t>
  </si>
  <si>
    <t>School Administrative District 60</t>
  </si>
  <si>
    <t>231470000512</t>
  </si>
  <si>
    <t>Joe Findlay</t>
  </si>
  <si>
    <t>joe.findlay@msad60.org</t>
  </si>
  <si>
    <t>Noble High School has developed a very comprehensive proficiency-based learning system that clearly identifies student expectations.  Further, they have developed a rigorous teaming structure that supports each student and implemented  series of extra support strategies that impact students as soon as issues arise.</t>
  </si>
  <si>
    <t>129, 159</t>
  </si>
  <si>
    <t>124, 69</t>
  </si>
  <si>
    <t>Education Reimagined, Anonymous</t>
  </si>
  <si>
    <t>Norris Academy</t>
  </si>
  <si>
    <t>Mukwonago</t>
  </si>
  <si>
    <t>Norris</t>
  </si>
  <si>
    <t>551071003072</t>
  </si>
  <si>
    <t>Johnna Noll</t>
  </si>
  <si>
    <t>jnoll@norrisacademywi.org</t>
  </si>
  <si>
    <t xml:space="preserve">Norris Academy has been around for 100 years but has become learner-centered in the last 3. More than any other public school I have seen this school has an amazing approach to creating individualized pathways for learners. Many of the learners who attend have a history of trauma, emotional distress or are diagnosed with severe behavioral issues. Many are in the foster system or residential treatment via the juvenile justice. Norris does not know when learners enter whether they will stay for 3 months or 3 years but is committed to developing an individualized pathway for each learner around 4 domains: Wellness, Academic, Employability, and Citizenship. Within each of these domains they have identified large areas of competency, each of which is broken down into progressions. Each learner that comes in is asked to go through about 4 weeks of getting to know themselves with a battery of assessments - personality, cognitive strengths, etc. while the school connects with past environments to get a sense of their history. The team of educators with the learner and any guardian that might exist then crafts an "Urgency Story" that becomes the starting place for the work, support and opportunities that learner gets. However, Norris is unflinching in its commitment to Wellness first, believing that until a human being is well they will not progress significantly or sustainably in the other domains.
School for at risk and learners in treatment. Uses trauma information to provide learner centered approach. Phenomenal  </t>
  </si>
  <si>
    <t>Developmentally-aligned, specialized around hard-to-serve learners, individualized pathways, individualized outcomes, cognitively-diverse learners
Trauma informed</t>
  </si>
  <si>
    <t>North Edgecombe High School</t>
  </si>
  <si>
    <t>Tarboro</t>
  </si>
  <si>
    <t>Edgecombe County Schools</t>
  </si>
  <si>
    <t>370132000555</t>
  </si>
  <si>
    <t>Donnell Cannon</t>
  </si>
  <si>
    <t>dcannon@ecps.us</t>
  </si>
  <si>
    <t xml:space="preserve">North Edgecombe High School is part of a district that will use Opportunity Culture in all its schools, and the high school was one of the first three schools to implement it. Under Principal Cannon, North Edgecombe€”a high-poverty, rural school in a district that struggles with teacher recruitment and retention€”has embraced the Multi-Classroom Leadership model and is "exceeding growth" under the state definition. An Opportunity Culture school extends the reach of excellent teachers and their teams to more students, for more pay, within the school's recurring budget. Multi-Classroom Leadership is the foundation of an Opportunity Culture; multi-classroom leaders (MCLs) lead a small teaching team, providing instructional guidance and frequent, on-the-job development, while continuing to teach part of the time. The schools redesign schedules to provide additional school-day time for teacher planning, coaching and collaboration. MCLs typically lead the introduction of more effective curricula, instructional methods, classroom management and schoolwide culture-building. Accountable for the results of all students in the team, multi-classroom leaders earn substantial pay supplements, within the regular school budget. The school design teams reallocate school budgets to fund pay supplements permanently, in contrast to temporarily grant-funded programs.  </t>
  </si>
  <si>
    <t>Arkansas Office of Innovation for Education</t>
  </si>
  <si>
    <t>North Little Rock Middle School: Grade 6 Campus</t>
  </si>
  <si>
    <t>North Little Rock</t>
  </si>
  <si>
    <t>North Little Rock School District</t>
  </si>
  <si>
    <t>Michael Clark</t>
  </si>
  <si>
    <t>clarkm@nlrsd.org</t>
  </si>
  <si>
    <t xml:space="preserve">This school is an opportunity culture school that also uses blended learning (Summit Learning Platform) to personalize learning of state standards.  Opportunity for teacher leaders to own leadership in the building. They lead PLCs, very data-driven to support each student's learning needs.  Use Summit Learning platform which has enabled them to address the challenge of rigor for all students. They have worked on self-management and self-directed learning. Students have a better idea of when help-seeking is appropriate and when their own strategies for learning need to be employed. They are also exploring how to support teachers as they personalize projects more.  </t>
  </si>
  <si>
    <t>Northside Elementary School</t>
  </si>
  <si>
    <t>Rogers</t>
  </si>
  <si>
    <t>Rogers Public School District</t>
  </si>
  <si>
    <t>051197000956</t>
  </si>
  <si>
    <t>Anita Turner</t>
  </si>
  <si>
    <t>anita.turner@rpsar.net</t>
  </si>
  <si>
    <t xml:space="preserve">Northside is a diverse community of learners with similar poverty level (62%) of another nominee and different diversity--a large percentage of English Learners from a variety of countries. This school started exploring competency-based learning through a transparent learning curriculum and learning progressions (lines of learning). They have created an environment where students own their learning and progression in their learning. Exemplars provide visual information about expectations for mastery in the lines of learning. More students able to see where they are, where they are going and what they need to get there.  Teachers collaborate with students to set learning goals and make plans to meet those.  Strong PLCs collaborate vertically to develop and support vertical lines of learning that are not restrictive to grade level curriculum, laying the ground work for possible multi-age classrooms as they progress on this learning journey.  They have transformed their STEM piece to be more inquiry based using their library/media center for exploration and makerspace for creative design. </t>
  </si>
  <si>
    <t>Nottingham Elementary School</t>
  </si>
  <si>
    <t>Spring Branch ISD</t>
  </si>
  <si>
    <t>484110004684</t>
  </si>
  <si>
    <t>Roy Moore</t>
  </si>
  <si>
    <t>Roy.Moore@springbranchisd.com</t>
  </si>
  <si>
    <t>NYC iSchool</t>
  </si>
  <si>
    <t>360007706065</t>
  </si>
  <si>
    <t>Isora Bailey</t>
  </si>
  <si>
    <t>ibailey@nycischool.org</t>
  </si>
  <si>
    <t>The iSchool's instructional model has several underlying ideas:  Innovation: the need to constantly ask "why?" and "what if?" to avoid recreating the status quo; Individualization and Personalization: the focus on meeting the needs of each and every student;  Metacognitive Skill Development: the understanding that high school could no longer be about learning a defined set of concepts - that high school for the 21st century needed to emphasize the learning process and thinking skills.  In service of its core values of innovation, individualization and personalization, and metacognitive skill development, and with the reality of the system and the unique needs of adolescents in mind, the leaders developed a four-prong model:  1.     Challenge-based modules 2.     Online learning 3.     Advisory 4.     Core Experiences  Supporting these four instructional approaches are three important systems: student scheduling, individual student mastery tracking, and the school's Area of Focus program. In its entirety, this model allows the school to meet system and accountability requirements, to support students' developmental needs, to prepare students to get into and be successful in college, as well as to provide them with an important foundation for career achievement.  It is famously true that no two students at the iSchool end up with the same courses on their transcripts, because personalization is an active value, and students are encouraged to develop and follow their interests.  The iSchool's unique brand of mastery-based learning, project-based learning, and personalization is also underpinned by a belief that the most powerful way to work with young people is to give them lots of meaningful choices, and lots of responsibility. iSchool students are typically deep thinking, autonomous learners.</t>
  </si>
  <si>
    <t>Education Reimagined, The Institute for Personalized Learning</t>
  </si>
  <si>
    <t>Personalization Agency</t>
  </si>
  <si>
    <t>Oakland High School</t>
  </si>
  <si>
    <t>Murfreesboro</t>
  </si>
  <si>
    <t>Rutherford County Schools</t>
  </si>
  <si>
    <t>470369001523</t>
  </si>
  <si>
    <t>John Marshall</t>
  </si>
  <si>
    <t>marshallj@rcschools.net</t>
  </si>
  <si>
    <t xml:space="preserve">Working with industry and community partners  through Rutherford Works over several years, Oakland High School and Rutherford County Schools aligned course and program offerings to meet local and state workforce needs. School and district leaders intentionally thought about course offerings, quality of different pathways, and students' access to those pathways, resulting in news programs in mechatronics and other career and technical fields in addition to traditional college-preparatory offerings. As school and district leaders built pathways for 2200 diverse students from families with different post-secondary education experiences, school and district leaders realized that students needed different supports to navigating the school's options. One such support is providing intentional advising support for each of its approximately 2200 students. All four counselors meet with each of their nearly 600 incoming freshmen each year to discuss their plans for high school and beyond. Each counselor follows their group of students over their four years of high school, ensuring the person responsible for supporting students knows each student and supports them toward the path that best fits the student. This continuity of care throughout the high school years is a critical aspect of ensuring students have a wide range of meaningful college and career choices. </t>
  </si>
  <si>
    <t>Evergreen Education Group</t>
  </si>
  <si>
    <t>Oasis High School</t>
  </si>
  <si>
    <t>Aptos</t>
  </si>
  <si>
    <t>Santa Cruz County Office of Education</t>
  </si>
  <si>
    <t>Sharon Wright-Miller</t>
  </si>
  <si>
    <t>swright-miller@santacruzcoe.org</t>
  </si>
  <si>
    <t>Alternative education on a college campus</t>
  </si>
  <si>
    <t>Ocean Bay Middle School</t>
  </si>
  <si>
    <t>Myrtle Beach</t>
  </si>
  <si>
    <t>Horry County Schools</t>
  </si>
  <si>
    <t>450249001458</t>
  </si>
  <si>
    <t>Barbara McGinnis</t>
  </si>
  <si>
    <t>bmcginnis@horrycountyschools.net</t>
  </si>
  <si>
    <t>Student collaboration on real world problems</t>
  </si>
  <si>
    <t>146, 289</t>
  </si>
  <si>
    <t>52, 48</t>
  </si>
  <si>
    <t>Anonymous, Christensen Institute</t>
  </si>
  <si>
    <t>One Stone</t>
  </si>
  <si>
    <t>Teresa Poppen</t>
  </si>
  <si>
    <t>teresa@onestone.org</t>
  </si>
  <si>
    <t>This is a private school led by and created by students.  Adults serve as coaches and facilities as students direct their own learning journey.
In-depth design methodology is taught through the curriculum with a focus on empowering students to follow their passions/interests but also constantly pushing their boundaries and horizons through design-based work in their community. Using blended, competency-based approaches for core curriculum and also constantly experimenting with additional approaches in their afterschool program. The board of directors of the school is majority students. Finally, they are pursuing a host of non-traditional measures through a new transcript developed in house.</t>
  </si>
  <si>
    <t>Radically student led with student governance embedded at the highest levels of the organization</t>
  </si>
  <si>
    <t>Mature and going strong (more than 3 years)
Early stage (0-3 years)</t>
  </si>
  <si>
    <t>Orlo Avenue Elementary</t>
  </si>
  <si>
    <t>East Providence</t>
  </si>
  <si>
    <t>440033000103</t>
  </si>
  <si>
    <t>Yanaiza Gallant</t>
  </si>
  <si>
    <t>ygallant@epschoolsri.com</t>
  </si>
  <si>
    <t>Orlo puts people first.  This school promotes a comprehensive support structure where all members of the community (administration, support staff, teachers, students, families, partners etc) are included in initiatives, challenges, and celebrations.  Principal Gallant works tirelessly to connect initiatives in the building to a central focus and uses data to inform and guide changes.  Orlo combines the best of data, blended learning, and positive school culture to truly personalize the student experience.</t>
  </si>
  <si>
    <t>Pangburn High School</t>
  </si>
  <si>
    <t>Pangburn</t>
  </si>
  <si>
    <t>Pangburn School District</t>
  </si>
  <si>
    <t>051107000835</t>
  </si>
  <si>
    <t>David Roland</t>
  </si>
  <si>
    <t>drolland@pangburnschools.org</t>
  </si>
  <si>
    <t xml:space="preserve">Very small, rural district with strong leadership support, K-12 system focus, Continually searching and learning to improve their model--including continued growth of distributed leadership. They provide students with choice in pace, path, place for learning and are exploring competency-based learning and other measures of student success.  Moved away from a traditional schedule, give students choice and opportunities to pursue career and college interests--including internships, personalized pathways, etc. They have been moving beyond digital curriculum and flexible schedule to support passion projects, etc.  Intentional work on student dispositions and social emotional learning. Use of technology supports learning as a tool for providing resources.  Nimble leadership and staff is responsive to challenges in implementing their design plans.  </t>
  </si>
  <si>
    <t xml:space="preserve">As a small rural school district, this school has had to modify a lot of what they have done traditionally and what they learn from other innovation schools to fit their rural context. So much of what they are doing is designing for this unique community design challenge to bring opportunity to students despite  small community and to establish new ways of thinking and reimagining what innovation looks like for their context and students. They are on a continuum of increasing inclusiveness for their learners. THey are thinking more about success beyond admission to college--more about life success and how to prepare their students for it. </t>
  </si>
  <si>
    <t>Park View Elementary</t>
  </si>
  <si>
    <t>Mooresville</t>
  </si>
  <si>
    <t>Mooresville Graded School District</t>
  </si>
  <si>
    <t>370312001335</t>
  </si>
  <si>
    <t>Misha Rogers</t>
  </si>
  <si>
    <t>mrogers@mgsd.k12.nc.us</t>
  </si>
  <si>
    <t>Park View is a one to one and culturally diverse school with a low student to teacher ratio.  This enables them provide intensive wrap around services for all students.</t>
  </si>
  <si>
    <t>one to one or technology imbedded</t>
  </si>
  <si>
    <t>115, 33</t>
  </si>
  <si>
    <t>104, 90</t>
  </si>
  <si>
    <t>Parker-Varney Elementary</t>
  </si>
  <si>
    <t>Manchester</t>
  </si>
  <si>
    <t>Manchester Public Schools</t>
  </si>
  <si>
    <t>330459000254</t>
  </si>
  <si>
    <t>Bryan Belanger</t>
  </si>
  <si>
    <t>bbelanger@mansd.org</t>
  </si>
  <si>
    <t>Parker-Varney has been working hard the last few years to focus on developing a more learner-centered environment for students. They have identified several core tenants that drives their work: 1.) personalizing the learning, 2.) building a culture based on trust and collaboration, 3.) keeping the learning engaging and fun, 4.) being innovative, 5.) focusing on questions and exploration. They have been using project based learning for at least the last three years to drive much of this inquiry. Their teachers are committed to continuous improvement and students often present their learning publicly. 
This school is experimenting with multi-age classrooms and other design features in order to implement a competency-based approach to education.</t>
  </si>
  <si>
    <t>Pasodale Elementary School</t>
  </si>
  <si>
    <t>El Paso</t>
  </si>
  <si>
    <t>Ysleta ISD</t>
  </si>
  <si>
    <t>484668005332</t>
  </si>
  <si>
    <t>David Medina</t>
  </si>
  <si>
    <t>dmedina1@yisd.net</t>
  </si>
  <si>
    <t>Office of Innovation for Education</t>
  </si>
  <si>
    <t>Pea Ridge Primary/Intermediate</t>
  </si>
  <si>
    <t>Pea Ridge</t>
  </si>
  <si>
    <t>Pea Ridge School District</t>
  </si>
  <si>
    <t>050303000071</t>
  </si>
  <si>
    <t>Mindy Bowlin</t>
  </si>
  <si>
    <t>mbowlin@prs.k12.ar.us</t>
  </si>
  <si>
    <t xml:space="preserve">This school is part of a larger district-wide effort to personalize learning and provide a K-12 experience focused on students' passion and interest. The emphasis on community and business partnerships is very strong from the early grades. The schools uses an inquiry-based model for learning with a focus on a new STEM initiative at the early grades, embedded in their daily schedule. Starting in kindergarten, students are exposed to over 240 college/jobs/careers before high school entry. </t>
  </si>
  <si>
    <t xml:space="preserve">In  Arkansas, we encourage schools to find what type of student-focused learning system best fits their community and combines personalization with a commitment to equity through mastery of standards at rigorous level for all students. There isn't mention of personalization in above, and community is missing from above. Student-driven, which is somewhat captured in learner agency, starts early in this school by helping students identify their interests and passions and use that information to plan and personalize learning. </t>
  </si>
  <si>
    <t>personlization of learning, leanrning organization includes community--not separate and not just focused on wrap around and support--</t>
  </si>
  <si>
    <t>Oklahoma State Department of Education</t>
  </si>
  <si>
    <t>Piedmont High School</t>
  </si>
  <si>
    <t>Piedmont</t>
  </si>
  <si>
    <t>Piedmont Public Schools</t>
  </si>
  <si>
    <t>402397001272</t>
  </si>
  <si>
    <t>Lisa Campbell</t>
  </si>
  <si>
    <t>lisa.campbell@piedmontschools.org</t>
  </si>
  <si>
    <t xml:space="preserve">The Stop It! App provides students and the school community a way to anonymously report concerning behaviors or threats to officials via smart phone or computer.  In addition, school leaders can provide links to website/videos/public service announcements when trends are identified. </t>
  </si>
  <si>
    <t>School safety</t>
  </si>
  <si>
    <t>Pinckney Community High School</t>
  </si>
  <si>
    <t>Pinckney</t>
  </si>
  <si>
    <t>Pinckney Community Schools</t>
  </si>
  <si>
    <t>262814006385</t>
  </si>
  <si>
    <t>April Woods (Principal)</t>
  </si>
  <si>
    <t>awoods@pinckneypirates.org</t>
  </si>
  <si>
    <t>We think you would be may be interested in their Cyber Range - https://pinckneycti.org/</t>
  </si>
  <si>
    <t>Pine Tree Elementary School</t>
  </si>
  <si>
    <t>Conway</t>
  </si>
  <si>
    <t>SAU9</t>
  </si>
  <si>
    <t>330249000079</t>
  </si>
  <si>
    <t>Kadie Wilson</t>
  </si>
  <si>
    <t>k_wilson@sau9.org</t>
  </si>
  <si>
    <t>performance assessment; competency-based education</t>
  </si>
  <si>
    <t>autocratn</t>
  </si>
  <si>
    <t>autocratp</t>
  </si>
  <si>
    <t>dataSheetName</t>
  </si>
  <si>
    <t>"Sharable Version Deduped"</t>
  </si>
  <si>
    <t>v</t>
  </si>
  <si>
    <t>Pioneer Ridge Middle School</t>
  </si>
  <si>
    <t>"5.1"</t>
  </si>
  <si>
    <t>Chaska</t>
  </si>
  <si>
    <t>vp</t>
  </si>
  <si>
    <t>Eastern Carver County</t>
  </si>
  <si>
    <t>270819003180</t>
  </si>
  <si>
    <t>updateTime</t>
  </si>
  <si>
    <t>Dana Miller</t>
  </si>
  <si>
    <t>millerdana@isd112.org</t>
  </si>
  <si>
    <t>Middle School model with high EL population that uses an equity approach to learner centered education</t>
  </si>
  <si>
    <t>"1.575484386571E12"</t>
  </si>
  <si>
    <t>dataSheetId</t>
  </si>
  <si>
    <t>"1.410054043E9"</t>
  </si>
  <si>
    <t>ssId</t>
  </si>
  <si>
    <t>"1o0lW1S0b8WsbQenaQdxdgxLfRYAfMcMO6l3ESq-Bvuc"</t>
  </si>
  <si>
    <t>Pittsfield Middle High School</t>
  </si>
  <si>
    <t>Pittsfield</t>
  </si>
  <si>
    <t>SAU 51</t>
  </si>
  <si>
    <t>330573000366</t>
  </si>
  <si>
    <t>John Freeman</t>
  </si>
  <si>
    <t>sau51super@metrocast.net</t>
  </si>
  <si>
    <t xml:space="preserve">Pittsfield Middle High School (PMHS) is located in a small, rural community in New Hampshire's Suncook Valley.    PMHS is noted for their transformation from a traditional learning environment to a student-centered learning environment. Innovations of note include: Site Council, Extended Learning Opportunities and Learning Studios.   The Site Council at PMHS is the main governing body of the school and is comprised of a majority of student representatives. The Site Council structure ensures student voice and leadership in the school's decision-making process. Site Council has taken on a number of issues over the years, including: making recommendations to the school board on revisions to the school handbook such as an open campus policy for students meeting a required percentage of competencies; developing and approving a flexible schedule that better accommodates competency-based learning and builds in time for faculty common planning time; as well as developing and approving rich learning opportunities such as Extended Learning Opportunities and Learning Studios.   Extended Learning Opportunities (ELOs) and Learning Studios are both inquiry-based learning opportunities that allow students to apply and connect skills from content-area courses with their own personal interests and passions. Both opportunities include partnerships with the community. As the programs have evolved, many students who have completed ELOs now co-chair Learning Studios with faculty members on the same topics. </t>
  </si>
  <si>
    <t>Polaris Charter Academy</t>
  </si>
  <si>
    <t>170993005919</t>
  </si>
  <si>
    <t>Michelle Navarre</t>
  </si>
  <si>
    <t>mnavarre@pcachicago.org</t>
  </si>
  <si>
    <t>Polaris is an innovative K-8 school with a strong focus on character development, project-based learning and real-world application of learning. The school is a model in the EL Education network for creating a culture of belonging across the school and putting character at the center of academic learning.</t>
  </si>
  <si>
    <t>Port Huron High School</t>
  </si>
  <si>
    <t>Port Huron</t>
  </si>
  <si>
    <t>Port Huron Area School District</t>
  </si>
  <si>
    <t>262883006475</t>
  </si>
  <si>
    <t>Catherine Woolman</t>
  </si>
  <si>
    <t>cwoolman@phasd.us</t>
  </si>
  <si>
    <t>You might be interested in their Collaborative Partnership Model to online learning.</t>
  </si>
  <si>
    <t>Powderhouse Studios</t>
  </si>
  <si>
    <t>Somerville</t>
  </si>
  <si>
    <t>Alec Resnick</t>
  </si>
  <si>
    <t>alec@thesprouts.org</t>
  </si>
  <si>
    <t>Designed specifically for students who have been pushed out of the traditional system</t>
  </si>
  <si>
    <t>Purdue Polytechnic High School</t>
  </si>
  <si>
    <t>Indianapolis</t>
  </si>
  <si>
    <t>180018302632</t>
  </si>
  <si>
    <t>Scott Bess</t>
  </si>
  <si>
    <t>sbess@pphs.purdue.edu</t>
  </si>
  <si>
    <t xml:space="preserve">Purdue Polytechnic is building a STEM school around students. When Purdue Polytechnic says they are personalizing and individualizing, they mean it. Students create individualized schedules and engage in real-world challenges with industry partners. The challenges are mapped to Indiana standards for high school, Purdue admission requirements, and Indiana Workforce Development goals. Created in partnership with Purdue University, business leaders, and industry partners, Purdue Polytechnic High School is preparing a new generation with the skills and mindsets needed for the jobs of the future. Students will earn college credit and in-demand industry credentials, and qualified graduates will get direct admission to Purdue Polytechnic Institute.  </t>
  </si>
  <si>
    <t>dual enrollment</t>
  </si>
  <si>
    <t>Radford High School</t>
  </si>
  <si>
    <t>Radford</t>
  </si>
  <si>
    <t>Radford City Public Schools</t>
  </si>
  <si>
    <t>510318001345</t>
  </si>
  <si>
    <t>Walter J. Smith</t>
  </si>
  <si>
    <t>wsmith@rcps.org</t>
  </si>
  <si>
    <t xml:space="preserve">Radford High School and the Radford City School System has a strong partnership with their local business.  Their work through the Partners for Excellence Foundation, INC. has become a strong resource for moving Radford's schools into a relevant, work-life ready experience for all students. </t>
  </si>
  <si>
    <t>Red Bank Elementary</t>
  </si>
  <si>
    <t>Lexington One</t>
  </si>
  <si>
    <t>450270001269</t>
  </si>
  <si>
    <t>Marie Watson</t>
  </si>
  <si>
    <t>mwatson@lexington1.net</t>
  </si>
  <si>
    <t xml:space="preserve">Red Bank has refined and developed their approach to student centered learning under the leadership of principal Marie Watson.  The team at Red Bank has used action research to develop tools and strategies to increase student agency in a variety of ways.  The school has developed learner profiles and pathways which are supported by flexible learning environments to allow students to be partners in the learning.  The work of standards based reporting has allowed Red Bank to focus on authentic feedback in meaningful ways.  There is a strong emphasis on equity at Red Bank, since their students come from a variety of backgrounds and experiences it is important that the school ensure ALL students are learning at high levels, not just some or most.  </t>
  </si>
  <si>
    <t>127, 213</t>
  </si>
  <si>
    <t>122, 68</t>
  </si>
  <si>
    <t>Center for Teaching Quality (CTQ), Education Evolving</t>
  </si>
  <si>
    <t>Reiche Community School</t>
  </si>
  <si>
    <t>230993000273</t>
  </si>
  <si>
    <t>Lori Bobinsky</t>
  </si>
  <si>
    <t>bobinl@portlandschools.org</t>
  </si>
  <si>
    <t xml:space="preserve">Reiche Community School is the first teacher-powered school in Maine and serves a very diverse student population, many of whom qualify for free or reduced price lunch. They worked closely with their local association to transition to a teacher-powered model in order to better serve students.
Reiche is located near a large refugee processing and over 40% of their students are ESL, and of those over 40% are IELD. Reiche has over 40 languages spoken at their school and a high rate of poverty with 78% FRL.   Reiche was Maine's first "failing" school. A progressive principal assigned to the school built leadership capacity and a highly collaborative culture among the staff. When the principal was reassigned, the Reiche teacher team worked with their union local to negotiate with their superintendent to assign an interim principal while they entered a year of exploration.   The team voted to convert to teacher-powered in 2011, something collaborative teams across the nation are beginning to explore. Today, the team selects three lead teachers on a rotating basis (each lead teacher serving four years) and every teacher participates in school-level decision-making.  With interest in opening the opportunity for other groups of teachers to replicate Reiche's model, the Maine legislature in 2013 passed, "An Act to Develop a Grant Program to Establish a Teacher-led School Model." This Bill encourages teacher-powered schools by allowing schools or districts to apply for grant monies to explore, develop and implement alternative governance structures.  Under the teacher team's leadership, they have turned around their status as Maine's first failing school and are now a model for success. Reiche has found that if students stay at their school over 3 years (mobility is certainly an issue with their population) then proficiency rates start to dramatically rise.  The teacher team has decided to use a community school model to serve the many needs of their students and families. This means that they partner with local organizations to provide services to their students and families, for example, the Opportunity Alliance in Portland which provides children and adults with mental health services.  </t>
  </si>
  <si>
    <t>The Institute for Personalized Learning</t>
  </si>
  <si>
    <t>River Bluff High School</t>
  </si>
  <si>
    <t>Lexington 1</t>
  </si>
  <si>
    <t>450270001626</t>
  </si>
  <si>
    <t>Dr. Lucas Clamp</t>
  </si>
  <si>
    <t>LClamp@lexington1.net</t>
  </si>
  <si>
    <t xml:space="preserve">River Bluff High School has invested in student centered learning by focusing on building a culture that fosters strong relationships between and among students and faculty.  To this end, the school has created robust structures of support to empower students and staff to take learning to the next level.  As an example, River Bluff uses a flexible modular schedule to leverage time and infuse multiple layers of student supports inside the school day.  This approach supports equity by ensuring that all students have both the time and resources needed to achieve their goals.  When you visit River Bluff, you are immediately struck by the human interactions; learning is authentic.  Students are engaged in solving real world problems through student led inquiries which results in a level of engagement and empowerment that is exciting to see.     </t>
  </si>
  <si>
    <t>Merged Doc ID - Schools T1 only</t>
  </si>
  <si>
    <t>New Hampshire Learning Initiative</t>
  </si>
  <si>
    <t>Rochester Middle School</t>
  </si>
  <si>
    <t>330594000395</t>
  </si>
  <si>
    <t>Adam Houghton</t>
  </si>
  <si>
    <t>houghton.a@sau54.org</t>
  </si>
  <si>
    <t xml:space="preserve">Rochester Middle School has been incredibly impressive with their recent transformation to a more personalized system of learning throughout their school.  Rochester has been involved in PACE (Performance Assessment for Competency Education) for the past four years, and has done a tremendous job of focusing more on the personalized aspects of this within their recent work over the past few years. In walkthroughs, I have observed high levels of student engagement, as well as teachers providing varied opportunities to demonstrate learning. Rochester Middle School is also part of a larger district effort to truly begin to provide multiple pathways to careers and college, and the work at the middle school is a strong link between the elementary schools and high school. </t>
  </si>
  <si>
    <t>Merged Doc URL - Schools T1 only</t>
  </si>
  <si>
    <t>Link to merged Doc - Schools T1 only</t>
  </si>
  <si>
    <t>Document Merge Status - Schools T1 only</t>
  </si>
  <si>
    <t>Rocky Mountain School of Expeditionary Learning</t>
  </si>
  <si>
    <t>Expeditionary Learning BOCES</t>
  </si>
  <si>
    <t>080000400709</t>
  </si>
  <si>
    <t>Chad Burns</t>
  </si>
  <si>
    <t>cburns@rmsel.org</t>
  </si>
  <si>
    <t>RMSEL is one of the three original Expeditionary Learning schools in the country created through an intergovernmental agreement between 5 districts in the Denver-metro area, Outward Bound, and a non-profit professional learning organization called PEBC. It serves and admits students from both high-income and extremely low-income backgrounds.   RMSEL is a K-12 environment serving approximately 480 learners all on one campus. The lower school has separate K and 1st grade classrooms, and has multi-aged classrooms after that in which learners stay with crew leaders for 2 years. The middle school program has 6th as stand-alone and mixed 7/8 classrooms. In the high school, crews are mixed age with Advisors that stay with them for 4 years.   The school is an exemplar of expeditionary learning and is one of a handful of schools in the country that can still use that designation. In addition to interdisciplinary expeditions, ELA and math, the curriculum comprises an Adventure curriculum, which aligns with Kurt Hahn's original vision of allowing human beings to learn about themselves in nature. The school embraces the importance of and tracks learners against academic, socio-emotional and character values. Service and regular expeditions into the world outside school to learn are a core part of the program.  Another highlights of the is its Passages process in 3rd, 5th, 8th, 10th and 12th graders. Learners present their learning, growth and personal development to volunteer adults from the wider community through portfolios that they have compiled over multiple years. This is in addition to regular exhibitions throughout the year.  The lower, middle and upper schools are designed differently with an eye towards the developmental needs of that age band. Relationship and learner agency are highly valued. It is great example of a school that integrates many elements into a coherent whole.  RMSEL, as a program, really reflects emerging research about the beneficial impact on human development and well-being of engagement/interaction with the natural world. It's not something many schools are paying a lot of attention to to the extent this school does.</t>
  </si>
  <si>
    <t>1-peO1t2Z8NLqIVfOjzUlxV0aLfI6fIPrzWNMuJ8eS9E</t>
  </si>
  <si>
    <t>https://docs.google.com/document/d/1-peO1t2Z8NLqIVfOjzUlxV0aLfI6fIPrzWNMuJ8eS9E/edit?usp=drivesdk</t>
  </si>
  <si>
    <t>expeditionary learning, developmentally-aligned, wellness-focused</t>
  </si>
  <si>
    <t>Rooted School</t>
  </si>
  <si>
    <t>New Orleans</t>
  </si>
  <si>
    <t>220117002437</t>
  </si>
  <si>
    <t>Jonathan Johnson</t>
  </si>
  <si>
    <t>jjohnson@rootedschool.org</t>
  </si>
  <si>
    <t>Jonathan and the team at Rooted are specifically solving for the dearth of homegrown talent in New Orlean's growing tech industry. This high school program is launching and earned income pilot to give students an opportunity to gain real working experience while earning an income in HS that will position them to enter into the workforce/ matriculate to college with a clear vision of a successful tech career.</t>
  </si>
  <si>
    <t>Salem Church Elementary</t>
  </si>
  <si>
    <t>Chesterfield County Public Schools</t>
  </si>
  <si>
    <t>Monica Booth</t>
  </si>
  <si>
    <t>monique_booth@ccpsnet.net</t>
  </si>
  <si>
    <t>Family Engagement Innovation Strong/supportive leadership</t>
  </si>
  <si>
    <t>Family engagement</t>
  </si>
  <si>
    <t>Salem High School</t>
  </si>
  <si>
    <t>Salem</t>
  </si>
  <si>
    <t>Salem City Public Schools</t>
  </si>
  <si>
    <t>510346002043</t>
  </si>
  <si>
    <t>Scott Habeeb</t>
  </si>
  <si>
    <t>shabeeb@salem.k12.va.us</t>
  </si>
  <si>
    <t xml:space="preserve">Salem High School has been recognized for their innovative and student-centric practices for years.  The staff and their principal, with support from their superintendent, Dr. Alan Seibert, have led innovative thinking and practice for years in Virginia.  </t>
  </si>
  <si>
    <t>Saluda Trail Middle School</t>
  </si>
  <si>
    <t>Rock Hill</t>
  </si>
  <si>
    <t>Rock Hill School District</t>
  </si>
  <si>
    <t>450387000537</t>
  </si>
  <si>
    <t>Elissa Cox</t>
  </si>
  <si>
    <t>ECox@rhmail.org</t>
  </si>
  <si>
    <t xml:space="preserve">Saluda Trail recognizes that in order to truly be student centered, the staff needs personalized pathways for their own professional learning.  This has resulted in a tight focus on the goal of student centered learning with a flexible approach for teachers to co-design their own learning plans.  As educators experienced this approach as learners, they more easily incorporated it into their own teaching practice.  Saluda Trail is a STEAM school, and has leveraged resources in unique ways to provide a wider range of courses and experiences for their students than is typically seen in surrounding public schools.  Teachers have embraced blended learning as a vehicle for more intentional use of instructional time and to ensure the use of technology is purposeful.  The school is piloting the use of prototype competencies for the Profile of the South Carolina Graduate and regularly provides opportunities for teachers to provide insights and feedback to improve the competencies.  The collaborative culture allows teacher teams at Saluda Trail to easily and regularly use data for short term action plans, and to examine trends over time.  This is resulting in significant student growth across grade levels and subject areas.  The culture of learning at Saluda Trail is palpable.  </t>
  </si>
  <si>
    <t>Document successfully created; Document successfully merged; Manually run by cwaite@christenseninstitute.org; Timestamp: Mar 25 2019 3:47 PM</t>
  </si>
  <si>
    <t>20, 141</t>
  </si>
  <si>
    <t>71, 141</t>
  </si>
  <si>
    <t>New Hampshire Learning Initiative, Anonymous</t>
  </si>
  <si>
    <t>Sanborn Regional High School</t>
  </si>
  <si>
    <t>Kingston</t>
  </si>
  <si>
    <t>Sanborn Regional School District</t>
  </si>
  <si>
    <t>330608000479</t>
  </si>
  <si>
    <t>Brian Stack</t>
  </si>
  <si>
    <t>bstack@sau17.net</t>
  </si>
  <si>
    <t>This school has been a state and national leader in competency-based learning. They continue to identify, through thoughtful and deliberate reflection, ways to better meet the needs of all students. Currently they are exploring their Extended Learning Opportunities for students, and embedding opportunities for Career Pathways for learners throughout their school. Students are an active voice in these conversations, and staff are wholly invested.  I am excited to nominate Sanborn Regional High School because I have seen the growth and development of their school over the last decade. Having worked closely with Mr. Stack, I have seen many examples of the school putting student learning at the center, influencing their collective decision-making, and being the driving force for what their next steps may be.
Competency-based learning; project-based learning and assessment; universal design for learning</t>
  </si>
  <si>
    <t>1Vq1XGcMyZAZeYaH-xzD6dJbqmarbySAaGFwAD_55q3o</t>
  </si>
  <si>
    <t>https://docs.google.com/document/d/1Vq1XGcMyZAZeYaH-xzD6dJbqmarbySAaGFwAD_55q3o/edit?usp=drivesdk</t>
  </si>
  <si>
    <t>Schoolcraft High School</t>
  </si>
  <si>
    <t>Schoolcraft</t>
  </si>
  <si>
    <t>263102006732</t>
  </si>
  <si>
    <t>Ric Seager</t>
  </si>
  <si>
    <t>seagerr@schoolcraftcs.org</t>
  </si>
  <si>
    <t>Staff meets regularly, grouped by subject area, and work on the Competencies that they have developed.  A very organized and purposeful process. They also have an innovative schedule which helps enable students master all of the Competencies.  Students also do projects with partnerships of outside agencies.</t>
  </si>
  <si>
    <t>no</t>
  </si>
  <si>
    <t>Science and Math Institute</t>
  </si>
  <si>
    <t>Tacoma</t>
  </si>
  <si>
    <t>Tacoma Public Schools</t>
  </si>
  <si>
    <t>530870003286</t>
  </si>
  <si>
    <t>Liz Minks</t>
  </si>
  <si>
    <t>LMINKS@tacoma.k12.wa.us</t>
  </si>
  <si>
    <t>Place-based; full inclusion; experiential education; innovative district context; workforce experience</t>
  </si>
  <si>
    <t>Scott Central High School</t>
  </si>
  <si>
    <t>Forest</t>
  </si>
  <si>
    <t>280390000748</t>
  </si>
  <si>
    <t>Dr. Tony McGee</t>
  </si>
  <si>
    <t>tmcgee@scott.k12.ms.us</t>
  </si>
  <si>
    <t xml:space="preserve">The Advanced Placement (AP) Access Pilot Program is an innovative and first-of-its-kind blended learning program that provides promising high school students access to the advanced coursework they need to achieve their full potential, but which rural, underserved schools such as Scott Central HS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Scott Central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Scott Central HS because of the tremendous efforts it is undertaking to provide historically underserved students access to AP courses.  Notwithstanding Scott Central's significant challenges,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 </t>
  </si>
  <si>
    <t>SEEQS</t>
  </si>
  <si>
    <t>Honolulu</t>
  </si>
  <si>
    <t>Hawaii Department of Education</t>
  </si>
  <si>
    <t>15000030000298</t>
  </si>
  <si>
    <t>Buffy Cushman-Patz</t>
  </si>
  <si>
    <t>bcp@seeqs.org</t>
  </si>
  <si>
    <t>SEEQS is a school like no other. Their mission is to raise up a generation of students that will positively impact and change the world around them and they are doing it. Organized into self-selected project teams, students spend their afternoons making decisions about how they can best create a sustainable future for all. The structure of the entire school revolves around these multi-grade endeavors.</t>
  </si>
  <si>
    <t>1foo-mo0rghpWdm0_slS09AIjEuNRGPgKE7Az49ddPmg</t>
  </si>
  <si>
    <t>https://docs.google.com/document/d/1foo-mo0rghpWdm0_slS09AIjEuNRGPgKE7Az49ddPmg/edit?usp=drivesdk</t>
  </si>
  <si>
    <t>Shamrock Garden Elementary School</t>
  </si>
  <si>
    <t>370297001271</t>
  </si>
  <si>
    <t>Sarah Reeves</t>
  </si>
  <si>
    <t>p527@cms.k12.nc.us</t>
  </si>
  <si>
    <t>Shamrock Gardens, in the large, urban Charlotte-Mecklenburg district, has embraced the use of the Opportunity Culture model throughout the school, through careful, thoughtful planning and budgeting to extend the reach of its excellent teachers. The school "exceeds growth" under the state definition. An Opportunity Culture school extends the reach of excellent teachers and their teams to more students, for more pay, within the school's recurring budget. Multi-Classroom Leadership is the foundation of an Opportunity Culture; multi-classroom leaders (MCLs) lead a small teaching team, providing instructional guidance and frequent, on-the-job development, while continuing to teach part of the time. The schools redesign schedules to provide additional school-day time for teacher planning, coaching and collaboration. MCLs typically lead the introduction of more effective curricula, instructional methods, classroom management and schoolwide culture-building. Accountable for the results of all students in the team, multi-classroom leaders earn substantial pay supplements, within the regular school budget. The school design teams reallocate school budgets to fund pay supplements permanently, in contrast to temporarily grant-funded programs.</t>
  </si>
  <si>
    <t>Shannon High School</t>
  </si>
  <si>
    <t>Haltom City</t>
  </si>
  <si>
    <t>Birdville iSD</t>
  </si>
  <si>
    <t>481023013066</t>
  </si>
  <si>
    <t>David Williams</t>
  </si>
  <si>
    <t>david.williams@birdvilleshcools.net</t>
  </si>
  <si>
    <t>Alternative high school</t>
  </si>
  <si>
    <t>Shawnee High School</t>
  </si>
  <si>
    <t>Shawnee</t>
  </si>
  <si>
    <t>Shawnee Public Schools</t>
  </si>
  <si>
    <t>402757001463</t>
  </si>
  <si>
    <t>Dr. April Grace</t>
  </si>
  <si>
    <t>agrace@shawnee.k12.ok.us</t>
  </si>
  <si>
    <t>Shawnee Public Schools has found an innovative way to help students and staff take care of their healthcare needs.  Prior to the start of this innovation, Shawnee Public Schools staff members, students, and their families faced many challenges when trying to take care of health issues during the school day, including lost wages for parents and loss of instructional time for students. Staff and students who became sick while at school often could not be seen by a healthcare provider immediately, if at all.   Beginning in 2018, Shawnee Public Schools partnered with the Team Clinics program to overcome these obstacles. With this partnership, Shawnee students and staff with health issues may go to the nurse's office and have a virtual doctor visit. In these virtual visits, the nurse connects online with a provider and, with special computer-connected equipment, the provider can check ears, noses, throats, lung sounds, and heartbeats. Often times, the patient receives a diagnosis and is treated within an hour or less. If the patient requires medication, the provider calls it into the pharmacy of the parent's choice.  Since the Team Clinic program began in September 2018, more than 110 students and staff have visited the virtual clinics. In that time, only one student and five teachers have been sent home due to illness. More than 90% of the virtual clinic visits have been for non-emergency cases, such as rashes, ear infections, and allergies, that do not require the student to miss class.</t>
  </si>
  <si>
    <t>Siloam Springs High School</t>
  </si>
  <si>
    <t>Siloam Springs</t>
  </si>
  <si>
    <t>Siloam Springs School District</t>
  </si>
  <si>
    <t>51245001003</t>
  </si>
  <si>
    <t>Jerrie Price</t>
  </si>
  <si>
    <t>jerrie.price@sssd.k12.ar.us</t>
  </si>
  <si>
    <t>This school has implemented a station rotation blended model at a high school level. They began with a pilot group and are scaling to include more teachers and more grade levels. The school is implementing at a manageable pace through professional learning which, in turn, as teachers are trained begin the transition to blended learning.</t>
  </si>
  <si>
    <t>1AEhpFWfYagDK0g3KVzmNTYbvDDlHWDxaE6o9Z14A1A8</t>
  </si>
  <si>
    <t>https://docs.google.com/document/d/1AEhpFWfYagDK0g3KVzmNTYbvDDlHWDxaE6o9Z14A1A8/edit?usp=drivesdk</t>
  </si>
  <si>
    <t>Silverton School</t>
  </si>
  <si>
    <t>Silverton</t>
  </si>
  <si>
    <t>New Hampshire Learning Initiative, NH Department of Education</t>
  </si>
  <si>
    <t>Silverton School District</t>
  </si>
  <si>
    <t>Elizabeth Barszcz</t>
  </si>
  <si>
    <t>EBarszcz@silvertonschool.org</t>
  </si>
  <si>
    <t>Project-based, K12, rural, expeditionary, student agency.  Educator efficacy.  Education nirvana.</t>
  </si>
  <si>
    <t>Sinai Elementary School</t>
  </si>
  <si>
    <t>Halifax</t>
  </si>
  <si>
    <t>Halifax County Public Schools</t>
  </si>
  <si>
    <t>510177002769</t>
  </si>
  <si>
    <t>Dawn Rogers Miller</t>
  </si>
  <si>
    <t>dmiller@halifax.k12.va.us</t>
  </si>
  <si>
    <t xml:space="preserve">This is a southern rural district that is working to create an equitable learning environment for all students. Portions of the learner experience are blended and the principal is beginning to lead her staff and the district around conversations about race, equity, and inclusion in service of the learner experience. Black students are the most marginalized and have grown during her principalship but more support is needed to make sure that students reach their full potential. </t>
  </si>
  <si>
    <t>Sisu Academy</t>
  </si>
  <si>
    <t>Jabez LeBret</t>
  </si>
  <si>
    <t>jabez@sisuacademy.org</t>
  </si>
  <si>
    <t xml:space="preserve">This is a tuition-free, private boarding school for at-risk girls (including those who are homeless or in foster care) that is a student-centered learning environment that incorporates STEAM, design thinking, and project based learning.  </t>
  </si>
  <si>
    <t>Soaring Heights Pk-8</t>
  </si>
  <si>
    <t>Erie</t>
  </si>
  <si>
    <t>St Vrain Valley Schools</t>
  </si>
  <si>
    <t>Cyrus Weinberger</t>
  </si>
  <si>
    <t>weinberger_cyrus@svvsd.org</t>
  </si>
  <si>
    <t>Schools built in partnership with research hospital, leveraging recent break-throughs in the science of learning</t>
  </si>
  <si>
    <t>18, 60</t>
  </si>
  <si>
    <t>68, 122</t>
  </si>
  <si>
    <t>Education Evolving, Center for Teaching Quality (CTQ)</t>
  </si>
  <si>
    <t>Social Justice Humanitas Academy</t>
  </si>
  <si>
    <t>Los Angeles Unified School District</t>
  </si>
  <si>
    <t>62271012895</t>
  </si>
  <si>
    <t>Jeff Austin</t>
  </si>
  <si>
    <t>jaustin@sjhumanitas.org</t>
  </si>
  <si>
    <t>1PNV-xrCfOanwJwHu9p598uDHWXx_09L0XQhIq_1gKQA</t>
  </si>
  <si>
    <t>https://docs.google.com/document/d/1PNV-xrCfOanwJwHu9p598uDHWXx_09L0XQhIq_1gKQA/edit?usp=drivesdk</t>
  </si>
  <si>
    <t>teacher-powered, teacher designed
collective leadership/teacher-powered</t>
  </si>
  <si>
    <t>Social Justice School</t>
  </si>
  <si>
    <t>Myron Long</t>
  </si>
  <si>
    <t>myron@thesocialjusticeschool.org</t>
  </si>
  <si>
    <t xml:space="preserve">SJS is petitioning for a charter this year and will be approved in May 2019 (fingers crossed!). SJS is integrating liberatory design, critical conversations on race, and an intentionally diverse school population to shape the next generation of student-activists. </t>
  </si>
  <si>
    <t>91, 210</t>
  </si>
  <si>
    <t>65, 63</t>
  </si>
  <si>
    <t>Solar Preparatory School for Girls</t>
  </si>
  <si>
    <t>481623013321</t>
  </si>
  <si>
    <t>Nancy Bernardino</t>
  </si>
  <si>
    <t>nbernardino@dallasisd.org</t>
  </si>
  <si>
    <t>Single-gender environment; emphasis on SEL; STEAM-centered; blended learning; hands-on approach to learning (e.g. makerspace); diverse-by-design; innovative district context
Empowers girls to thrive academically, socially, emotionally, and physically; leverages its strong partnership with the district; integrates performance-based STEAM learning and elevates SEL as a core component of its design  Keen focus on serving a diverse set of students with a limited capacity to replicate within a district context   Single-sex STEAM program with intentions to serve a significant number of students (1,200 at full enrollment)   Strong leadership team with an explicit commitment to incorporating topics of diversity into the school culture   Support provided from the school district enables Solar to operate autonomously and manage their budget accordingly   Purposeful outreach has led to full enrollment with racial and economic diversity including a waitlist at every grade level   Thoughtful planning of the model and its progression; they mapped backwards from aspirational 8th grade outcomes   They have an expanded definition of student success, called the Solar Six, that is integrated into all aspects of their model  Extracurriculars include  Destination Imagination Chess Robotics Girls on the Run Track Texas Math and Science Academic Competition Girl Scouts</t>
  </si>
  <si>
    <t>single-gender, STEAM</t>
  </si>
  <si>
    <t>41, 118</t>
  </si>
  <si>
    <t>98, 108</t>
  </si>
  <si>
    <t>The Friday Institute, digiLEARN</t>
  </si>
  <si>
    <t>South Rowan High School</t>
  </si>
  <si>
    <t>China Grove</t>
  </si>
  <si>
    <t>Rowan Salisbury School Districtr</t>
  </si>
  <si>
    <t>370405001629</t>
  </si>
  <si>
    <t>Kelly Withers</t>
  </si>
  <si>
    <t>kelly.withers@rss.k12.nc.us</t>
  </si>
  <si>
    <t>Its a place you have to visit and I am not sure that words adequately describe the importance of students in this school.</t>
  </si>
  <si>
    <t>Personalized Learning
student centered, one to one school with unlimited bandwidth</t>
  </si>
  <si>
    <t>221, 96, 222</t>
  </si>
  <si>
    <t>90, 71, 93</t>
  </si>
  <si>
    <t>Anonymous, New Hampshire Learning Initiative, CSSR (Center for Secondary School Redesign)</t>
  </si>
  <si>
    <t>Souhegan Coop High School</t>
  </si>
  <si>
    <t>Amherst</t>
  </si>
  <si>
    <t>Souhegan Cooperative School District</t>
  </si>
  <si>
    <t>330626000034</t>
  </si>
  <si>
    <t>Rob Scully</t>
  </si>
  <si>
    <t>rscully@sprise.com</t>
  </si>
  <si>
    <t xml:space="preserve">project-based learning; student goal setting; student exhibitions; competency-based education
Souhegan High School is the most student-centered high school I have had the pleasure of working with. The level of agency within that school is significant, with students taking active roles in virtually every aspect of learning. Souhegan is also directly involved in PACE (NH's Performance Assessment of Competency Education) and is a leader in the student exhibition work in the state, as well. I've been impressed by their collaborative leadership model that is utilized. Again, this includes students, but is also inclusive of teachers, administrators, community members, and local business leaders. I am excited to nominate Souhegan High School because I have learned a lot from my interactions with them and believe many others can as well (they are very open to sharing whatever they can!).
Souhegan High School in Amherst, NH, strongly supports student agency.  The Souhegan Community Council was founded in 1992 during their first year of service. It is the governing body of the school.  Its task is to create and modify school procedures as a representative body of forty-seven members. The council is purposefully diverse and purposefully student-led: twenty members are students elected by their grade, ten members are faculty, five members are from the Amherst and Mount Vernon communities, and ten representatives are elected in the fall as "at-large" members. The council representatives discuss and vote on various proposals concerning student life, school initiatives, disciplinary procedure, grading procedure, and other matters of importance to the school community. Additionally, Souhegan is national leader of authentic assessment of student learning.  It is a founding high school in the Performance Assessment of Competency Education (PACE) assessment program created by the State of New Hampshire.   </t>
  </si>
  <si>
    <t>11acnPsAkSwKIGZYSHgV5mXfbFKTx5zrGZzryFlyFV-I</t>
  </si>
  <si>
    <t>https://docs.google.com/document/d/11acnPsAkSwKIGZYSHgV5mXfbFKTx5zrGZzryFlyFV-I/edit?usp=drivesdk</t>
  </si>
  <si>
    <t>3, 4, 4</t>
  </si>
  <si>
    <t>St. Alphonsus Catholic School</t>
  </si>
  <si>
    <t>Brooklyn Center</t>
  </si>
  <si>
    <t>00699844</t>
  </si>
  <si>
    <t>Kari Staples</t>
  </si>
  <si>
    <t>staplesk@mystals.org</t>
  </si>
  <si>
    <t xml:space="preserve">Perhaps the most exciting part of the model at St. Alphonsus is that there is no single model. Three outstanding teachers were chosen to participate in a blended learning professional development program, and each teacher has designed a slightly unique model of blended learning to meet their students' needs. The teachers are situated within a traditional school but have found many ways to innovate. These three teacher-leaders are also preparing the rest of their colleagues to implement blended learning in their own classes in the fall. </t>
  </si>
  <si>
    <t>Statesman Academy for Boys</t>
  </si>
  <si>
    <t>Shawn Hardnett</t>
  </si>
  <si>
    <t>shawnhardnett@gmail.com</t>
  </si>
  <si>
    <t>100% focused on African American boys. Started and led by African American men. Strong focus on identity, pride, self-esteem, value, contribution. Rigor plus social emotional.</t>
  </si>
  <si>
    <t>It's a single gender model. Deep focus on identity. The list above is good but not extensive enough to connect to core aspects of the model.</t>
  </si>
  <si>
    <t>identity focus, gender focus</t>
  </si>
  <si>
    <t>Stilwell High School</t>
  </si>
  <si>
    <t>Stilwell</t>
  </si>
  <si>
    <t>Stilwell Public Schools</t>
  </si>
  <si>
    <t>402871001512</t>
  </si>
  <si>
    <t>Geri Gilstrap</t>
  </si>
  <si>
    <t>ggilstrap@stilwellk12.org</t>
  </si>
  <si>
    <t>The school is providing applicable college/career readiness through concurrent enrollment and internships. The school has imbedded time during the day to work on Individual Career Academic Plans, a new statewide program that allows student-led career planning by ninth grade. The students who have interned return to school and express their excitement about particular professions or sometimes just the opposite. Stilwell is promoting exploration to expedite a career or save the student/parents wasted expense in the future. The businesses that have partnered with the school have been very pleased with the program, and the school has doubled participation from businesses within one year.</t>
  </si>
  <si>
    <t>16ILjdXpNA8TFApcr9nMAT8Tgc7Avg63zSuew9PXC7vM</t>
  </si>
  <si>
    <t>https://docs.google.com/document/d/16ILjdXpNA8TFApcr9nMAT8Tgc7Avg63zSuew9PXC7vM/edit?usp=drivesdk</t>
  </si>
  <si>
    <t>STRIVE Prep- Rise</t>
  </si>
  <si>
    <t>080336006689</t>
  </si>
  <si>
    <t>Elisha Roberts</t>
  </si>
  <si>
    <t>eroberts@striveprep.org</t>
  </si>
  <si>
    <t>Rise is a high school focused on identity and social justice.  Every nine weeks they have an intersession where students engage in social justice work in the community.</t>
  </si>
  <si>
    <t>Identity and Social Justice</t>
  </si>
  <si>
    <t>Stuttgart Junior High School</t>
  </si>
  <si>
    <t>Stuttgart</t>
  </si>
  <si>
    <t>Stuttgart School District</t>
  </si>
  <si>
    <t>51296001249</t>
  </si>
  <si>
    <t>Amy Marek</t>
  </si>
  <si>
    <t>amarek@stuttgartschools.org</t>
  </si>
  <si>
    <t>Stuttgart Junior High leadership has attended professional learning focused on student-centered learning models. They have visited schools to observe blended models in action. The leadership coordinated blended learning professional learning sessions to allow teachers to experience a station rotation model. The school is implementing a flexible schedule for students at least one day per week. The school has implemented Schoology as a learning platform for teachers to use to track student progress.</t>
  </si>
  <si>
    <t>Summit Public Schools</t>
  </si>
  <si>
    <t>Summit Schools</t>
  </si>
  <si>
    <t>69100513776</t>
  </si>
  <si>
    <t>Caitlin Reilly</t>
  </si>
  <si>
    <t>summitprep@summitps.org</t>
  </si>
  <si>
    <t xml:space="preserve">Competency based progression is a central practice of Summit schools.  Students move through their 'playlists' at their own pace, and move on only once content knowledge mastery is demonstrated.  However, progression based on competency is constrained to content and projects within a school year, that is, students advance grades, and pursue their respective courses, as an age-based cohort.  For content learning, students decide when they're ready to take assessments, receive immediate feedback, and can review materials or practice to incorporate the feedback, and then re-assess when they're ready.  During project time too, teachers check in with students to give feedback as needed. Learner autonomy and agency are a priority in Summit schools.  Students have a fair amount of independent control over their learning time in school, and are scaffolded in this self-regulation through check-ins with teachers and their mentor.     </t>
  </si>
  <si>
    <t>1l5qQfv_0tX64JxkspijRC0YZlcuZ3ROf-DxXk1PIaDI</t>
  </si>
  <si>
    <t>https://docs.google.com/document/d/1l5qQfv_0tX64JxkspijRC0YZlcuZ3ROf-DxXk1PIaDI/edit?usp=drivesdk</t>
  </si>
  <si>
    <t>Taft Primary School</t>
  </si>
  <si>
    <t>Kankakee</t>
  </si>
  <si>
    <t>172076002358</t>
  </si>
  <si>
    <t>Terrence Lee</t>
  </si>
  <si>
    <t>terrence-lee@ksd111.org</t>
  </si>
  <si>
    <t xml:space="preserve">Defined STEM helps students in Kankakee School District 111 make connections between their interests, the skills and activities they do in school, and possible careers. Every year at Taft Elementary School begins with an introductory poll of all kindergarten and first-grade students, asking one question: What do you want to be when you grow up?        Taft's Principal Terrence Lee told the Illinois State Board of Education: "Let's say a kid says they want to be Batman, and typically we'd say, 'No that's not a career.' But if you think about it, Batman's a millionaire, an entrepreneur, a businessman, and he saves people. We can tap into some of those things to say, 'How did Bruce Wayne become Batman?' Later on, we can lead this child into a career strand in human services or business management."      Defined STEM includes quarterly inquiry-based science, technology, engineering, and math projects. Students follow the Goal, Role, Audience, Situation, and Product (GRASP) model, which offers a rubric for assessment and self-assessment of learning proficiency for each project. These projects are guided by the career focus, which branches out into specific career strands for each grade to explore. Project-based learning is supplemented by visits from professionals working in those particular fields, as well as field trips and real-world learning opportunities.      Students begin using a program called Naviance in the sixth grade. Naviance is a learner-centered, personalized college and career readiness tool that helps students explore the career paths that best suit their working styles and passions. Defined STEM and Naviance ensure students are prepared to maximize the competency-based education structure at Kankakee High School and seek learning opportunities at school or in the community that fit their personalized self-directed paths. Kankakee School District 111 is part of Illinois' competency-based education pilot program. </t>
  </si>
  <si>
    <t>Taos Academy Charter School</t>
  </si>
  <si>
    <t>Taos</t>
  </si>
  <si>
    <t>350011801055</t>
  </si>
  <si>
    <t>Traci Filiss</t>
  </si>
  <si>
    <t>tfiliss@taosacademy.org</t>
  </si>
  <si>
    <t>Use of individual learning plans, community collaborations, arts and other labs, well-rounded approach for the students they are serving</t>
  </si>
  <si>
    <t>dynamic</t>
  </si>
  <si>
    <t>Temple View Elementary</t>
  </si>
  <si>
    <t>Idaho Falls</t>
  </si>
  <si>
    <t>Idaho Falls School District</t>
  </si>
  <si>
    <t>160153000269</t>
  </si>
  <si>
    <t>Sarah Childers</t>
  </si>
  <si>
    <t>ChilSara@d91.k12.id.us</t>
  </si>
  <si>
    <t>Fully project-based, STEM elementary school.  Has achieved STEM certification from AdvancED.  Has a maker space for students. Uses technology in deep and effective ways.</t>
  </si>
  <si>
    <t>Strong adult collaboration</t>
  </si>
  <si>
    <t>236, 269</t>
  </si>
  <si>
    <t>116, 102</t>
  </si>
  <si>
    <t>228 Accelerator, EdSurge</t>
  </si>
  <si>
    <t>The Boys Institute at Stanton Elementary School</t>
  </si>
  <si>
    <t>1wM924vBRYB8Xv1uuPLPxe-c-hiGWjW0B1ADzN2wl4ZY</t>
  </si>
  <si>
    <t>https://docs.google.com/document/d/1wM924vBRYB8Xv1uuPLPxe-c-hiGWjW0B1ADzN2wl4ZY/edit?usp=drivesdk</t>
  </si>
  <si>
    <t>110003000013</t>
  </si>
  <si>
    <t>Marshall Pollard</t>
  </si>
  <si>
    <t>mr.p@staydrmn.com</t>
  </si>
  <si>
    <t xml:space="preserve">The mission of The Boys Institute is develop young men characterized by hope, self-discipline, integrity and love; in the pursuit of justice and equity for their community, greater DC, and eventually the world. It is a school within a school that is centering entrepreneurship and creating a relevant maker space to enable the holistic development of black boys.
The Creative School (formerly The Boys Institute) at Stanton Elementary School, is an initiative designed to promote wellness and creativity€”and to flip the narrative around young boys of color.  In 2016, D.C. Public Schools awarded nearly $1.7 million dollars in innovation grants to 16 schools across the city as part of the Empowering Males of Color initiative, an effort to elevate the student experience for young men and boys of color. Stanton Elementary School received the sixth largest award to develop and launch The Boys Institute (TBI), an in-school and after-school program designed to guide young boys of color in building a strong sense of identity and self-pride, to grow a village of supportive adults in their lives and to provide opportunities and spaces for creative expression. (See more here: https://www.edsurge.com/news/2018-08-24-elementary-school-wellness-program-helps-young-males-of-color-cultivate-their-identities)  </t>
  </si>
  <si>
    <t>62, 53</t>
  </si>
  <si>
    <t>124, 112</t>
  </si>
  <si>
    <t>The Met</t>
  </si>
  <si>
    <t>440000300121</t>
  </si>
  <si>
    <t>Nancy Diaz</t>
  </si>
  <si>
    <t>ndiaz@metmail.org</t>
  </si>
  <si>
    <t xml:space="preserve">The Met is one the country's longest-running learner-centered (by our definition) schools. Over 25 years it has developed a program that serves a full range of learners, creates an amazing level of learner engagement, a sense of belonging and community. The program's pedagogy and approach to assessment make it a place where all learners can thrive and demonstrate their learning and while The MET plays the public school system game around standardized tests, it has not allowed performance on these external metrics to damage it programmatic commitment to serving all learners in the ways they need. The 6 schools on this campus take advantage of the economies of scale that come from having multiple small schools that can share and work collectively around PD, hiring, developing cross-site agreement on standards of work, etc. It would be a wonderful example to other small schools about how to leverage the power of networks to enable small schools to thrive outside of formal charter management organizational structures. Among schools I have visited they have pushed the concept of individualized learner outcomes the furthest with great success.
The Met appears to be one of the most striking examples of schools that personalize without an extensive technology-supported academic program. By combining high standards, strong family engagement, strong mentorship, and an individualized learning approach, the MET empowers students to take ownership of their learning and unlock passion for creating a career that they truly enjoy. A Met education includes internships, individual learning plans, advisory and a college transition program.  </t>
  </si>
  <si>
    <t>Document successfully created; Document successfully merged; Manually run by cwaite@christenseninstitute.org; Timestamp: Mar 25 2019 3:48 PM</t>
  </si>
  <si>
    <t>Developmentally-aligned, intentionally integrated (meaning that many of the design elements you identify above are woven together in a comprehensive and seamless way as opposed to seeming like they are individual initiatives), cognitively-diverse learners</t>
  </si>
  <si>
    <t>The NET Charter High School: Gentilly</t>
  </si>
  <si>
    <t>The NET</t>
  </si>
  <si>
    <t>220029302439</t>
  </si>
  <si>
    <t>Elizabeth Ostberg</t>
  </si>
  <si>
    <t>eostberg@thenetnola.org</t>
  </si>
  <si>
    <t>The school, which added a second campus last year, currently serves just over 300 students between ages 15 and 21. About half of the student population is affected by mental health issues. Over one-third struggle with substance abuse. A quarter are involved in the judicial system. Forty percent are either homeless or have an unstable housing situation. And about 20 percent are pregnant or parenting. This school is doing remarkable work to support teen mothers. Learn more here about how they're supporting this population of students: https://www.edsurge.com/news/2018-11-27-teen-mothers-need-a-lot-of-support-this-new-orleans-school-actually-provides-it.</t>
  </si>
  <si>
    <t>The Young Women's Leadership School of Astoria</t>
  </si>
  <si>
    <t>Queens</t>
  </si>
  <si>
    <t>360010205948</t>
  </si>
  <si>
    <t>Allison Persad</t>
  </si>
  <si>
    <t>apersad@schools.nyc.gov</t>
  </si>
  <si>
    <t>10ZTx9qjyEnQlakiVVYwi6eSEWZfGEDfUXcEjgnZff4A</t>
  </si>
  <si>
    <t xml:space="preserve">TYWLS-Astoria is the most well-developed mastery-based learning school in New York State. This K-12 school has been perfecting its mastery systems and coursework for more than 10 years, and students' metacognition and self-direction shows the depth of this work.  This school has 10 schoolwide learning targets: Argue, Be Precise, Collaborate, Communicate, Conclude, Create, Discern, Innovate, Investigate, Plan. All learning in all courses at the school is framed within this system of schoolwide outcomes. There are discipline-specific, spiraled learning targets nested under each outcome, aligned vertically for grades 6-12. Students get feedback about their progress and crucial next steps to improve their mastery.   In student-led conferences, learners show mind-blowing metacognition, and are confident and clear about how to improve, and about their own ability to improve, because they see learning as a process and a journey.   The school offers intensives midyear, a way for students to dive deeply into interesting, highly specialized coursework that is inquiry-driven and project-based.   Educators at TYWLS-A are expert collaborators, constantly driving each other to improve, strengthen, deepen, clarify, and enrich their pedagogical work. The fruit of this labor of love is clear in a student body that is reflective, collaborative, metacognitive, and agentic.   Visiting TYWLS-A and sitting in on classes and student-led conferences is a "bucket list" experience for anyone interested in competency-based learning. The staff's already excellent practices and constant iteration to improve, as well as the school's elegant, clear, and effective system of schoolwide learning outcomes and discipline-specific targets, are a model for schools across New York City and the United States. </t>
  </si>
  <si>
    <t>https://docs.google.com/document/d/10ZTx9qjyEnQlakiVVYwi6eSEWZfGEDfUXcEjgnZff4A/edit?usp=drivesdk</t>
  </si>
  <si>
    <t>Don Tyson School of Innovation</t>
  </si>
  <si>
    <t>Springdale</t>
  </si>
  <si>
    <t>Springdale School District</t>
  </si>
  <si>
    <t>Shannon Tisher</t>
  </si>
  <si>
    <t>stisher@sdale.org</t>
  </si>
  <si>
    <t xml:space="preserve">Springdale is the 2nd largest school district in Arkansas.  The District obtained a waiver from the State to create Don Tyson School of Innovation (DTSOI) which was was based on a desire to move to student centered, competency based education.  DTSOI has benefited from the district transition from methodologies that were largely teacher-directed, and teacher-centered, towards a student-centered learning environment that promotes student voice and choice. The school includes a focus on an Anytime Anyplace vision for learning particularly the work that the district had to do to allow for flexible scheduling and flexible pacing within Arkansas' highly regulated education climate. Student learning is personalized by grouping students in "School of Innovation Institutes" that are aligned by career and educational interest.   School of Innovation Institutes:   €˘	Business, Information Technologies, Environmental/Alternative Energy, EAST, Robotics/Mechatronics, Craft Skills, Medical Services, Agriculture Advisory:  At School of Innovation our overall mission is to empower students through personalized education.  At the heart of this mission is our advisory program.   €˘	Through advisory, every student will be in a small group of peers that is facilitated by a caring School of Innovation staff member.    €˘	This group will stay together through the tenth grade year working on personalized learning plans, career exploration, community partnerships, and team building activities.  Beginning the eleventh grade year, advisors may change depending on focus/area of study.   €˘	The purpose of advisory is to empower students through mentoring relationships and ownership over learning.   €˘	Advisory is the place where all students have a chance to be known, understood, and encouraged toward their future goals.  </t>
  </si>
  <si>
    <t>Trio Wolf Creek</t>
  </si>
  <si>
    <t>Chisago City</t>
  </si>
  <si>
    <t>ISD 2144 Chisago Lakes Schools</t>
  </si>
  <si>
    <t>270023502689</t>
  </si>
  <si>
    <t>Tracy Quarnstrom</t>
  </si>
  <si>
    <t>tquarnstrom@wolfcreekhs.org</t>
  </si>
  <si>
    <t>Student support structures</t>
  </si>
  <si>
    <t>Two Rivers Public Charter School</t>
  </si>
  <si>
    <t>Jeff Heyckwilliams</t>
  </si>
  <si>
    <t>jheyckwilliams@tworiverspcs.org</t>
  </si>
  <si>
    <t xml:space="preserve">I've worked with Jeff Heyckwilliams, the curriculum director at Two Rivers, on a few stories and he is doing a lot of work with assessments. The school cares deeply about finding new ways to measure growth, particularly for non-academic skills (https://www.edsurge.com/news/2017-03-21-teachers-at-two-rivers-roll-up-their-sleeves-to-build-assessments-from-scratch). They've also worked hard to think about how to provide support and autonomy during project-based work (https://www.edsurge.com/news/2017-09-21-providing-the-right-guidance-and-guardrails-to-support-student-voice-and-choice). </t>
  </si>
  <si>
    <t>1UX4VRpEg12YJxaIIabf-xrzxiWiE-s_FC1llbl0cuHk</t>
  </si>
  <si>
    <t>UCLA Community School</t>
  </si>
  <si>
    <t>https://docs.google.com/document/d/1UX4VRpEg12YJxaIIabf-xrzxiWiE-s_FC1llbl0cuHk/edit?usp=drivesdk</t>
  </si>
  <si>
    <t>062271012524</t>
  </si>
  <si>
    <t>Rebekah Kang</t>
  </si>
  <si>
    <t>rmkang@gmail.com</t>
  </si>
  <si>
    <t xml:space="preserve">UCLA Community School has a diverse student population; 80% identify as Latino and 14% Asian. 81% of students are classified as FRPL. 75% of elementary students and 41% of middle and high school students are English Language Learners.   The teacher team has hiring autonomy and has chosen well-qualified colleagues that reflect the diversity in their student population. 51% of teachers identify as Latino (including the principal) and 22% Asian; 88% of teachers are bi- or tri-lingual.  The school serves as a research school for UCLA's Center X and benefits from having a close working relationship with a top university as a full community partner at their school site.  The teacher team chooses to have multi-age classrooms where students stay with each teacher for two years. As an immersion school, students are taught in English, Spanish, and Korean in elementary school.  UCLA Community School uses an innovative assessment portfolio system for each student to track their growth academically. Students are highly involved in knowing, understanding, and plotting their own data.  Under the teacher team's leadership, UCLA Community School students have been very successful. Students outperform the district in many areas including progress toward graduation. The overall college-going rate is now up to 95%.   Teachers secure autonomy via a pilot school agreement between the district and union. The pilot agreement gives school governing boards autonomy in five areas (staffing, budget, curriculum &amp; assessment, governance, and school calendar); at some schools, including UCLA Community School, this autonomy is passed on to the teacher team. </t>
  </si>
  <si>
    <t>16, 133, 148</t>
  </si>
  <si>
    <t>66, 129, 56</t>
  </si>
  <si>
    <t>Mastery Collaborative, NYC Department of Education, reDesign, LLC, Springpoint</t>
  </si>
  <si>
    <t>Urban Assembly Maker Academy</t>
  </si>
  <si>
    <t>360007706463</t>
  </si>
  <si>
    <t>Luke Bauer</t>
  </si>
  <si>
    <t>luke.bauer@uamaker.nyc</t>
  </si>
  <si>
    <t xml:space="preserve">UA Maker uses a unique structure for learning that combines mastery-based approaches and design thinking principles. It is an unscreened school, so students come from all over NYC, and enter with a wide variety of abilities. Students are asked to approach their learning as a process they own, which involves hands-on, collaborative and independent work, targeted coaching on skills, and iteration using both design thinking and mastery as frameworks to understand the criteria for success, and the process they will use to achieve it. Classes are lively and project-based, and the school offers a much-used maker space. This model works for a diverse student body, who report feeling more confident, more cognizant of how to make progress, more able to use questioning and design thinking to support their learning, and more aware of their own capabilities.
UA Maker is a highly diverse school in NYC, both with regard to race/ethnicity, and socio-economic status. With a maker/design-thinking approach, and a competency-based model, the school has found ways to meet their students where they are, and successfully prepare them for post-secondary life. 
UA Maker, within The Urban Assembly Network, believes the world needs problem solvers who can find and solve challenges to create positive change. UA Maker aims to empower students not only to be successful, adaptive citizens of the future, but also to create that future through design thinking and innovation. The UA Maker community prioritizes the core values of curiosity, empathy, risk taking, self-awareness, and resilience. The school launched as part of the Opportunity by Design initiative, funded by Carnegie Corporation of New York and supported in their model design work by Springpoint. Teachers and students work together to help students demonstrate mastery of content and skills. Grades at UA Maker provide precise, actionable feedback about students' ability to master the design thinking process, content knowledge and the skills they need to be truly college and career ready. A strong advisory program and weekly check-ins, called "self-awareness days," help students develop the agency and skills needed to direct their own learning. The school's robust partnership network connects students to unique, real-world opportunities that help them develop 21st-century workplace skills. </t>
  </si>
  <si>
    <t>3, 4, 3</t>
  </si>
  <si>
    <t>1Z6UEC62P0EJeUeXWLHA20cgL63_IhGCkaljW8YDho7I</t>
  </si>
  <si>
    <t>Urban Montessori Charter School</t>
  </si>
  <si>
    <t>https://docs.google.com/document/d/1Z6UEC62P0EJeUeXWLHA20cgL63_IhGCkaljW8YDho7I/edit?usp=drivesdk</t>
  </si>
  <si>
    <t>69105113008</t>
  </si>
  <si>
    <t>Krishna Feeney</t>
  </si>
  <si>
    <t>krishnaf@urbanmontessori.org</t>
  </si>
  <si>
    <t>UMCS is a public Montessori school -- the only one operating within Oakland's city limits. It grapples with all the dynamics of Oakland public education (race, facilities, budget, regulations, diverse and high needs) while working to implement the Montessori model.</t>
  </si>
  <si>
    <t>public Montessori</t>
  </si>
  <si>
    <t>Valley New School</t>
  </si>
  <si>
    <t>Appleton</t>
  </si>
  <si>
    <t>Appleton Area School District</t>
  </si>
  <si>
    <t>550039003341</t>
  </si>
  <si>
    <t>Nicole Luedtke</t>
  </si>
  <si>
    <t>luedtkenicole@aasd.k12.wi.us</t>
  </si>
  <si>
    <t xml:space="preserve">Very innovative personalized approach to learning driven by unique and transformative personal learning plans.  No set courses, entirely project-based and experiential.  Teacher run. </t>
  </si>
  <si>
    <t>Valley View Middle School</t>
  </si>
  <si>
    <t>Edina</t>
  </si>
  <si>
    <t>Edina Public Schools</t>
  </si>
  <si>
    <t>271125002035</t>
  </si>
  <si>
    <t>Shawn Dudley</t>
  </si>
  <si>
    <t>Shawn.Dudley@edinaschools.org</t>
  </si>
  <si>
    <t>Their entire school has moved forward together in their PL process.</t>
  </si>
  <si>
    <t>1L346_8TjtMKYb-DWiI9YzE9QCrB1eEdJcFz29ab8w_8</t>
  </si>
  <si>
    <t>https://docs.google.com/document/d/1L346_8TjtMKYb-DWiI9YzE9QCrB1eEdJcFz29ab8w_8/edit?usp=drivesdk</t>
  </si>
  <si>
    <t>Valor Flagship Academy</t>
  </si>
  <si>
    <t>Nashville</t>
  </si>
  <si>
    <t>Valor Collegiate</t>
  </si>
  <si>
    <t>470318002423</t>
  </si>
  <si>
    <t>Jamie Gutter</t>
  </si>
  <si>
    <t>jgutter@valorcollegiate.org</t>
  </si>
  <si>
    <t>Valor has a very comprehensive and intentional social-emotional learning program that is embedded in the school's entire program. The staff really prioritize whole child supports as a core part of the educational experience.</t>
  </si>
  <si>
    <t>Valor Voyager Academy</t>
  </si>
  <si>
    <t>Valor Collegiate Academies</t>
  </si>
  <si>
    <t>470318002432</t>
  </si>
  <si>
    <t>Todd Dickson</t>
  </si>
  <si>
    <t>tdickson@valorcollegiate.org</t>
  </si>
  <si>
    <t>Valor is consistently recognized as an innovative school for its compelling academic outcomes, elevation of SEL, and willingness to open its doors as a "learning laboratory" for other aspirational educators throughout the country to visit and from which to learn. Has a partnership with Transcend Education to codify its innovations and insights to maximize its impact on the field. Few schools have become so visible, influential, and successful in such a short period of time.  Valor Collegiate designed its school model around four innovative principles integral to its success. It aspires to: - Reflect the diversity of both the United States and the local community - Personalize a student's experience to meet that scholar's unique academic and non-academic needs - Leverage a strong school community to create self-directed learnings - Develop a new approach for selecting, training and retaining excellent teachers - Provide a model that is student-centered  Each student has a faculty mentor that oversees her overall development and Personalized Learning Plan and a grade coach that oversees the mentoring program. All courses throughout the model will have competency-based grading and students will be gradually released to a nearly fully self-paced model. A wide variety of blended learning is used throughout the model.</t>
  </si>
  <si>
    <t>Vilas Elementary School</t>
  </si>
  <si>
    <t>Alstead</t>
  </si>
  <si>
    <t>SAU 60</t>
  </si>
  <si>
    <t>330299000120</t>
  </si>
  <si>
    <t>Gail Rowe</t>
  </si>
  <si>
    <t>growe@sau60.org</t>
  </si>
  <si>
    <t>Personalized learning approaches; universal design for learning</t>
  </si>
  <si>
    <t>Waimea Canyon Middle School</t>
  </si>
  <si>
    <t>Waimea</t>
  </si>
  <si>
    <t>150003000092</t>
  </si>
  <si>
    <t>Melissa Speetjens</t>
  </si>
  <si>
    <t>melissa_speetjens@notes.k12.hi.us</t>
  </si>
  <si>
    <t>This school has worked to integrate Project Based Learning and Design Thinking to create an innovative 20% time model to meet the needs of their students.</t>
  </si>
  <si>
    <t>20% time</t>
  </si>
  <si>
    <t>Warren County High School</t>
  </si>
  <si>
    <t>McMinnville</t>
  </si>
  <si>
    <t>Warren County Schools</t>
  </si>
  <si>
    <t>470435001749</t>
  </si>
  <si>
    <t>Jimmy Walker</t>
  </si>
  <si>
    <t>walkerj@warrenschools.com</t>
  </si>
  <si>
    <t>Working closely with partners through the Highland Economic Partnership, Warren County High School has spent several years developing high quality career options for students. Recognizing its rural location and that half of its over 2000 students will directly enter the workforce, school and district leaders built several new pathways through the career and technical education programs of study. Programs in mechatronics, health sciences, and telecommunications give students exposure to industry demands and real-world problems. Students also have the opportunity to earn industry certifications in skills that regional employers have identified as high-demand.</t>
  </si>
  <si>
    <t>83, 179</t>
  </si>
  <si>
    <t>55, 106</t>
  </si>
  <si>
    <t>Anonymous, Charter School Growth Fund</t>
  </si>
  <si>
    <t>Washington Leadership Academy</t>
  </si>
  <si>
    <t>110010300510</t>
  </si>
  <si>
    <t>Stacy Kane</t>
  </si>
  <si>
    <t>SKane@wlapcs.org</t>
  </si>
  <si>
    <t xml:space="preserve">Washington Leadership Academy (WLA) puts students onto life trajectories toward leadership in whatever roles they choose in tomorrow's world. How? By building trusting relationships and giving students unprecedented opportunities to learn and lead. Students at WLA take rigorous core classes, enriched by real-world experiences and access to experts, as well as student-selected projects and electives, all combined with the latest in technology and innovation. All WLA students take Computer Science and get hands-on experience with emerging technology, including virtual/augmented reality. WLA combines civic education, social justice education, and support for students as they explore who they are and where they want to go in life. Driven by an approach to teaching and learning that is both "high tech" and "high touch," WLA is making a true difference for students in Washington, D.C., and beyond.
WLA's instructional model was designed to optimize personalization and rigor of instruction given each content area and the current state of the edtech market (both content and tools).  In practice, this means that instruction looks different from subject to subject. In content-heavy subjects, i.e. History, WLA will utilize a flipped classroom model. In subjects that require both remediation and skills develop, i.e Math and English, WLA will implement a two-day split with one section focused on grade-level content/instruction and the second section focused on remediation. The specifics of each are listed below, but each subject implements different tools and teacher practices to maximize results.  </t>
  </si>
  <si>
    <t>1VRz21ed2RfE5_zXZsJ4hg7g9YElxhyJGtedrJ2hSH4w</t>
  </si>
  <si>
    <t>https://docs.google.com/document/d/1VRz21ed2RfE5_zXZsJ4hg7g9YElxhyJGtedrJ2hSH4w/edit?usp=drivesdk</t>
  </si>
  <si>
    <t>Waukesha STEM Academy Saratoga Campus</t>
  </si>
  <si>
    <t>Waukesha</t>
  </si>
  <si>
    <t>Waukesha School District</t>
  </si>
  <si>
    <t>551578002023</t>
  </si>
  <si>
    <t>Jim Murray</t>
  </si>
  <si>
    <t>jmurray@waukesha.k12.wi.us</t>
  </si>
  <si>
    <t>Fully integrated STEM approach, multi aged</t>
  </si>
  <si>
    <t>NH Department of Education</t>
  </si>
  <si>
    <t>Weber Elementary</t>
  </si>
  <si>
    <t>Clear Lake City</t>
  </si>
  <si>
    <t>Clear Creek ISD</t>
  </si>
  <si>
    <t>81428009249</t>
  </si>
  <si>
    <t>Cheryl Chaney</t>
  </si>
  <si>
    <t>cchaney@ccisd.net</t>
  </si>
  <si>
    <t>West Side Collaborative Middle School</t>
  </si>
  <si>
    <t>360007803603</t>
  </si>
  <si>
    <t>Novella Bailey</t>
  </si>
  <si>
    <t>n.bailey@wscnyc.org</t>
  </si>
  <si>
    <t>West Side Collaborative Middle School uses a powerful, student-centered pairing of mastery-based and culturally responsive education practices. WSC has a strong and supportive school culture that nurtures young learners, and helps them to build community together, and mindsets for learning individually. Students at this school are uniquely resilient, secure and engages across the full arc of learning.  They are free to make meaningful choices about their own learning, and they grow personally/academically through exploration and reflection. WSC personalizes academic opportunities for each child. Students are active participants in their own learning and collaborate with teachers in a cycle of rigorous individualized goal-setting, planning, evaluation and revision.  WSC has a 1:1 laptop model, and infuses all subject areas with technology.  Their Advisory program, Community Meetings, Personal Growth Labs build community and student agency. Small class sizes, block scheduling and flexible groupings allow for personalized attention and scheduling to fit students' individual needs.  Student led conferences and portfolio presentations are both ways to engage families and rich demonstrations of learning.</t>
  </si>
  <si>
    <t>culturally responsive</t>
  </si>
  <si>
    <t>West Woods Upper Elementary School</t>
  </si>
  <si>
    <t>090156001368</t>
  </si>
  <si>
    <t>Alicia Bowman</t>
  </si>
  <si>
    <t>bowmana@fpsct.org</t>
  </si>
  <si>
    <t xml:space="preserve">West Woods Upper Elementary School is a grade 5-6 school with an enrollment of approximately 600 students.    The school implements a student-centered approach aligned to Farmington's improvement design.    Curriculum, instruction, programming, and assessment is aligned to purpose-driven, socially-constructed, mastery-based and self-directed learning.    One specific example to share is FLEX time.  FLEX time is a challenge and support block developed by WWUES teachers.  FLEX time provides students with a menu of options to select from that are both teacher and student directed.  Choice is a key element of the design and student-engaged assessment practices drive a self-directed model of challenge and support within this innovative model.  Two years after this teacher-led innovation was developed, Farmington is implementing this design across K-8 schools.   Clear standards and data driven decision-making are a key feature of WWUES' student centered approach.  All standards for the week are clearly articulated and the student work from the week provides the body of evidence that demonstrates student progress towards those standards. While many of the offerings are based on academic standards, they are not exclusively so.  Sessions can focus on learner mindset, Vision of the Graduate skills, organization, or any other social/emotional or executive functioning skills that teachers identify as an area of need. Student self-reflection, voice and choice is key to this daily block.  Students are given tools and feedback to assess their own strengths and needs and are trusted to make wise choices about how to most effectively make use of the time and support they are provided. Students who have met the standards are given the opportunity to exceed the standard by working on the standard at a more advanced level.  WWUES implements a mastery-based approach to empower students as leaders of their own learning.  Farmington's mastery-based principles are implemented in all classrooms. </t>
  </si>
  <si>
    <t>Wheeling High School</t>
  </si>
  <si>
    <t>Wheeling</t>
  </si>
  <si>
    <t>170417000117</t>
  </si>
  <si>
    <t>Jerry Cook</t>
  </si>
  <si>
    <t>jerry.cook@d214.org</t>
  </si>
  <si>
    <t xml:space="preserve">Dr. Lazaro Lopez, then principal of Wheeling High School, met with manufacturers, business leaders and the local department of economic development in 2007 to address the shortage of skilled workers in the region needed to meet workforce demand. That partnership gave birth to the Township High School District 214 Career Pathways program.        District 214 prepares its students for college and careers through experiential learning in 16 career clusters and 44 career pathways. The Career Pathways program currently serves more than 12,000 students from six comprehensive high schools, including Wheeling High School, and four specialized learning programs. District 214 purposefully eliminated the distinction between core courses and technical and career education courses.      As many as 85 percent of District 214's students graduate having taken a college course, and two-thirds have completed nine semester hours of college credit by the time they graduate€”an opportunity for considerable savings in tuition costs. Ninety-five percent of the district's students identify a career area of interest by graduation. Students have logged more than 2 million hours of workplace learning.        The Educator Prep career pathway has served as a statewide model for addressing the teacher shortage. The teaching cluster begins with a sequence of high school courses that provide students an early feel for education as a career. Students who continue with the program earn early college credits and spend several days a week teaching lessons in actual K-12 classrooms under the close supervision of a master teacher. Students then can continue in the Educator Prep program with a postsecondary partner and earn a bachelor's degree and a teaching license. The district provides a network of supports for students while in college to increase the likelihood they graduate and become teachers. The district guarantees each student first access to interview for district teaching jobs. </t>
  </si>
  <si>
    <t>200, 4</t>
  </si>
  <si>
    <t>141, 51</t>
  </si>
  <si>
    <t>Anonymous, Education Resources Consortium</t>
  </si>
  <si>
    <t>White Mountains Regional High School</t>
  </si>
  <si>
    <t>Whitefield</t>
  </si>
  <si>
    <t>White Mountains Regional School District</t>
  </si>
  <si>
    <t>330705000454</t>
  </si>
  <si>
    <t>Michael Berry</t>
  </si>
  <si>
    <t>mberry@sau36.org</t>
  </si>
  <si>
    <t>Personalized learning
In its quest to do better for all learners, the school has been willing to look at core elements of practice and organization that many schools shy away from. The school has not been content to pursue the tired list of 'solutions' that the state has tried over the past decade - competencies, "pbl", ELO's, performance assessment. They use each of those, but go deeper and combine such efforts with healthy skepticism and a high level of risk-taking, experimentation and love for their students. The principal is one of the most committed, open and effective I have seen over the past decade.</t>
  </si>
  <si>
    <t>1TqwG0UB0wXXJWqe4lamaGjhA_Og6Lu1mKHFedto-CZo</t>
  </si>
  <si>
    <t>https://docs.google.com/document/d/1TqwG0UB0wXXJWqe4lamaGjhA_Og6Lu1mKHFedto-CZo/edit?usp=drivesdk</t>
  </si>
  <si>
    <t>not expansive enough, somewhat limiting, and many of the terms used have widely varying levels of effectiveness and implementation across schools</t>
  </si>
  <si>
    <t>inquiry-based, trans-disciplinary, constructivist</t>
  </si>
  <si>
    <t>Whittle School</t>
  </si>
  <si>
    <t>Chris Whittle</t>
  </si>
  <si>
    <t>cwhittle@whittleschool.org</t>
  </si>
  <si>
    <t>The purpose of the K-12 school network (they will open about 20 schools around the world) is to inspire students to be global citizens who are adept, creative and curious about being lifelong learners.  Each school's curriculum will reflect and capitalize on the expertise of the city in which it is located.</t>
  </si>
  <si>
    <t>connects students to a global context; incorporates STEAM (computer science, arts, music), strong emphasis on life-long learning</t>
  </si>
  <si>
    <t>8, 71</t>
  </si>
  <si>
    <t>56, 134</t>
  </si>
  <si>
    <t>Springpoint, Anonymous</t>
  </si>
  <si>
    <t>William Smith High School</t>
  </si>
  <si>
    <t>80234000084</t>
  </si>
  <si>
    <t>David Roll</t>
  </si>
  <si>
    <t>dmroll@aps.k12.co.us</t>
  </si>
  <si>
    <t>William Smith High School originally launched as a program for expectant mothers, and primarily served over-age, under-credited (OAUC) students. In recent years the program has evolved, and while not explicitly geared towards an OAUC population, they see themselves as an alternative to the more traditional offerings of the Aurora School District. Project-based learning was an evolution of the school's model and they became an EL Education site in 2006. The day starts with a skill-based "Brain Training" class followed by mixed-age Crew (akin to advisory). For the rest of the day, 10-12th graders work on one or two projects. Each project is 4-6 weeks in length. Freshmen have a more structured schedule, and educators work to help them acclimate to the project-based work to come. As a student approaches graduation, he or she will spend time off-campus in an internship or engaged in college classes. Students also design their own Capstone Projects. Projects integrate fieldwork, guest experts, and authentic audiences that help bring curriculum to life. The hands-on nature of the school's approach reflects a workplace environment that will prepare students for the future. As students develop products and presentations they learn content while gaining academic and 21st-century skills like collaboration, creativity, and problem-solving. The school has a teacher residency program, which trains talent and serves as the main hiring pipeline.  
Innovative instructional methods, project and problem-based learning, student body mostly young people who weren't successful in traditional models, very diverse.</t>
  </si>
  <si>
    <t>1XBGDZD0I8zwbJ5IkIVBnI9sDU6MxwEy22Y-oflWiUa8</t>
  </si>
  <si>
    <t>https://docs.google.com/document/d/1XBGDZD0I8zwbJ5IkIVBnI9sDU6MxwEy22Y-oflWiUa8/edit?usp=drivesdk</t>
  </si>
  <si>
    <t>Winterboro High School</t>
  </si>
  <si>
    <t>Alpine</t>
  </si>
  <si>
    <t>10318001226</t>
  </si>
  <si>
    <t>Emily Harris</t>
  </si>
  <si>
    <t>eharris@tcboe.org</t>
  </si>
  <si>
    <t>In 2009 the thoughts were of demolishing a failing school and antiquated building with a rock facade.  Winterboro High School has become a rock solid model of teaching, learning, and collaboration for other schools to visit, study and replicate. The once failing school in an impoverished (rural) community, is now a beacon of educational opportunity.  Project-based learning has become a firmly established learning standard that continually transforms shy, unengaged students, into active community leaders armed with Essential Skills to be College and Career Ready. As the process of PBL has become "rock solid", effective teaching and learning foundation, the expansion of STEM to STEAM has also become exemplary at the old rock schoolhouse. Through STEAM and PBL integration, Winterboro High School is a step above the average school, particularly for a small, rural, high poverty one.</t>
  </si>
  <si>
    <t>NH Department of Education, Education Resources Consortium</t>
  </si>
  <si>
    <t>32, 82</t>
  </si>
  <si>
    <t>89, 52</t>
  </si>
  <si>
    <t>Microschool Revolution, Anonymous</t>
  </si>
  <si>
    <t>Workspace Education</t>
  </si>
  <si>
    <t>Bethel</t>
  </si>
  <si>
    <t>Catherine Fraise</t>
  </si>
  <si>
    <t>Cath@workspaceeducation.org</t>
  </si>
  <si>
    <t xml:space="preserve">Personalized pathways for each child.  High-quality 21st-century project-based learning with their 21CI program.  Integrated Acton Academy.  See overview video here https://www.youtube.com/watch?v=r4TYQvYrs6w
This is a co-educational space for homeschool students and microschools (Acton Academy and Wildflower).  This is an out-of-the-box education environment where parents are intimately involved and very student centered.  The co-educational space has lab where students are engaging in genomics, there are 70 business partners where students are helping them solve key problems, and there are many other practical applications of rigorous, higher-order learning.  </t>
  </si>
  <si>
    <t>1dFqTmBIawSceYIcYSNkl7nzQbdtdxtNDAyVnMqmeYLI</t>
  </si>
  <si>
    <t>https://docs.google.com/document/d/1dFqTmBIawSceYIcYSNkl7nzQbdtdxtNDAyVnMqmeYLI/edit?usp=drivesdk</t>
  </si>
  <si>
    <t>Wynne Intermediate School</t>
  </si>
  <si>
    <t>Wynne</t>
  </si>
  <si>
    <t>Wynne Public Schools</t>
  </si>
  <si>
    <t>051443001173</t>
  </si>
  <si>
    <t>Sandra Hollaway</t>
  </si>
  <si>
    <t>shollaway@wynneschools.org</t>
  </si>
  <si>
    <t xml:space="preserve">Leadership collaboratively developed a strong vision tied to their community of learners. They started this journey based on a focus group session with a group of African American boys who said they didn't see a way out of poverty for themselves--they were bored and unchallenged. So the teachers/leaders took on this challenge to change this perception. They wanted their students to have a sense of possibility for themselves in the future.  Students get opportunity to bring into their learning their interests and passions. Blended learning approach within classroom provides student-centered support and extension for learning. They have a strong understanding of curriculum and working on supporting student choice and voice in learning of the curriculum. Students set goals for their learning. They utilize student learning data effectively in collaboration to support students' next steps in learning.  They spend time getting to know their students and their interests, strengths, challenges, and well-being. The school is in a small town with limited resources and yet the feel is of a school that is well-resourced. The culture is very focused on students-- community and parents are actively involved in these efforts. Parents of this school want all the other schools in the district to be just like this one.  </t>
  </si>
  <si>
    <t xml:space="preserve">Community context that is not just providing supports but truly reinventing community by engaging them in visioning, design, and problem solving for creating a new learning environment for their children,. Not sure how to describe this because it isn't just wraparound supports. It is community empowerment through shared vision and collaboration for education--it is not about fixing anyone-it is about involving and valuing all members of the community as learners--puts old idea of parent involvement to shame because it is a completely different mindset of doing this with you not to you. </t>
  </si>
  <si>
    <t>Ysleta Elementary School</t>
  </si>
  <si>
    <t>484668005346</t>
  </si>
  <si>
    <t>Norma Osuna</t>
  </si>
  <si>
    <t>nosuna@yisd.net</t>
  </si>
  <si>
    <t>Christensen Institute</t>
  </si>
  <si>
    <t>César E. Chávez Multicultural Academic Center</t>
  </si>
  <si>
    <t>Chicago Public Schools</t>
  </si>
  <si>
    <t>170993000411</t>
  </si>
  <si>
    <t>1mZMb1es4aFm5eJ1EREY7dQrMOuUb_GmUjvASZpNkHR4</t>
  </si>
  <si>
    <t>https://docs.google.com/document/d/1mZMb1es4aFm5eJ1EREY7dQrMOuUb_GmUjvASZpNkHR4/edit?usp=drivesdk</t>
  </si>
  <si>
    <t>Barton Dassinger</t>
  </si>
  <si>
    <t>BADassinger@cps.edu</t>
  </si>
  <si>
    <t>Chávez is a vibrant PK-8 public school located in Chicago's Back of the Yards neighborhood. At ChA¡vez, stakeholders seek to facilitate connected learning experiences; an extended school day and a variety of extracurricular programs help students to connect their experiences in and and beyond school, and to pursue goals that emerge from this interconnection. ChA¡vez's teacher-powered blended learning models emerged from an extended-day program the school piloted in 2010. The school's current rotation and Flex models are designed specifically with its large English language learner population in mind. Blended learning here exists in conjunction with personalized learning plans, multi-grade cohorts, and extended time for students. Students can advance in certain subjects, like math and English, upon demonstrating mastery.</t>
  </si>
  <si>
    <t>Virtual Learning Academy</t>
  </si>
  <si>
    <t>Exeter</t>
  </si>
  <si>
    <t>Virtual Learning Academy Charter School</t>
  </si>
  <si>
    <t>330327100679</t>
  </si>
  <si>
    <t>Steve Kossakoski</t>
  </si>
  <si>
    <t>skossakoski@vlacs.org</t>
  </si>
  <si>
    <t>With online learning as the backbone, VLACS is now starting to scale offline 'experiences' during which students accrue CBE credits through real world work with regional partners. The vision appears to take some of the best of online (flexibility, anytime anywhere, virtual educator relationships and performance assessments) while also unlocking f2f experiences that directly match with students' interests and allow for career exploration.</t>
  </si>
  <si>
    <t>fully online teaching staff</t>
  </si>
  <si>
    <t>International School of the Americas</t>
  </si>
  <si>
    <t>1rt3CM7uxo39d9lnsD1twikzN9ruPbOvYT6nHgT7bBak</t>
  </si>
  <si>
    <t>https://docs.google.com/document/d/1rt3CM7uxo39d9lnsD1twikzN9ruPbOvYT6nHgT7bBak/edit?usp=drivesdk</t>
  </si>
  <si>
    <t>San Antonio</t>
  </si>
  <si>
    <t>North East Independent School District</t>
  </si>
  <si>
    <t>483294007513</t>
  </si>
  <si>
    <t>Steven Magadance</t>
  </si>
  <si>
    <t>smagad@neisd.net</t>
  </si>
  <si>
    <t>At the International School of the Americas students are immersed in a collaborative, relationship-driven environment where all students are provided with an honors-level curriculum and the extra academic support required to succeed at this challenge. The learning is interdisciplinary with an emphasis placed upon a real world application of the skills and content. All students participate in international travel, community service, a career-exploration internship, and a final portfolio assessment of their learning at the conclusion of their senior year. It is a dynamic learning environment that also serves as a professional development school for Trinity University, mentoring new teachers into the teaching profession. ISA's small size and structure provide the sense of not just community but family. Relationships are fostered through intentional practices to build deep learning, real support, and honest dialogue. Students and teachers feel supported, valued, and empowered. Teachers and students value relationships, appreciate diversity, accept differences, take risks, and help students set and achieve individualized goals for learning. Students are known and individual accommodations are made for learning styles, differences, talents, and interests. Teachers design curricular and pedagogical experiences, enact grade-level teaming, integrate curriculum within and between the disciplines, facilitate communication with families, and lead students in travel. Through authentic, performance-based learning, students grapple with complex questions, look at multiple perspectives, make judicious decisions, and find solutions not only for themselves but also for the world community. Students are provided equal access to ISA via an open application process with lottery selection, heterogeneous grouping, and the expectation that all students will meet a high academic standard. Enrichment experiences including travel, field trips, internships, and community service are available to all students regardless of socioeconomic constraints. The doors of learning are open to all students at ISA.</t>
  </si>
  <si>
    <t>1Wt-Oqwwyl1Xs_vUgmsgJahKdz6Fy_wFg_h2g-cN49KA</t>
  </si>
  <si>
    <t>https://docs.google.com/document/d/1Wt-Oqwwyl1Xs_vUgmsgJahKdz6Fy_wFg_h2g-cN49KA/edit?usp=drivesdk</t>
  </si>
  <si>
    <t>Document successfully created; Document successfully merged; Manually run by cwaite@christenseninstitute.org; Timestamp: Mar 25 2019 3:49 PM</t>
  </si>
  <si>
    <t>1hVqcOo4L_nZJYWBJTaqfrrYYxBJKZQY5xGOpuqlS2Ak</t>
  </si>
  <si>
    <t>https://docs.google.com/document/d/1hVqcOo4L_nZJYWBJTaqfrrYYxBJKZQY5xGOpuqlS2Ak/edit?usp=drivesdk</t>
  </si>
  <si>
    <t>1xks49q2BI8_AcDRdxyVDzz2NihzGynLXciDpmYfxhAE</t>
  </si>
  <si>
    <t>https://docs.google.com/document/d/1xks49q2BI8_AcDRdxyVDzz2NihzGynLXciDpmYfxhAE/edit?usp=drivesdk</t>
  </si>
  <si>
    <t>Merged Doc ID - Schools T1_first</t>
  </si>
  <si>
    <t>Merged Doc URL - Schools T1_first</t>
  </si>
  <si>
    <t>Link to merged Doc - Schools T1_first</t>
  </si>
  <si>
    <t>Document Merge Status - Schools T1_first</t>
  </si>
  <si>
    <t>Merged Doc ID - Schools T2_first</t>
  </si>
  <si>
    <t>Merged Doc URL - Schools T2_first</t>
  </si>
  <si>
    <t>Link to merged Doc - Schools T2_first</t>
  </si>
  <si>
    <t>Document Merge Status - Schools T2_first</t>
  </si>
  <si>
    <t>1cPNjVeXa25hfGHqPN17LJ9AsSBYCKN-1R4hOLVJ-7RA</t>
  </si>
  <si>
    <t>https://docs.google.com/document/d/1cPNjVeXa25hfGHqPN17LJ9AsSBYCKN-1R4hOLVJ-7RA/edit?usp=drivesdk</t>
  </si>
  <si>
    <t>1DCcwCUiIyJTA8ItWMrNvRoRZCB5le7LWwymR5FxAx3w</t>
  </si>
  <si>
    <t>https://docs.google.com/document/d/1DCcwCUiIyJTA8ItWMrNvRoRZCB5le7LWwymR5FxAx3w/edit?usp=drivesdk</t>
  </si>
  <si>
    <t>1y7x0ChXHLAJ09KGI5ggDSjVHo5yuxeIrLGgLmc4CqMI</t>
  </si>
  <si>
    <t>https://docs.google.com/document/d/1y7x0ChXHLAJ09KGI5ggDSjVHo5yuxeIrLGgLmc4CqMI/edit?usp=drivesdk</t>
  </si>
  <si>
    <t>Document successfully created; Document successfully merged; Manually run by cwaite@christenseninstitute.org; Timestamp: Mar 25 2019 4:09 PM</t>
  </si>
  <si>
    <t>Document successfully created; Document successfully merged; Manually run by cwaite@christenseninstitute.org; Timestamp: Mar 25 2019 4:34 PM</t>
  </si>
  <si>
    <t>123wDJpYzRqguN3Nu_bRfku8XrT9kfPRCTJmbyQGDC2I</t>
  </si>
  <si>
    <t>https://docs.google.com/document/d/123wDJpYzRqguN3Nu_bRfku8XrT9kfPRCTJmbyQGDC2I/edit?usp=drivesdk</t>
  </si>
  <si>
    <t>1orXY2sgstPscr64BrmtyPrv9Dbr3tGLjmwI1MFX2yFE</t>
  </si>
  <si>
    <t>https://docs.google.com/document/d/1orXY2sgstPscr64BrmtyPrv9Dbr3tGLjmwI1MFX2yFE/edit?usp=drivesdk</t>
  </si>
  <si>
    <t>1DXr2GFHyv69rm2t5rNPqdtXSGwea2KGUHnjJ6XOXzsU</t>
  </si>
  <si>
    <t>https://docs.google.com/document/d/1DXr2GFHyv69rm2t5rNPqdtXSGwea2KGUHnjJ6XOXzsU/edit?usp=drivesdk</t>
  </si>
  <si>
    <t>172gFuaUzi1-c068ws-mCvaK_WOrs82h-m-GyLys71Xg</t>
  </si>
  <si>
    <t>https://docs.google.com/document/d/172gFuaUzi1-c068ws-mCvaK_WOrs82h-m-GyLys71Xg/edit?usp=drivesdk</t>
  </si>
  <si>
    <t>Document successfully created; Document successfully merged; Manually run by cwaite@christenseninstitute.org; Timestamp: Mar 25 2019 4:35 PM</t>
  </si>
  <si>
    <t>12LWEj7Jso9wyKvyvL1RnVTD85C1MS7E7Qmags7HJO8o</t>
  </si>
  <si>
    <t>https://docs.google.com/document/d/12LWEj7Jso9wyKvyvL1RnVTD85C1MS7E7Qmags7HJO8o/edit?usp=drivesdk</t>
  </si>
  <si>
    <t>1_3SAAE8gZ-LsABr34R0THVYp3ZG3s6T-e1LCBQI0E1Y</t>
  </si>
  <si>
    <t>https://docs.google.com/document/d/1_3SAAE8gZ-LsABr34R0THVYp3ZG3s6T-e1LCBQI0E1Y/edit?usp=drivesdk</t>
  </si>
  <si>
    <t>1Ss7PM7F6eYzlsPieRCooVr_YdiRI1b1kl_7kPZWhxZk</t>
  </si>
  <si>
    <t>https://docs.google.com/document/d/1Ss7PM7F6eYzlsPieRCooVr_YdiRI1b1kl_7kPZWhxZk/edit?usp=drivesdk</t>
  </si>
  <si>
    <t>1_Qg_kgu2nYDdZYukmtWHyqLoX226tMP2uKVxnC0zyKU</t>
  </si>
  <si>
    <t>https://docs.google.com/document/d/1_Qg_kgu2nYDdZYukmtWHyqLoX226tMP2uKVxnC0zyKU/edit?usp=drivesdk</t>
  </si>
  <si>
    <t>1SVLErsDw303Dsx3GLTdt9h6W6T3SdplkL8DfJlDnMak</t>
  </si>
  <si>
    <t>https://docs.google.com/document/d/1SVLErsDw303Dsx3GLTdt9h6W6T3SdplkL8DfJlDnMak/edit?usp=drivesdk</t>
  </si>
  <si>
    <t>1qxoNet0jgC5ZWHDjOhNO52dhavDMb1JRUB0BqCjK7lQ</t>
  </si>
  <si>
    <t>https://docs.google.com/document/d/1qxoNet0jgC5ZWHDjOhNO52dhavDMb1JRUB0BqCjK7lQ/edit?usp=drivesdk</t>
  </si>
  <si>
    <t>16q3vc-XbgEFwbQ_dSrCkyXtRjbCW03wx9SIa9lSlNww</t>
  </si>
  <si>
    <t>https://docs.google.com/document/d/16q3vc-XbgEFwbQ_dSrCkyXtRjbCW03wx9SIa9lSlNww/edit?usp=drivesdk</t>
  </si>
  <si>
    <t>1iSx-93ijUBgioWYer2huVYLsCbnxKKlPgxIw65167ME</t>
  </si>
  <si>
    <t>https://docs.google.com/document/d/1iSx-93ijUBgioWYer2huVYLsCbnxKKlPgxIw65167ME/edit?usp=drivesdk</t>
  </si>
  <si>
    <t>1WeHnlZ8VhXR5xZrDaPgJJEjryORRzZ-5TmAoKlqOu2g</t>
  </si>
  <si>
    <t>https://docs.google.com/document/d/1WeHnlZ8VhXR5xZrDaPgJJEjryORRzZ-5TmAoKlqOu2g/edit?usp=drivesdk</t>
  </si>
  <si>
    <t>1-9Qx_XYa0n4DOMQt28fqHGYN25S--ySocZ7HmzA1lSE</t>
  </si>
  <si>
    <t>https://docs.google.com/document/d/1-9Qx_XYa0n4DOMQt28fqHGYN25S--ySocZ7HmzA1lSE/edit?usp=drivesdk</t>
  </si>
  <si>
    <t>1Bhez1lSOy2FRQ0XnvEdwZiWMnsnWDjeaRaXde5Fypvg</t>
  </si>
  <si>
    <t>https://docs.google.com/document/d/1Bhez1lSOy2FRQ0XnvEdwZiWMnsnWDjeaRaXde5Fypvg/edit?usp=drivesdk</t>
  </si>
  <si>
    <t>1SgmnRkVvZ2tKlshwwn3c_7OavmMDydWTkEc69jmP4Yg</t>
  </si>
  <si>
    <t>https://docs.google.com/document/d/1SgmnRkVvZ2tKlshwwn3c_7OavmMDydWTkEc69jmP4Yg/edit?usp=drivesdk</t>
  </si>
  <si>
    <t>1qMpGtolP90GvQVymgzABTNgfB0yc4HMt13XzdZprjJ4</t>
  </si>
  <si>
    <t>https://docs.google.com/document/d/1qMpGtolP90GvQVymgzABTNgfB0yc4HMt13XzdZprjJ4/edit?usp=drivesdk</t>
  </si>
  <si>
    <t>1mFYiZxlRl7VrV7HCrqpCSRjIkZ0m66chgLC3TlfbQk0</t>
  </si>
  <si>
    <t>https://docs.google.com/document/d/1mFYiZxlRl7VrV7HCrqpCSRjIkZ0m66chgLC3TlfbQk0/edit?usp=drivesdk</t>
  </si>
  <si>
    <t>13vUk5BIkZPGmRLxJ0i2ej1L9mnJIKQ_WGionU7b7FI8</t>
  </si>
  <si>
    <t>https://docs.google.com/document/d/13vUk5BIkZPGmRLxJ0i2ej1L9mnJIKQ_WGionU7b7FI8/edit?usp=drivesdk</t>
  </si>
  <si>
    <t>1bK7Ha-KuqYNwNh7jdynuIu8MT9R35DQ3FyrduR8UjGE</t>
  </si>
  <si>
    <t>https://docs.google.com/document/d/1bK7Ha-KuqYNwNh7jdynuIu8MT9R35DQ3FyrduR8UjGE/edit?usp=drivesdk</t>
  </si>
  <si>
    <t>1AoD5oKBo2ufeB9t_oQVW0r5F5qPtexvMH_Zfl6vDNhE</t>
  </si>
  <si>
    <t>https://docs.google.com/document/d/1AoD5oKBo2ufeB9t_oQVW0r5F5qPtexvMH_Zfl6vDNhE/edit?usp=drivesdk</t>
  </si>
  <si>
    <t>Document successfully created; Document successfully merged; Manually run by cwaite@christenseninstitute.org; Timestamp: Mar 25 2019 3:50 PM</t>
  </si>
  <si>
    <t>14hqAJF20nDNSiVQnL0x641pCRsUSAlbrAK8KDrYjz1w</t>
  </si>
  <si>
    <t>https://docs.google.com/document/d/14hqAJF20nDNSiVQnL0x641pCRsUSAlbrAK8KDrYjz1w/edit?usp=drivesdk</t>
  </si>
  <si>
    <t>1_9UyDw27-wggzsNZaNACM4tJ76_OZobazCzolXefmDo</t>
  </si>
  <si>
    <t>https://docs.google.com/document/d/1_9UyDw27-wggzsNZaNACM4tJ76_OZobazCzolXefmDo/edit?usp=drivesdk</t>
  </si>
  <si>
    <t>1so2JfwW4myrYnmZqBJLKToxtlbk2ZcXSitN6vaBeCY4</t>
  </si>
  <si>
    <t>https://docs.google.com/document/d/1so2JfwW4myrYnmZqBJLKToxtlbk2ZcXSitN6vaBeCY4/edit?usp=drivesdk</t>
  </si>
  <si>
    <t>1KldePwqwqUpcytYX0MJhtR4KseFShg4yafv-mhWOqoA</t>
  </si>
  <si>
    <t>https://docs.google.com/document/d/1KldePwqwqUpcytYX0MJhtR4KseFShg4yafv-mhWOqoA/edit?usp=drivesdk</t>
  </si>
  <si>
    <t>Document successfully created; Document successfully merged; Manually run by cwaite@christenseninstitute.org; Timestamp: Mar 25 2019 4:10 PM</t>
  </si>
  <si>
    <t>1enJypVQPEX_qekza69BKKW09XwyXAGqN6kyPzYV2cK0</t>
  </si>
  <si>
    <t>https://docs.google.com/document/d/1enJypVQPEX_qekza69BKKW09XwyXAGqN6kyPzYV2cK0/edit?usp=drivesdk</t>
  </si>
  <si>
    <t>13ubt-GAIea1D5rR1_9ts7DTW5t-Gh9IbKISFDj7P_bk</t>
  </si>
  <si>
    <t>https://docs.google.com/document/d/13ubt-GAIea1D5rR1_9ts7DTW5t-Gh9IbKISFDj7P_bk/edit?usp=drivesdk</t>
  </si>
  <si>
    <t>17fXqhuaG8phnMR2seS0WyN_zQBN4fTCOBWt0yAGotMg</t>
  </si>
  <si>
    <t>https://docs.google.com/document/d/17fXqhuaG8phnMR2seS0WyN_zQBN4fTCOBWt0yAGotMg/edit?usp=drivesdk</t>
  </si>
  <si>
    <t>1fS6RVptCvZ8ynN77r5zq4OPg8eoOcF9E7x2Bm73kG5A</t>
  </si>
  <si>
    <t>https://docs.google.com/document/d/1fS6RVptCvZ8ynN77r5zq4OPg8eoOcF9E7x2Bm73kG5A/edit?usp=drivesdk</t>
  </si>
  <si>
    <t>1W26B8jJ51qv9UN5nMdOVVXueirRR1woCTs3cOlkHu8E</t>
  </si>
  <si>
    <t>https://docs.google.com/document/d/1W26B8jJ51qv9UN5nMdOVVXueirRR1woCTs3cOlkHu8E/edit?usp=drivesdk</t>
  </si>
  <si>
    <t>1i1Cxzq3Mk92aatNKCzIb4lcaPRmd2Xg742Kys9T6Tec</t>
  </si>
  <si>
    <t>https://docs.google.com/document/d/1i1Cxzq3Mk92aatNKCzIb4lcaPRmd2Xg742Kys9T6Tec/edit?usp=drivesdk</t>
  </si>
  <si>
    <t>1tYFHHc_dofdiysgaSicJCRs76wWjraCCLz2CP-xgAIs</t>
  </si>
  <si>
    <t>https://docs.google.com/document/d/1tYFHHc_dofdiysgaSicJCRs76wWjraCCLz2CP-xgAIs/edit?usp=drivesdk</t>
  </si>
  <si>
    <t>1ErA5UCbkZ_MhZ5WGfhul43niN1SZJUj33JZGRBcI4-Y</t>
  </si>
  <si>
    <t>https://docs.google.com/document/d/1ErA5UCbkZ_MhZ5WGfhul43niN1SZJUj33JZGRBcI4-Y/edit?usp=drivesdk</t>
  </si>
  <si>
    <t>1xa45Y5WSRsZtZS-g24DqhrImZOJk8Yi3mLZR6sRdn2o</t>
  </si>
  <si>
    <t>https://docs.google.com/document/d/1xa45Y5WSRsZtZS-g24DqhrImZOJk8Yi3mLZR6sRdn2o/edit?usp=drivesdk</t>
  </si>
  <si>
    <t>1kNTe12AYlvVL7RbiqL5kLVxk5H-2vFbp1jOQO4m1yRA</t>
  </si>
  <si>
    <t>https://docs.google.com/document/d/1kNTe12AYlvVL7RbiqL5kLVxk5H-2vFbp1jOQO4m1yRA/edit?usp=drivesdk</t>
  </si>
  <si>
    <t>1wnyz9zhX0sHTpPP7wP4jXOcdu8iA98bpZiksCgTzzl4</t>
  </si>
  <si>
    <t>https://docs.google.com/document/d/1wnyz9zhX0sHTpPP7wP4jXOcdu8iA98bpZiksCgTzzl4/edit?usp=drivesdk</t>
  </si>
  <si>
    <t>Document successfully created; Document successfully merged; Manually run by cwaite@christenseninstitute.org; Timestamp: Mar 25 2019 4:36 PM</t>
  </si>
  <si>
    <t>1bkrohEIwmtksnrB9iC-yhrtV73Q9eF6oiGjlvEsCi_4</t>
  </si>
  <si>
    <t>https://docs.google.com/document/d/1bkrohEIwmtksnrB9iC-yhrtV73Q9eF6oiGjlvEsCi_4/edit?usp=drivesdk</t>
  </si>
  <si>
    <t>1ItHt0Vurpx4d6BwsvujerilU9x7cJh7888og0_2363o</t>
  </si>
  <si>
    <t>https://docs.google.com/document/d/1ItHt0Vurpx4d6BwsvujerilU9x7cJh7888og0_2363o/edit?usp=drivesdk</t>
  </si>
  <si>
    <t>1NksFauFGGeksMiLqaQmN5gGlr0Hzdx_oAuVA6ZXU_AQ</t>
  </si>
  <si>
    <t>https://docs.google.com/document/d/1NksFauFGGeksMiLqaQmN5gGlr0Hzdx_oAuVA6ZXU_AQ/edit?usp=drivesdk</t>
  </si>
  <si>
    <t>1BQscRkbwMXpPZmPj4FpKTvF8NXvxtCQa8_amOpH35iI</t>
  </si>
  <si>
    <t>https://docs.google.com/document/d/1BQscRkbwMXpPZmPj4FpKTvF8NXvxtCQa8_amOpH35iI/edit?usp=drivesdk</t>
  </si>
  <si>
    <t>1jsUomXzxOEeVnELUwf4a_Gp4tCGMIMUyU05aQXDIFns</t>
  </si>
  <si>
    <t>https://docs.google.com/document/d/1jsUomXzxOEeVnELUwf4a_Gp4tCGMIMUyU05aQXDIFns/edit?usp=drivesdk</t>
  </si>
  <si>
    <t>1JkQjoHHOmd4Ud8p8Fqe7vDPNcwglKedAAVN_VsrBL6k</t>
  </si>
  <si>
    <t>https://docs.google.com/document/d/1JkQjoHHOmd4Ud8p8Fqe7vDPNcwglKedAAVN_VsrBL6k/edit?usp=drivesdk</t>
  </si>
  <si>
    <t>1AuZNcF-yxiwacRpA_ActdWyBSdoo0vxwrPj1Ntb47II</t>
  </si>
  <si>
    <t>https://docs.google.com/document/d/1AuZNcF-yxiwacRpA_ActdWyBSdoo0vxwrPj1Ntb47II/edit?usp=drivesdk</t>
  </si>
  <si>
    <t>1a_Y_74fzn2FrSP7i6FN3SLNFcm8lFHa1DZuLdvW7OUM</t>
  </si>
  <si>
    <t>https://docs.google.com/document/d/1a_Y_74fzn2FrSP7i6FN3SLNFcm8lFHa1DZuLdvW7OUM/edit?usp=drivesdk</t>
  </si>
  <si>
    <t>1KJLBNm4vAMc91pcXqOHO0Jvp28PpThKkFcvXU-U5RE8</t>
  </si>
  <si>
    <t>https://docs.google.com/document/d/1KJLBNm4vAMc91pcXqOHO0Jvp28PpThKkFcvXU-U5RE8/edit?usp=drivesdk</t>
  </si>
  <si>
    <t>1N7HFat_jGWGdtxWS0edSO2bayJAVFuLOsp5cpAM5Fp8</t>
  </si>
  <si>
    <t>https://docs.google.com/document/d/1N7HFat_jGWGdtxWS0edSO2bayJAVFuLOsp5cpAM5Fp8/edit?usp=drivesdk</t>
  </si>
  <si>
    <t>1FhzC9WB_NQeG3BIG6iRCFX6Dau7GLYbHjf_rS2V1vBI</t>
  </si>
  <si>
    <t>https://docs.google.com/document/d/1FhzC9WB_NQeG3BIG6iRCFX6Dau7GLYbHjf_rS2V1vBI/edit?usp=drivesdk</t>
  </si>
  <si>
    <t>1LstI7mY41KhNbM7y8t1kSzEnen4PZ_kSImrh5EYnQTk</t>
  </si>
  <si>
    <t>https://docs.google.com/document/d/1LstI7mY41KhNbM7y8t1kSzEnen4PZ_kSImrh5EYnQTk/edit?usp=drivesdk</t>
  </si>
  <si>
    <t>1OyFac5Fza_qYzxR7b1V1RkEwWC4gEwjCEHuIxlBti_8</t>
  </si>
  <si>
    <t>https://docs.google.com/document/d/1OyFac5Fza_qYzxR7b1V1RkEwWC4gEwjCEHuIxlBti_8/edit?usp=drivesdk</t>
  </si>
  <si>
    <t>Document successfully created; Document successfully merged; Manually run by cwaite@christenseninstitute.org; Timestamp: Mar 25 2019 3:51 PM</t>
  </si>
  <si>
    <t>1_M_kNuCjHVsFsdM2N4WEt72tE1d03lQmVOrp50Xj8VI</t>
  </si>
  <si>
    <t>https://docs.google.com/document/d/1_M_kNuCjHVsFsdM2N4WEt72tE1d03lQmVOrp50Xj8VI/edit?usp=drivesdk</t>
  </si>
  <si>
    <t>1cUu94PvT8jNA_B_Y_2US7M9uclNPEybtGV-0jGwdFBs</t>
  </si>
  <si>
    <t>https://docs.google.com/document/d/1cUu94PvT8jNA_B_Y_2US7M9uclNPEybtGV-0jGwdFBs/edit?usp=drivesdk</t>
  </si>
  <si>
    <t>Document successfully created; Document successfully merged; Manually run by cwaite@christenseninstitute.org; Timestamp: Mar 25 2019 4:11 PM</t>
  </si>
  <si>
    <t>15q2PKYOaVLbM9MgI9WlUAgOHkz0rWwW6hWFzZKCXnec</t>
  </si>
  <si>
    <t>https://docs.google.com/document/d/15q2PKYOaVLbM9MgI9WlUAgOHkz0rWwW6hWFzZKCXnec/edit?usp=drivesdk</t>
  </si>
  <si>
    <t>12F6AFRil1sX8BIVyJCtVjmz2BPsO2q0zCYOvB7jy3zA</t>
  </si>
  <si>
    <t>https://docs.google.com/document/d/12F6AFRil1sX8BIVyJCtVjmz2BPsO2q0zCYOvB7jy3zA/edit?usp=drivesdk</t>
  </si>
  <si>
    <t>1doVoV9h3vC2MRNOw8bVybPayBp4Qs16KZ4rrg-JmW2M</t>
  </si>
  <si>
    <t>https://docs.google.com/document/d/1doVoV9h3vC2MRNOw8bVybPayBp4Qs16KZ4rrg-JmW2M/edit?usp=drivesdk</t>
  </si>
  <si>
    <t>1tLhw13w1g-qp7yDLBxEg9gX7OVQGN4psDby7YuxbvHw</t>
  </si>
  <si>
    <t>https://docs.google.com/document/d/1tLhw13w1g-qp7yDLBxEg9gX7OVQGN4psDby7YuxbvHw/edit?usp=drivesdk</t>
  </si>
  <si>
    <t>15W0-y14fnJBg5Mszifmp0gqdFReWRdwUo5lO1CVMXnI</t>
  </si>
  <si>
    <t>https://docs.google.com/document/d/15W0-y14fnJBg5Mszifmp0gqdFReWRdwUo5lO1CVMXnI/edit?usp=drivesdk</t>
  </si>
  <si>
    <t>163mAjPfnaGLnQFeLXImFFbsQCmJKcqo0iRWIS866a3E</t>
  </si>
  <si>
    <t>https://docs.google.com/document/d/163mAjPfnaGLnQFeLXImFFbsQCmJKcqo0iRWIS866a3E/edit?usp=drivesdk</t>
  </si>
  <si>
    <t>1lbRA6nxRSacxi_wYidimp723nCLoCmSlocU9Lc7pBRw</t>
  </si>
  <si>
    <t>https://docs.google.com/document/d/1lbRA6nxRSacxi_wYidimp723nCLoCmSlocU9Lc7pBRw/edit?usp=drivesdk</t>
  </si>
  <si>
    <t>1meSBt0uI8gk6eu1asRKGEWLZFu8wsf1_j7pJGJWeh54</t>
  </si>
  <si>
    <t>https://docs.google.com/document/d/1meSBt0uI8gk6eu1asRKGEWLZFu8wsf1_j7pJGJWeh54/edit?usp=drivesdk</t>
  </si>
  <si>
    <t>1r9C_fAw0UGTn_ElhtyGiUx9BYHPM5bUdmrupnbLTMi4</t>
  </si>
  <si>
    <t>https://docs.google.com/document/d/1r9C_fAw0UGTn_ElhtyGiUx9BYHPM5bUdmrupnbLTMi4/edit?usp=drivesdk</t>
  </si>
  <si>
    <t>18GUAYLIJWpb9kTTQs8xP60Z4eewQEPQeHaDmTcRcJmo</t>
  </si>
  <si>
    <t>https://docs.google.com/document/d/18GUAYLIJWpb9kTTQs8xP60Z4eewQEPQeHaDmTcRcJmo/edit?usp=drivesdk</t>
  </si>
  <si>
    <t>1TtTfn_V7MjVeCwM80phzraGAJ-GZpnL-JtVi7DzvXjo</t>
  </si>
  <si>
    <t>https://docs.google.com/document/d/1TtTfn_V7MjVeCwM80phzraGAJ-GZpnL-JtVi7DzvXjo/edit?usp=drivesdk</t>
  </si>
  <si>
    <t>1QjQsk7TMMJ1I0Oy8jDEsp67jNq90sdE1sa6zgaDOTk8</t>
  </si>
  <si>
    <t>13dU90ua6mj1ZyLy5KZ6e1hk-RgAY63wCJeIe5SuFYOQ</t>
  </si>
  <si>
    <t>https://docs.google.com/document/d/1QjQsk7TMMJ1I0Oy8jDEsp67jNq90sdE1sa6zgaDOTk8/edit?usp=drivesdk</t>
  </si>
  <si>
    <t>https://docs.google.com/document/d/13dU90ua6mj1ZyLy5KZ6e1hk-RgAY63wCJeIe5SuFYOQ/edit?usp=drivesdk</t>
  </si>
  <si>
    <t>1pkU0Ub14YQJyExcRIoHT3ayqgc47fBG1CEmLJYwUP6c</t>
  </si>
  <si>
    <t>https://docs.google.com/document/d/1pkU0Ub14YQJyExcRIoHT3ayqgc47fBG1CEmLJYwUP6c/edit?usp=drivesdk</t>
  </si>
  <si>
    <t>1pz7pvBIpi3D51ULk4fmlZeo1B4yBTFu7sxHX12hvI84</t>
  </si>
  <si>
    <t>https://docs.google.com/document/d/1pz7pvBIpi3D51ULk4fmlZeo1B4yBTFu7sxHX12hvI84/edit?usp=drivesdk</t>
  </si>
  <si>
    <t>1-5cTT7ysHXc2wA8pLRo6mzR_A-g9HL7Y_NPceZ6JOFc</t>
  </si>
  <si>
    <t>https://docs.google.com/document/d/1-5cTT7ysHXc2wA8pLRo6mzR_A-g9HL7Y_NPceZ6JOFc/edit?usp=drivesdk</t>
  </si>
  <si>
    <t>1ImIjMCw-BsMT5_FsB1scGEElWjjGikpakuLGTPe1ikg</t>
  </si>
  <si>
    <t>https://docs.google.com/document/d/1ImIjMCw-BsMT5_FsB1scGEElWjjGikpakuLGTPe1ikg/edit?usp=drivesdk</t>
  </si>
  <si>
    <t>1O27N2JI3pLjUdRfLUe2I3cWeEHkcVugKvvj7kjuUzU4</t>
  </si>
  <si>
    <t>https://docs.google.com/document/d/1O27N2JI3pLjUdRfLUe2I3cWeEHkcVugKvvj7kjuUzU4/edit?usp=drivesdk</t>
  </si>
  <si>
    <t>1pAY8YgQ02U1Kg2LnUfyR_cJ8ahn08D5CI_yNszZMkoU</t>
  </si>
  <si>
    <t>https://docs.google.com/document/d/1pAY8YgQ02U1Kg2LnUfyR_cJ8ahn08D5CI_yNszZMkoU/edit?usp=drivesdk</t>
  </si>
  <si>
    <t>1ZmcdJDTZ0Czl3j2Axvywqz9RFI0W4xFGU6bSvjGQyZE</t>
  </si>
  <si>
    <t>https://docs.google.com/document/d/1ZmcdJDTZ0Czl3j2Axvywqz9RFI0W4xFGU6bSvjGQyZE/edit?usp=drivesdk</t>
  </si>
  <si>
    <t>Document successfully created; Document successfully merged; Manually run by cwaite@christenseninstitute.org; Timestamp: Mar 25 2019 4:37 PM</t>
  </si>
  <si>
    <t>1LittFkX-0Pn2Cwe7DiXloE4TouoBU3uo5wpPLDAOC2s</t>
  </si>
  <si>
    <t>https://docs.google.com/document/d/1LittFkX-0Pn2Cwe7DiXloE4TouoBU3uo5wpPLDAOC2s/edit?usp=drivesdk</t>
  </si>
  <si>
    <t>181F-ug6s6Iw_SFJH0WGdmCoGA4jrjQ9x18ShiEdTiWQ</t>
  </si>
  <si>
    <t>https://docs.google.com/document/d/181F-ug6s6Iw_SFJH0WGdmCoGA4jrjQ9x18ShiEdTiWQ/edit?usp=drivesdk</t>
  </si>
  <si>
    <t>1lsiKOqbQKb0kir6_gjQe8XCXHQ1Qdfesnlb7coyOOk0</t>
  </si>
  <si>
    <t>https://docs.google.com/document/d/1lsiKOqbQKb0kir6_gjQe8XCXHQ1Qdfesnlb7coyOOk0/edit?usp=drivesdk</t>
  </si>
  <si>
    <t>1ruA7KUDggDhDr271k6kVSDg7vK4DB4QHHijReJGAm6Q</t>
  </si>
  <si>
    <t>https://docs.google.com/document/d/1ruA7KUDggDhDr271k6kVSDg7vK4DB4QHHijReJGAm6Q/edit?usp=drivesdk</t>
  </si>
  <si>
    <t>Document successfully created; Document successfully merged; Manually run by cwaite@christenseninstitute.org; Timestamp: Mar 25 2019 4:12 PM</t>
  </si>
  <si>
    <t>1nDflqvvHrZhXtBrITf_G4cJManiKGcZ8F3FEBvDQ_RU</t>
  </si>
  <si>
    <t>19AuqgKh9SKA6g9EQIjnwXRhBlAXz_URIwA3IhE7NPiU</t>
  </si>
  <si>
    <t>https://docs.google.com/document/d/1nDflqvvHrZhXtBrITf_G4cJManiKGcZ8F3FEBvDQ_RU/edit?usp=drivesdk</t>
  </si>
  <si>
    <t>https://docs.google.com/document/d/19AuqgKh9SKA6g9EQIjnwXRhBlAXz_URIwA3IhE7NPiU/edit?usp=drivesdk</t>
  </si>
  <si>
    <t>1UREkAmVNzCe5-hwabzxfNN4ezaAO4FcFCMAc7mpOI84</t>
  </si>
  <si>
    <t>https://docs.google.com/document/d/1UREkAmVNzCe5-hwabzxfNN4ezaAO4FcFCMAc7mpOI84/edit?usp=drivesdk</t>
  </si>
  <si>
    <t>Document successfully created; Document successfully merged; Manually run by cwaite@christenseninstitute.org; Timestamp: Mar 25 2019 3:52 PM</t>
  </si>
  <si>
    <t>1qCoQ1JUOU7LxbeuFmBcj2BmkHEWk_k0wJdz3uqBQigs</t>
  </si>
  <si>
    <t>https://docs.google.com/document/d/1qCoQ1JUOU7LxbeuFmBcj2BmkHEWk_k0wJdz3uqBQigs/edit?usp=drivesdk</t>
  </si>
  <si>
    <t>1ip-knFw2izj7Ia1B0EpqYD98zgv8tSV2JBBMEMXdWqM</t>
  </si>
  <si>
    <t>https://docs.google.com/document/d/1ip-knFw2izj7Ia1B0EpqYD98zgv8tSV2JBBMEMXdWqM/edit?usp=drivesdk</t>
  </si>
  <si>
    <t>1Ro1Iq9E_sDG8NT1sEJ4iBD7R4FVWh8ky39NxhE5NG1U</t>
  </si>
  <si>
    <t>https://docs.google.com/document/d/1Ro1Iq9E_sDG8NT1sEJ4iBD7R4FVWh8ky39NxhE5NG1U/edit?usp=drivesdk</t>
  </si>
  <si>
    <t>1GBon185DXkVDixbYnr8WNpRUaXERyGcxh7BuNoIHPjs</t>
  </si>
  <si>
    <t>https://docs.google.com/document/d/1GBon185DXkVDixbYnr8WNpRUaXERyGcxh7BuNoIHPjs/edit?usp=drivesdk</t>
  </si>
  <si>
    <t>11FeKz7D5bBBlJE84DNkAuVgpC5DO876DO7gLnBwRuwg</t>
  </si>
  <si>
    <t>https://docs.google.com/document/d/11FeKz7D5bBBlJE84DNkAuVgpC5DO876DO7gLnBwRuwg/edit?usp=drivesdk</t>
  </si>
  <si>
    <t>1u3eSiEu3kP9moAzMCpwDtphufjeF1AO4nriWbpGI3ns</t>
  </si>
  <si>
    <t>https://docs.google.com/document/d/1u3eSiEu3kP9moAzMCpwDtphufjeF1AO4nriWbpGI3ns/edit?usp=drivesdk</t>
  </si>
  <si>
    <t>13TwQLyE4Zx5AhIXITXj2NqNXXs8GPfFPLTnIn3fbwL0</t>
  </si>
  <si>
    <t>https://docs.google.com/document/d/13TwQLyE4Zx5AhIXITXj2NqNXXs8GPfFPLTnIn3fbwL0/edit?usp=drivesdk</t>
  </si>
  <si>
    <t>1kERYoB0LLqBftAhv_kwNxzsC6PYOuwGnZvQfWh_wS7s</t>
  </si>
  <si>
    <t>https://docs.google.com/document/d/1kERYoB0LLqBftAhv_kwNxzsC6PYOuwGnZvQfWh_wS7s/edit?usp=drivesdk</t>
  </si>
  <si>
    <t>1j_OHbRklv-u_fHdY4q4FlPg0qqYr2AdMGGk3zXFqKrQ</t>
  </si>
  <si>
    <t>https://docs.google.com/document/d/1j_OHbRklv-u_fHdY4q4FlPg0qqYr2AdMGGk3zXFqKrQ/edit?usp=drivesdk</t>
  </si>
  <si>
    <t>1VlLI9gIduUTfKGKiH13t4KA_kpH88i_zUuMNgW8NYS8</t>
  </si>
  <si>
    <t>https://docs.google.com/document/d/1VlLI9gIduUTfKGKiH13t4KA_kpH88i_zUuMNgW8NYS8/edit?usp=drivesdk</t>
  </si>
  <si>
    <t>1jaoF544KyvDSzTtnuiGkkohcUdLk_v9XDms4G9DKWvw</t>
  </si>
  <si>
    <t>https://docs.google.com/document/d/1jaoF544KyvDSzTtnuiGkkohcUdLk_v9XDms4G9DKWvw/edit?usp=drivesdk</t>
  </si>
  <si>
    <t>1atbgv1eno98hiAo5iN7eMB8-Cd9d5t3Nlpute6nlhK8</t>
  </si>
  <si>
    <t>https://docs.google.com/document/d/1atbgv1eno98hiAo5iN7eMB8-Cd9d5t3Nlpute6nlhK8/edit?usp=drivesdk</t>
  </si>
  <si>
    <t>1VIgkcw-NGHE1hCqFtw8-qlf7akvRf7s-i6c_GWQd5oI</t>
  </si>
  <si>
    <t>https://docs.google.com/document/d/1VIgkcw-NGHE1hCqFtw8-qlf7akvRf7s-i6c_GWQd5oI/edit?usp=drivesdk</t>
  </si>
  <si>
    <t>16W45efboTHaSdJJ8pZhryeBLQuZbWD3G4tbGSuupT14</t>
  </si>
  <si>
    <t>https://docs.google.com/document/d/16W45efboTHaSdJJ8pZhryeBLQuZbWD3G4tbGSuupT14/edit?usp=drivesdk</t>
  </si>
  <si>
    <t>1aSAm9jNYwCUIfwU6nlAYjfSRSMOnTXXJxPdXBeuRRZc</t>
  </si>
  <si>
    <t>https://docs.google.com/document/d/1aSAm9jNYwCUIfwU6nlAYjfSRSMOnTXXJxPdXBeuRRZc/edit?usp=drivesdk</t>
  </si>
  <si>
    <t>14mtpnzAm1fqPSRBi2zzUmC_jF1V714XOLMjhgO1RCG0</t>
  </si>
  <si>
    <t>https://docs.google.com/document/d/14mtpnzAm1fqPSRBi2zzUmC_jF1V714XOLMjhgO1RCG0/edit?usp=drivesdk</t>
  </si>
  <si>
    <t>1ZkthUaJ-16KPJ8dLOL7WEO2ZaDw9p2_T0wZchVqDwnA</t>
  </si>
  <si>
    <t>https://docs.google.com/document/d/1ZkthUaJ-16KPJ8dLOL7WEO2ZaDw9p2_T0wZchVqDwnA/edit?usp=drivesdk</t>
  </si>
  <si>
    <t>1J11DbPE__b3RX4Uvm-XJwnkURZtynU6J_MX3IQOYS1U</t>
  </si>
  <si>
    <t>1zGSoVZQvyvGpICa4SEl1Jj1iS6eSZ9iwn_uw-mUjpZ0</t>
  </si>
  <si>
    <t>https://docs.google.com/document/d/1zGSoVZQvyvGpICa4SEl1Jj1iS6eSZ9iwn_uw-mUjpZ0/edit?usp=drivesdk</t>
  </si>
  <si>
    <t>https://docs.google.com/document/d/1J11DbPE__b3RX4Uvm-XJwnkURZtynU6J_MX3IQOYS1U/edit?usp=drivesdk</t>
  </si>
  <si>
    <t>Document successfully created; Document successfully merged; Manually run by cwaite@christenseninstitute.org; Timestamp: Mar 25 2019 4:13 PM</t>
  </si>
  <si>
    <t>1dHIIuSFqFjuKcD6p7linbSXQRZ8L9ohNfozrNAsqkPU</t>
  </si>
  <si>
    <t>https://docs.google.com/document/d/1dHIIuSFqFjuKcD6p7linbSXQRZ8L9ohNfozrNAsqkPU/edit?usp=drivesdk</t>
  </si>
  <si>
    <t>1o3Ij-oSKv68Nb_EbjtqFT0XtHiNpwAuvSg28Zc_QzrE</t>
  </si>
  <si>
    <t>https://docs.google.com/document/d/1o3Ij-oSKv68Nb_EbjtqFT0XtHiNpwAuvSg28Zc_QzrE/edit?usp=drivesdk</t>
  </si>
  <si>
    <t>1ssRfeqoQUfep_PpyVgLuDz5tZAwmXzHSCshgydvT5eU</t>
  </si>
  <si>
    <t>https://docs.google.com/document/d/1ssRfeqoQUfep_PpyVgLuDz5tZAwmXzHSCshgydvT5eU/edit?usp=drivesdk</t>
  </si>
  <si>
    <t>1CW7IwDQ_ZeOCYZxD_2yaZ25kN0UQY2OngM7bqQ21F9w</t>
  </si>
  <si>
    <t>https://docs.google.com/document/d/1CW7IwDQ_ZeOCYZxD_2yaZ25kN0UQY2OngM7bqQ21F9w/edit?usp=drivesdk</t>
  </si>
  <si>
    <t>1RiZoPLaTj4FnFIFKfOaTv2list0GpL10S-KeNRWKV9w</t>
  </si>
  <si>
    <t>https://docs.google.com/document/d/1RiZoPLaTj4FnFIFKfOaTv2list0GpL10S-KeNRWKV9w/edit?usp=drivesdk</t>
  </si>
  <si>
    <t>1ONjAk3S1AGkGvWfxZ0LIuhgEv7z66P640NlVnTH3hnY</t>
  </si>
  <si>
    <t>https://docs.google.com/document/d/1ONjAk3S1AGkGvWfxZ0LIuhgEv7z66P640NlVnTH3hnY/edit?usp=drivesdk</t>
  </si>
  <si>
    <t>1Wze49p5UcG3T9gx4YK8QlbaXsMbQzPdykXpvBYcIcCU</t>
  </si>
  <si>
    <t>https://docs.google.com/document/d/1Wze49p5UcG3T9gx4YK8QlbaXsMbQzPdykXpvBYcIcCU/edit?usp=drivesdk</t>
  </si>
  <si>
    <t>1sZc_yN-Q9yaChq9B7bf1WgYCEs_2kj605MoGgo4woHw</t>
  </si>
  <si>
    <t>https://docs.google.com/document/d/1sZc_yN-Q9yaChq9B7bf1WgYCEs_2kj605MoGgo4woHw/edit?usp=drivesdk</t>
  </si>
  <si>
    <t>Document successfully created; Document successfully merged; Manually run by cwaite@christenseninstitute.org; Timestamp: Mar 25 2019 4:38 PM</t>
  </si>
  <si>
    <t>Document successfully created; Document successfully merged; Manually run by cwaite@christenseninstitute.org; Timestamp: Mar 25 2019 3:53 PM</t>
  </si>
  <si>
    <t>19rZAdXamUVGUWyrEaX-Yu_uqrSVQf__9IJNnC71tKNg</t>
  </si>
  <si>
    <t>https://docs.google.com/document/d/19rZAdXamUVGUWyrEaX-Yu_uqrSVQf__9IJNnC71tKNg/edit?usp=drivesdk</t>
  </si>
  <si>
    <t>1_8MGkmp2HgNVX_qiPiArrTNVtTKzbsnmDsD_PjJ4Dpg</t>
  </si>
  <si>
    <t>https://docs.google.com/document/d/1_8MGkmp2HgNVX_qiPiArrTNVtTKzbsnmDsD_PjJ4Dpg/edit?usp=drivesdk</t>
  </si>
  <si>
    <t>1IOgGH-YwaZAcA4e1PQY7aiyjQie-fxL1GgxbVSFvoZI</t>
  </si>
  <si>
    <t>https://docs.google.com/document/d/1IOgGH-YwaZAcA4e1PQY7aiyjQie-fxL1GgxbVSFvoZI/edit?usp=drivesdk</t>
  </si>
  <si>
    <t>1NvrLGaZUEwJdbbj6LH3VxDThKQcExsvaNwykMn4hEjM</t>
  </si>
  <si>
    <t>https://docs.google.com/document/d/1NvrLGaZUEwJdbbj6LH3VxDThKQcExsvaNwykMn4hEjM/edit?usp=drivesdk</t>
  </si>
  <si>
    <t>1ll81X3yrci_gIbuUE8h73acBVz1Mz1CJFg1G3saI4T0</t>
  </si>
  <si>
    <t>https://docs.google.com/document/d/1ll81X3yrci_gIbuUE8h73acBVz1Mz1CJFg1G3saI4T0/edit?usp=drivesdk</t>
  </si>
  <si>
    <t>1l9a8XcS3KRfUNVxzx6HW8jdyU0f3r2_0Ev20zgaZjXg</t>
  </si>
  <si>
    <t>https://docs.google.com/document/d/1l9a8XcS3KRfUNVxzx6HW8jdyU0f3r2_0Ev20zgaZjXg/edit?usp=drivesdk</t>
  </si>
  <si>
    <t>1NNNVksnY7SCLwJq0vFG4ZXv0qWycnYwHA5C_PAOEjkc</t>
  </si>
  <si>
    <t>https://docs.google.com/document/d/1NNNVksnY7SCLwJq0vFG4ZXv0qWycnYwHA5C_PAOEjkc/edit?usp=drivesdk</t>
  </si>
  <si>
    <t>1aLNOQWxhhoMjTMgxqFtl4HFfgI4XfN8rHrtPvBhTSo8</t>
  </si>
  <si>
    <t>https://docs.google.com/document/d/1aLNOQWxhhoMjTMgxqFtl4HFfgI4XfN8rHrtPvBhTSo8/edit?usp=drivesdk</t>
  </si>
  <si>
    <t>1iNty3HEWruKnR-5MURhN-csLAj1M7wF_MYnN5qxjiEY</t>
  </si>
  <si>
    <t>https://docs.google.com/document/d/1iNty3HEWruKnR-5MURhN-csLAj1M7wF_MYnN5qxjiEY/edit?usp=drivesdk</t>
  </si>
  <si>
    <t>1XuQoL88tW0nW4usnlIQv_0ulEsaBW2uKQZJO8KiI-Y8</t>
  </si>
  <si>
    <t>https://docs.google.com/document/d/1XuQoL88tW0nW4usnlIQv_0ulEsaBW2uKQZJO8KiI-Y8/edit?usp=drivesdk</t>
  </si>
  <si>
    <t>13uYocoAUxXUsqT3MEwJ4mR2V-XmPcE7PIe-GEbd4KnU</t>
  </si>
  <si>
    <t>https://docs.google.com/document/d/13uYocoAUxXUsqT3MEwJ4mR2V-XmPcE7PIe-GEbd4KnU/edit?usp=drivesdk</t>
  </si>
  <si>
    <t>1O69WI6g5dtKkiVVU1rD3qXYpS2TxwcDoKrVI8wgfp0s</t>
  </si>
  <si>
    <t>https://docs.google.com/document/d/1O69WI6g5dtKkiVVU1rD3qXYpS2TxwcDoKrVI8wgfp0s/edit?usp=drivesdk</t>
  </si>
  <si>
    <t>Random number assignment</t>
  </si>
  <si>
    <t>Subject</t>
  </si>
  <si>
    <t>1BQ7LtoEtuZptHWDM6axqQioCVFY9M4KldXdihHAgdgo</t>
  </si>
  <si>
    <t>https://docs.google.com/document/d/1BQ7LtoEtuZptHWDM6axqQioCVFY9M4KldXdihHAgdgo/edit?usp=drivesdk</t>
  </si>
  <si>
    <t>School name</t>
  </si>
  <si>
    <t>Name</t>
  </si>
  <si>
    <t>Email</t>
  </si>
  <si>
    <t>Survey link</t>
  </si>
  <si>
    <t>Nomination Record</t>
  </si>
  <si>
    <t>Incentive</t>
  </si>
  <si>
    <t>COMPLETE?</t>
  </si>
  <si>
    <t>Nom outreach?</t>
  </si>
  <si>
    <t>Merge status</t>
  </si>
  <si>
    <t>SG card sent?</t>
  </si>
  <si>
    <t>1CLDxlZAolZRvW2KLuGaLh2-bBB2RR6t2tYbMJo0C4pA</t>
  </si>
  <si>
    <t>https://docs.google.com/document/d/1CLDxlZAolZRvW2KLuGaLh2-bBB2RR6t2tYbMJo0C4pA/edit?usp=drivesdk</t>
  </si>
  <si>
    <t>Accept your innovative school nomination (&amp; win an iPad!)</t>
  </si>
  <si>
    <t>Document successfully created; Document successfully merged; Manually run by cwaite@christenseninstitute.org; Timestamp: Mar 25 2019 4:14 PM</t>
  </si>
  <si>
    <t>an anonymous nominator</t>
  </si>
  <si>
    <t>https://www.surveygizmo.com/s3/4891113/Confirmation-Survey-T1-only</t>
  </si>
  <si>
    <t>1UqRMKJsblFEtHmEKK5GaSdlifGmbNc_c7xPERC1iGAg</t>
  </si>
  <si>
    <t>https://docs.google.com/document/d/1UqRMKJsblFEtHmEKK5GaSdlifGmbNc_c7xPERC1iGAg/edit?usp=drivesdk</t>
  </si>
  <si>
    <t>1wZawihLx-2okfZOdZhd9mLZqcm7RME25iKK5Kp3cPvc</t>
  </si>
  <si>
    <t>https://docs.google.com/document/d/1wZawihLx-2okfZOdZhd9mLZqcm7RME25iKK5Kp3cPvc/edit?usp=drivesdk</t>
  </si>
  <si>
    <t>you will be entered in a raffle to win a free iPad</t>
  </si>
  <si>
    <t>COMPLETE</t>
  </si>
  <si>
    <t>RESPONDED</t>
  </si>
  <si>
    <t>1epW5gBQk7ug6lZYBMH6yF2qlNLgVrd_S6AP_pr5GBPw</t>
  </si>
  <si>
    <t>https://docs.google.com/document/d/1epW5gBQk7ug6lZYBMH6yF2qlNLgVrd_S6AP_pr5GBPw/edit?usp=drivesdk</t>
  </si>
  <si>
    <t>Accept your innovative school nomination (&amp; receive a Starbucks gift card)</t>
  </si>
  <si>
    <t>EMAIL_OPENED</t>
  </si>
  <si>
    <t>1ZAt6NSsGI0_ie0y0yshxzHOMq9CD09-2QdLIt3gBMKY</t>
  </si>
  <si>
    <t>https://docs.google.com/document/d/1ZAt6NSsGI0_ie0y0yshxzHOMq9CD09-2QdLIt3gBMKY/edit?usp=drivesdk</t>
  </si>
  <si>
    <t>p300@cms.k12.nc.us</t>
  </si>
  <si>
    <t>https://www.surveygizmo.com/s3/4893997/Confirmation-Survey-T2first</t>
  </si>
  <si>
    <t>we will send you a $5 Starbucks gift card</t>
  </si>
  <si>
    <t>Nominator outreach</t>
  </si>
  <si>
    <t>EMAIL_SENT</t>
  </si>
  <si>
    <t>1bFdKKYIIpNXLx2swwEFI5AptfRZibGQAYgDK0uGgN00</t>
  </si>
  <si>
    <t>https://docs.google.com/document/d/1bFdKKYIIpNXLx2swwEFI5AptfRZibGQAYgDK0uGgN00/edit?usp=drivesdk</t>
  </si>
  <si>
    <t>EMAIL_CLICKED</t>
  </si>
  <si>
    <t>Y</t>
  </si>
  <si>
    <t>Document successfully created; Document successfully merged; Manually run by cwaite@christenseninstitute.org; Timestamp: Mar 25 2019 3:54 PM</t>
  </si>
  <si>
    <t>1X0BWUpTCRO4SsnKvjSUVJ1h_NSCIZhVsxs7sat9_6oE</t>
  </si>
  <si>
    <t>https://docs.google.com/document/d/1X0BWUpTCRO4SsnKvjSUVJ1h_NSCIZhVsxs7sat9_6oE/edit?usp=drivesdk</t>
  </si>
  <si>
    <t>1dLwZw7WRcrJcGBHBa26gJa7WwMTNmSIoLDhm2-QBrC0</t>
  </si>
  <si>
    <t>https://docs.google.com/document/d/1dLwZw7WRcrJcGBHBa26gJa7WwMTNmSIoLDhm2-QBrC0/edit?usp=drivesdk</t>
  </si>
  <si>
    <t>1pFlV74FQ_sm4XomYEw4ytyfZvHo1RqjsxUo6VSk9X4w</t>
  </si>
  <si>
    <t>https://docs.google.com/document/d/1pFlV74FQ_sm4XomYEw4ytyfZvHo1RqjsxUo6VSk9X4w/edit?usp=drivesdk</t>
  </si>
  <si>
    <t>1M7t-h9VWDGzrECUAEEtuRlqoYAdKosp9wxeCtYf87oo</t>
  </si>
  <si>
    <t>https://docs.google.com/document/d/1M7t-h9VWDGzrECUAEEtuRlqoYAdKosp9wxeCtYf87oo/edit?usp=drivesdk</t>
  </si>
  <si>
    <t>1Vj4MfOWPvI8EgWjP55p7puqVIvJOGBxbX5umAuwgDac</t>
  </si>
  <si>
    <t>https://docs.google.com/document/d/1Vj4MfOWPvI8EgWjP55p7puqVIvJOGBxbX5umAuwgDac/edit?usp=drivesdk</t>
  </si>
  <si>
    <t>12Ih1xiU0fI1B5nCOLvwXdmysUusaFF1gxIIS_I-PswA</t>
  </si>
  <si>
    <t>https://docs.google.com/document/d/12Ih1xiU0fI1B5nCOLvwXdmysUusaFF1gxIIS_I-PswA/edit?usp=drivesdk</t>
  </si>
  <si>
    <t>https://www.surveygizmo.com/s3/4893991/Confirmation-Survey-T1first</t>
  </si>
  <si>
    <t>1QgyAxC78_YcMrzr2s3wm8WpyCi3oY3TQGILTj_lN-pg</t>
  </si>
  <si>
    <t>https://docs.google.com/document/d/1QgyAxC78_YcMrzr2s3wm8WpyCi3oY3TQGILTj_lN-pg/edit?usp=drivesdk</t>
  </si>
  <si>
    <t>1XQQJEYGoBP3K-s1zehd6emUpE4cKRWL-FSFf5niKXrk</t>
  </si>
  <si>
    <t>https://docs.google.com/document/d/1XQQJEYGoBP3K-s1zehd6emUpE4cKRWL-FSFf5niKXrk/edit?usp=drivesdk</t>
  </si>
  <si>
    <t>1sRIi1WNCIz19zc9tn9oPi4fbagUjQBRY_02mQvRAu44</t>
  </si>
  <si>
    <t>https://docs.google.com/document/d/1sRIi1WNCIz19zc9tn9oPi4fbagUjQBRY_02mQvRAu44/edit?usp=drivesdk</t>
  </si>
  <si>
    <t>15OZPu_GAcrv9DaLLNzq1u21AmjfoyFCG9QXV5Y82LxE</t>
  </si>
  <si>
    <t>https://docs.google.com/document/d/15OZPu_GAcrv9DaLLNzq1u21AmjfoyFCG9QXV5Y82LxE/edit?usp=drivesdk</t>
  </si>
  <si>
    <t>Document successfully created; Document successfully merged; Manually run by cwaite@christenseninstitute.org; Timestamp: Mar 25 2019 3:55 PM</t>
  </si>
  <si>
    <t>103Ne2ubM3Nhkdk7QhDAE6NsiwKHpM6WxcCzetTjNWlE</t>
  </si>
  <si>
    <t>https://docs.google.com/document/d/103Ne2ubM3Nhkdk7QhDAE6NsiwKHpM6WxcCzetTjNWlE/edit?usp=drivesdk</t>
  </si>
  <si>
    <t>Education Evolving, EdVisions, Center for Teaching Quality (CTQ), and Education Reimagined</t>
  </si>
  <si>
    <t>1LSvVpkDDRVOJKm6zXS7xT0SmOGxpEGlfleQkxQqWwJU</t>
  </si>
  <si>
    <t>https://docs.google.com/document/d/1LSvVpkDDRVOJKm6zXS7xT0SmOGxpEGlfleQkxQqWwJU/edit?usp=drivesdk</t>
  </si>
  <si>
    <t>14RJLZErqIVcpFN0zR0_A6hPMeiIIxovSqscs8R8gtBQ</t>
  </si>
  <si>
    <t>https://docs.google.com/document/d/14RJLZErqIVcpFN0zR0_A6hPMeiIIxovSqscs8R8gtBQ/edit?usp=drivesdk</t>
  </si>
  <si>
    <t>1_9UH8O801kj8_80B5yFPiIB1rdvlJ3RCpZzb_gEJo6Y</t>
  </si>
  <si>
    <t>https://docs.google.com/document/d/1_9UH8O801kj8_80B5yFPiIB1rdvlJ3RCpZzb_gEJo6Y/edit?usp=drivesdk</t>
  </si>
  <si>
    <t>1f4yAUEcxB5NyCVV2jL01FCFIn9JwRldXPXIlYVnwzDQ</t>
  </si>
  <si>
    <t>https://docs.google.com/document/d/1f4yAUEcxB5NyCVV2jL01FCFIn9JwRldXPXIlYVnwzDQ/edit?usp=drivesdk</t>
  </si>
  <si>
    <t>1twKD-5loKeuPCN-mUysCD5daxaIo7lOcsTQayoBGosA</t>
  </si>
  <si>
    <t>https://docs.google.com/document/d/1twKD-5loKeuPCN-mUysCD5daxaIo7lOcsTQayoBGosA/edit?usp=drivesdk</t>
  </si>
  <si>
    <t>BOUNCED</t>
  </si>
  <si>
    <t>1ppgXZxoq55x7HU776XA1T1vNu0CTnKKrKB-IY2LieTY</t>
  </si>
  <si>
    <t>https://docs.google.com/document/d/1ppgXZxoq55x7HU776XA1T1vNu0CTnKKrKB-IY2LieTY/edit?usp=drivesdk</t>
  </si>
  <si>
    <t>Christensen Institute and two anonymous nominators</t>
  </si>
  <si>
    <t>1-QoRmVWAU1x2BtpAKTtq7HusVr2NTRlfqrbjy9Vz6bY</t>
  </si>
  <si>
    <t>https://docs.google.com/document/d/1-QoRmVWAU1x2BtpAKTtq7HusVr2NTRlfqrbjy9Vz6bY/edit?usp=drivesdk</t>
  </si>
  <si>
    <t>1Ge0VCRzzp-haNxuPWTWxQwcfrSUYdMSDazCy8hpDDeM</t>
  </si>
  <si>
    <t>https://docs.google.com/document/d/1Ge0VCRzzp-haNxuPWTWxQwcfrSUYdMSDazCy8hpDDeM/edit?usp=drivesdk</t>
  </si>
  <si>
    <t>reDesign, LLC, Springpoint, an an anonymous nominator</t>
  </si>
  <si>
    <t>1mfTlwGZBps237qzTZ0Eb6CVy1n3kDjFxoKACMSYbiYk</t>
  </si>
  <si>
    <t>https://docs.google.com/document/d/1mfTlwGZBps237qzTZ0Eb6CVy1n3kDjFxoKACMSYbiYk/edit?usp=drivesdk</t>
  </si>
  <si>
    <t>EL Education and Great Schools Partnership</t>
  </si>
  <si>
    <t>1c4vALBkTcEsXQLDsrO2PGTw_pjmArmgxF-zcAL5oVLk</t>
  </si>
  <si>
    <t>https://docs.google.com/document/d/1c4vALBkTcEsXQLDsrO2PGTw_pjmArmgxF-zcAL5oVLk/edit?usp=drivesdk</t>
  </si>
  <si>
    <t>Document successfully created; Document successfully merged; Manually run by cwaite@christenseninstitute.org; Timestamp: Mar 25 2019 3:56 PM</t>
  </si>
  <si>
    <t>15SKaatBvuRMbiofKuZcCZEXzrtF7KSPUdclqXVSeecE</t>
  </si>
  <si>
    <t>https://docs.google.com/document/d/15SKaatBvuRMbiofKuZcCZEXzrtF7KSPUdclqXVSeecE/edit?usp=drivesdk</t>
  </si>
  <si>
    <t>19e2zwvssrivVxVDLjtOnAhcaCNFLNpGjIUPgFQajr2c</t>
  </si>
  <si>
    <t>https://docs.google.com/document/d/19e2zwvssrivVxVDLjtOnAhcaCNFLNpGjIUPgFQajr2c/edit?usp=drivesdk</t>
  </si>
  <si>
    <t>1MHqVlwOkRv8vZFmJZy58Pez_YM8F2WJhGnzHf-TiWtM</t>
  </si>
  <si>
    <t>https://docs.google.com/document/d/1MHqVlwOkRv8vZFmJZy58Pez_YM8F2WJhGnzHf-TiWtM/edit?usp=drivesdk</t>
  </si>
  <si>
    <t>1sROrXfJNxFa31pNH3SddScRYFv4fnPn0ZSGFsyzVOgU</t>
  </si>
  <si>
    <t>https://docs.google.com/document/d/1sROrXfJNxFa31pNH3SddScRYFv4fnPn0ZSGFsyzVOgU/edit?usp=drivesdk</t>
  </si>
  <si>
    <t>1CExYvMQ3bFll-CQ3-lyhKi8JRWNqrS3K1ziijyyKq54</t>
  </si>
  <si>
    <t>https://docs.google.com/document/d/1CExYvMQ3bFll-CQ3-lyhKi8JRWNqrS3K1ziijyyKq54/edit?usp=drivesdk</t>
  </si>
  <si>
    <t>1ukHh1Y-CCei942eGTxnyFHjOTP3AHgAeEHpCBEk97HA</t>
  </si>
  <si>
    <t>https://docs.google.com/document/d/1ukHh1Y-CCei942eGTxnyFHjOTP3AHgAeEHpCBEk97HA/edit?usp=drivesdk</t>
  </si>
  <si>
    <t>1BM2lS8GvaOQzzuUxRR4xtM8oKOwENGuV3zDrDill8eo</t>
  </si>
  <si>
    <t>https://docs.google.com/document/d/1BM2lS8GvaOQzzuUxRR4xtM8oKOwENGuV3zDrDill8eo/edit?usp=drivesdk</t>
  </si>
  <si>
    <t>1o8lYjpCSsFPOw2aZ39OytzFiZW2rCzEuBqPUCqPjqJQ</t>
  </si>
  <si>
    <t>https://docs.google.com/document/d/1o8lYjpCSsFPOw2aZ39OytzFiZW2rCzEuBqPUCqPjqJQ/edit?usp=drivesdk</t>
  </si>
  <si>
    <t>1vuUnSm1FWHUUEIJQDSypkW2C6D-aaLPB2hyClKBq3uw</t>
  </si>
  <si>
    <t>https://docs.google.com/document/d/1vuUnSm1FWHUUEIJQDSypkW2C6D-aaLPB2hyClKBq3uw/edit?usp=drivesdk</t>
  </si>
  <si>
    <t>two anonymous nominators</t>
  </si>
  <si>
    <t>1rNnd24xsKtzn1YfD0PfQkCxODW9MID_8CD6Ht95s0yA</t>
  </si>
  <si>
    <t>https://docs.google.com/document/d/1rNnd24xsKtzn1YfD0PfQkCxODW9MID_8CD6Ht95s0yA/edit?usp=drivesdk</t>
  </si>
  <si>
    <t>1RlK6se9scUQx26zTaKrRBkq1PMCQv4NaGyR3PEzokSg</t>
  </si>
  <si>
    <t>https://docs.google.com/document/d/1RlK6se9scUQx26zTaKrRBkq1PMCQv4NaGyR3PEzokSg/edit?usp=drivesdk</t>
  </si>
  <si>
    <t>Document successfully created; Document successfully merged; Manually run by cwaite@christenseninstitute.org; Timestamp: Mar 25 2019 3:57 PM</t>
  </si>
  <si>
    <t>1bQlqQ33-PFCaC6aq6WbTlsmXjKkYFseel0j4VZF1qas</t>
  </si>
  <si>
    <t>https://docs.google.com/document/d/1bQlqQ33-PFCaC6aq6WbTlsmXjKkYFseel0j4VZF1qas/edit?usp=drivesdk</t>
  </si>
  <si>
    <t>1mJEHDWJzsLPnmB6uvoDItIY-F8pk0bBECQ_Zjy5zzqs</t>
  </si>
  <si>
    <t>https://docs.google.com/document/d/1mJEHDWJzsLPnmB6uvoDItIY-F8pk0bBECQ_Zjy5zzqs/edit?usp=drivesdk</t>
  </si>
  <si>
    <t>10UbUTiQiwdFcok6yNvVBscJCttqg3f6Y5-fXHUM3Nqw</t>
  </si>
  <si>
    <t>https://docs.google.com/document/d/10UbUTiQiwdFcok6yNvVBscJCttqg3f6Y5-fXHUM3Nqw/edit?usp=drivesdk</t>
  </si>
  <si>
    <t>1q3-yBeiM4Qh8FahXzrLQuTV6ne9Ourtlu13Bk7epYtM</t>
  </si>
  <si>
    <t>https://docs.google.com/document/d/1q3-yBeiM4Qh8FahXzrLQuTV6ne9Ourtlu13Bk7epYtM/edit?usp=drivesdk</t>
  </si>
  <si>
    <t>1xort9tjDQ8zbzC-_YP8jCcdT0MIYGOwTm9K4YR_t9SM</t>
  </si>
  <si>
    <t>https://docs.google.com/document/d/1xort9tjDQ8zbzC-_YP8jCcdT0MIYGOwTm9K4YR_t9SM/edit?usp=drivesdk</t>
  </si>
  <si>
    <t>1uFteWilC8f952rsaS31eCAnxuh_0cR7f9zQjlbfnJEk</t>
  </si>
  <si>
    <t>https://docs.google.com/document/d/1uFteWilC8f952rsaS31eCAnxuh_0cR7f9zQjlbfnJEk/edit?usp=drivesdk</t>
  </si>
  <si>
    <t>1QjNdDiIOYRQhhlZOMLaJ5HldE6v9xx1-cbyUoVJRwOM</t>
  </si>
  <si>
    <t>https://docs.google.com/document/d/1QjNdDiIOYRQhhlZOMLaJ5HldE6v9xx1-cbyUoVJRwOM/edit?usp=drivesdk</t>
  </si>
  <si>
    <t>1GN7bHOdhRGnHzHKWA5k7_GM1YL5YMO-6twPnr64kCmc</t>
  </si>
  <si>
    <t>https://docs.google.com/document/d/1GN7bHOdhRGnHzHKWA5k7_GM1YL5YMO-6twPnr64kCmc/edit?usp=drivesdk</t>
  </si>
  <si>
    <t>1gipRGWXMUOX7rhdRGgD-_GFRxw5_H-kSFJCFr26mmyI</t>
  </si>
  <si>
    <t>https://docs.google.com/document/d/1gipRGWXMUOX7rhdRGgD-_GFRxw5_H-kSFJCFr26mmyI/edit?usp=drivesdk</t>
  </si>
  <si>
    <t>EdSurge and an anonymous nominator</t>
  </si>
  <si>
    <t>Document successfully created; Document successfully merged; Manually run by cwaite@christenseninstitute.org; Timestamp: Mar 25 2019 3:58 PM</t>
  </si>
  <si>
    <t>1mwI2yneyARaNS32wU0gj0OpviZSZ7enKjbm-ZxhujuM</t>
  </si>
  <si>
    <t>https://docs.google.com/document/d/1mwI2yneyARaNS32wU0gj0OpviZSZ7enKjbm-ZxhujuM/edit?usp=drivesdk</t>
  </si>
  <si>
    <t>1pB_yVyWtxoxtzgNSptwSrIsojaXawJJ6MgCWDoh8_Zg</t>
  </si>
  <si>
    <t>https://docs.google.com/document/d/1pB_yVyWtxoxtzgNSptwSrIsojaXawJJ6MgCWDoh8_Zg/edit?usp=drivesdk</t>
  </si>
  <si>
    <t>1cUvRjd3Q9h5qaTgV9lPPRNBIe_wXPmwRJuRed5AyxuU</t>
  </si>
  <si>
    <t>https://docs.google.com/document/d/1cUvRjd3Q9h5qaTgV9lPPRNBIe_wXPmwRJuRed5AyxuU/edit?usp=drivesdk</t>
  </si>
  <si>
    <t>TNTP, The Learning Accelerator, and an anonymous nominator</t>
  </si>
  <si>
    <t>1XtWKPa6Cv6K-aA8Gaqx0J2NEIGwB-hyKslYIoLTCZA4</t>
  </si>
  <si>
    <t>https://docs.google.com/document/d/1XtWKPa6Cv6K-aA8Gaqx0J2NEIGwB-hyKslYIoLTCZA4/edit?usp=drivesdk</t>
  </si>
  <si>
    <t>17Xn8nZGrZDqp2MT1fitjkPCDj9bmZq-SHN7jib-Ey6I</t>
  </si>
  <si>
    <t>https://docs.google.com/document/d/17Xn8nZGrZDqp2MT1fitjkPCDj9bmZq-SHN7jib-Ey6I/edit?usp=drivesdk</t>
  </si>
  <si>
    <t>12ivMwe0zrD8-NSQN7XutO4KrcBojdwvb92Ot51mBEMY</t>
  </si>
  <si>
    <t>https://docs.google.com/document/d/12ivMwe0zrD8-NSQN7XutO4KrcBojdwvb92Ot51mBEMY/edit?usp=drivesdk</t>
  </si>
  <si>
    <t>12u5-PSI80v8H6yFkNsETQv9XueFDFTeDZdJTZOoTCzg</t>
  </si>
  <si>
    <t>https://docs.google.com/document/d/12u5-PSI80v8H6yFkNsETQv9XueFDFTeDZdJTZOoTCzg/edit?usp=drivesdk</t>
  </si>
  <si>
    <t>1Sxg1EDkRB7SevVqCNxaSlVGO5IFEaZxT9sOcSdM_hGQ</t>
  </si>
  <si>
    <t>https://docs.google.com/document/d/1Sxg1EDkRB7SevVqCNxaSlVGO5IFEaZxT9sOcSdM_hGQ/edit?usp=drivesdk</t>
  </si>
  <si>
    <t>1fVCHgAH2ZbB0pjVocjOSSnuAaCoJXb0hFUdVJ0kjkFU</t>
  </si>
  <si>
    <t>https://docs.google.com/document/d/1fVCHgAH2ZbB0pjVocjOSSnuAaCoJXb0hFUdVJ0kjkFU/edit?usp=drivesdk</t>
  </si>
  <si>
    <t>1krBvXcl6U69ECVmso444YCf6pcknvTPx2tiw2MsawXQ</t>
  </si>
  <si>
    <t>https://docs.google.com/document/d/1krBvXcl6U69ECVmso444YCf6pcknvTPx2tiw2MsawXQ/edit?usp=drivesdk</t>
  </si>
  <si>
    <t>Document successfully created; Document successfully merged; Manually run by cwaite@christenseninstitute.org; Timestamp: Mar 25 2019 3:59 PM</t>
  </si>
  <si>
    <t>1e77cLl2yBtorNS3woLqbq5vc310tZfNHJneKAuqisCg</t>
  </si>
  <si>
    <t>https://docs.google.com/document/d/1e77cLl2yBtorNS3woLqbq5vc310tZfNHJneKAuqisCg/edit?usp=drivesdk</t>
  </si>
  <si>
    <t>1SLv5XyBIpBqZTXXhlZ7ofOhzurkY1EWXOm6R6Pct-BM</t>
  </si>
  <si>
    <t>https://docs.google.com/document/d/1SLv5XyBIpBqZTXXhlZ7ofOhzurkY1EWXOm6R6Pct-BM/edit?usp=drivesdk</t>
  </si>
  <si>
    <t>184VBMh_G-Hn_AA78vzI22feiVhtRol38IJkcWFaTDPg</t>
  </si>
  <si>
    <t>https://docs.google.com/document/d/184VBMh_G-Hn_AA78vzI22feiVhtRol38IJkcWFaTDPg/edit?usp=drivesdk</t>
  </si>
  <si>
    <t>1plbyW5TkB7Jo_elYRTgAilQNvUG2Edkc6r_IQAGuRnA</t>
  </si>
  <si>
    <t>https://docs.google.com/document/d/1plbyW5TkB7Jo_elYRTgAilQNvUG2Edkc6r_IQAGuRnA/edit?usp=drivesdk</t>
  </si>
  <si>
    <t>1pjBurJjCk2LQit5oqh_Ydxs9RkHOWT0DUYuBXif80JQ</t>
  </si>
  <si>
    <t>https://docs.google.com/document/d/1pjBurJjCk2LQit5oqh_Ydxs9RkHOWT0DUYuBXif80JQ/edit?usp=drivesdk</t>
  </si>
  <si>
    <t>1xSbsyAr233t7CsHEApRHIqs0MwnhTaBbD9bCsXhFbeI</t>
  </si>
  <si>
    <t>https://docs.google.com/document/d/1xSbsyAr233t7CsHEApRHIqs0MwnhTaBbD9bCsXhFbeI/edit?usp=drivesdk</t>
  </si>
  <si>
    <t>1gD9lSV1tPruwRVcI_V_PnV9U0xnugc1kHpv_wV4zN-4</t>
  </si>
  <si>
    <t>https://docs.google.com/document/d/1gD9lSV1tPruwRVcI_V_PnV9U0xnugc1kHpv_wV4zN-4/edit?usp=drivesdk</t>
  </si>
  <si>
    <t>1TURRMuEYaKiWaKNgy5JMt5UTHg8mPlNBdXlsnceHvmY</t>
  </si>
  <si>
    <t>Mastery Collaborative and NYC Department of Education</t>
  </si>
  <si>
    <t>https://docs.google.com/document/d/1TURRMuEYaKiWaKNgy5JMt5UTHg8mPlNBdXlsnceHvmY/edit?usp=drivesdk</t>
  </si>
  <si>
    <t>1cUTopMZS7WIQ35BiwBT-606CwP8kC1teEBdgAL_VSwM</t>
  </si>
  <si>
    <t>https://docs.google.com/document/d/1cUTopMZS7WIQ35BiwBT-606CwP8kC1teEBdgAL_VSwM/edit?usp=drivesdk</t>
  </si>
  <si>
    <t>1ZiPpAuKbrIM714z_bIkCfnb9z01X-Vwl3H6wc8LoPg0</t>
  </si>
  <si>
    <t>https://docs.google.com/document/d/1ZiPpAuKbrIM714z_bIkCfnb9z01X-Vwl3H6wc8LoPg0/edit?usp=drivesdk</t>
  </si>
  <si>
    <t>1zIvF7Gs_i5ZNp3Zr_69-xeRmMatA0YR4aUxTJ8XMkQM</t>
  </si>
  <si>
    <t>https://docs.google.com/document/d/1zIvF7Gs_i5ZNp3Zr_69-xeRmMatA0YR4aUxTJ8XMkQM/edit?usp=drivesdk</t>
  </si>
  <si>
    <t>Document successfully created; Document successfully merged; Manually run by cwaite@christenseninstitute.org; Timestamp: Mar 25 2019 4:00 PM</t>
  </si>
  <si>
    <t>1Or6hLm4w6jHME5501VzMjLNM35zbARy7LrTYgc6zOkg</t>
  </si>
  <si>
    <t>https://docs.google.com/document/d/1Or6hLm4w6jHME5501VzMjLNM35zbARy7LrTYgc6zOkg/edit?usp=drivesdk</t>
  </si>
  <si>
    <t>April Woods</t>
  </si>
  <si>
    <t>1lTXs6aVxNLwj3Vjdv8DY1WLPPAlzLxBiljZoXfH1mjg</t>
  </si>
  <si>
    <t>https://docs.google.com/document/d/1lTXs6aVxNLwj3Vjdv8DY1WLPPAlzLxBiljZoXfH1mjg/edit?usp=drivesdk</t>
  </si>
  <si>
    <t>1Adv-GODKidOejHr_lvmGYXxD8UtHhyd-QwKQ4Rr6-ok</t>
  </si>
  <si>
    <t>https://docs.google.com/document/d/1Adv-GODKidOejHr_lvmGYXxD8UtHhyd-QwKQ4Rr6-ok/edit?usp=drivesdk</t>
  </si>
  <si>
    <t>1CbXMZHbZi3m9kHHE6C3d4MCdD2cRyd1_OWhhlJgC9Zo</t>
  </si>
  <si>
    <t>https://docs.google.com/document/d/1CbXMZHbZi3m9kHHE6C3d4MCdD2cRyd1_OWhhlJgC9Zo/edit?usp=drivesdk</t>
  </si>
  <si>
    <t>1SYH8hNMWjfxCU2HGe9_J9Og1wYlkUkgpulfV_5qrvTI</t>
  </si>
  <si>
    <t>https://docs.google.com/document/d/1SYH8hNMWjfxCU2HGe9_J9Og1wYlkUkgpulfV_5qrvTI/edit?usp=drivesdk</t>
  </si>
  <si>
    <t>1tWJ4s8-HcJva-1t_aYqOHsnuOUjTTDWOQ0MkdUQS3NI</t>
  </si>
  <si>
    <t>https://docs.google.com/document/d/1tWJ4s8-HcJva-1t_aYqOHsnuOUjTTDWOQ0MkdUQS3NI/edit?usp=drivesdk</t>
  </si>
  <si>
    <t>Ton Tyson School of Innovation</t>
  </si>
  <si>
    <t>1HXmhTSZQZhOlk4YVW_uJcn7bYvGudTH8qDO1OL5LQio</t>
  </si>
  <si>
    <t>https://docs.google.com/document/d/1HXmhTSZQZhOlk4YVW_uJcn7bYvGudTH8qDO1OL5LQio/edit?usp=drivesdk</t>
  </si>
  <si>
    <t>1dOpVEFhWyJda5Ff7BmaS069qOQRvjtgh6aYsfImNcCk</t>
  </si>
  <si>
    <t>https://docs.google.com/document/d/1dOpVEFhWyJda5Ff7BmaS069qOQRvjtgh6aYsfImNcCk/edit?usp=drivesdk</t>
  </si>
  <si>
    <t>1pKy-WDYxpLQLfWb8Qq-tqUln5t1zw9xGFfN9Zw5dng8</t>
  </si>
  <si>
    <t>https://docs.google.com/document/d/1pKy-WDYxpLQLfWb8Qq-tqUln5t1zw9xGFfN9Zw5dng8/edit?usp=drivesdk</t>
  </si>
  <si>
    <t>Document successfully created; Document successfully merged; Manually run by cwaite@christenseninstitute.org; Timestamp: Mar 25 2019 4:01 PM</t>
  </si>
  <si>
    <t>1mVzDXoFb1gt6Xrrl5boB6dlaz8NeASJoG_mEhYBrF1Q</t>
  </si>
  <si>
    <t>https://docs.google.com/document/d/1mVzDXoFb1gt6Xrrl5boB6dlaz8NeASJoG_mEhYBrF1Q/edit?usp=drivesdk</t>
  </si>
  <si>
    <t>1TL9bs044rtOjCYjb5_IRvNLBst51Uy2Yj5TgUNKriWQ</t>
  </si>
  <si>
    <t>https://docs.google.com/document/d/1TL9bs044rtOjCYjb5_IRvNLBst51Uy2Yj5TgUNKriWQ/edit?usp=drivesdk</t>
  </si>
  <si>
    <t>1M9g7EWNsjObijQKcouHkpy9ZstvKGdkQPzsk8R5nAyM</t>
  </si>
  <si>
    <t>https://docs.google.com/document/d/1M9g7EWNsjObijQKcouHkpy9ZstvKGdkQPzsk8R5nAyM/edit?usp=drivesdk</t>
  </si>
  <si>
    <t>1ODFk9Mz-m9OYVjyd1XvQxHeusK5n6lRiOf0Dd13UHFM</t>
  </si>
  <si>
    <t>https://docs.google.com/document/d/1ODFk9Mz-m9OYVjyd1XvQxHeusK5n6lRiOf0Dd13UHFM/edit?usp=drivesdk</t>
  </si>
  <si>
    <t>1BlBuPOGurdnRtKES7A7mlGgFN4IyBcHLT0xklDhxuhE</t>
  </si>
  <si>
    <t>https://docs.google.com/document/d/1BlBuPOGurdnRtKES7A7mlGgFN4IyBcHLT0xklDhxuhE/edit?usp=drivesdk</t>
  </si>
  <si>
    <t>1Z5eIjxX4D6aHuM8wDOHjaOpMAH6QM2KUOja6Ly5suIE</t>
  </si>
  <si>
    <t>https://docs.google.com/document/d/1Z5eIjxX4D6aHuM8wDOHjaOpMAH6QM2KUOja6Ly5suIE/edit?usp=drivesdk</t>
  </si>
  <si>
    <t>1ONj2Zr-NNGr5YG5JP1icnY0R4CWyWOeYqVL0zPumJYU</t>
  </si>
  <si>
    <t>https://docs.google.com/document/d/1ONj2Zr-NNGr5YG5JP1icnY0R4CWyWOeYqVL0zPumJYU/edit?usp=drivesdk</t>
  </si>
  <si>
    <t>1Ywpq5MVm0Iip6xMDKBLiDGn6nfb5SWaJxkhHqKa-88c</t>
  </si>
  <si>
    <t>https://docs.google.com/document/d/1Ywpq5MVm0Iip6xMDKBLiDGn6nfb5SWaJxkhHqKa-88c/edit?usp=drivesdk</t>
  </si>
  <si>
    <t>Document successfully created; Document successfully merged; Manually run by cwaite@christenseninstitute.org; Timestamp: Mar 25 2019 4:02 PM</t>
  </si>
  <si>
    <t>1yqQJ9k6N9sT8Mar7nn1tEqKGNgngJ4rHKZ0Ds8bfYcc</t>
  </si>
  <si>
    <t>https://docs.google.com/document/d/1yqQJ9k6N9sT8Mar7nn1tEqKGNgngJ4rHKZ0Ds8bfYcc/edit?usp=drivesdk</t>
  </si>
  <si>
    <t>jasonbransford@geminnovation.org</t>
  </si>
  <si>
    <t>19x0QFmmHdM3_-9pyyCNs0K_bO0oA6zUen1exR8a74js</t>
  </si>
  <si>
    <t>https://docs.google.com/document/d/19x0QFmmHdM3_-9pyyCNs0K_bO0oA6zUen1exR8a74js/edit?usp=drivesdk</t>
  </si>
  <si>
    <t>1Wj1RQXVFID_7LBgtA7tcFJYbPRHGtJd67C8-1CAMFFA</t>
  </si>
  <si>
    <t>https://docs.google.com/document/d/1Wj1RQXVFID_7LBgtA7tcFJYbPRHGtJd67C8-1CAMFFA/edit?usp=drivesdk</t>
  </si>
  <si>
    <t>1SuLUrcvVyaUJ6qya6PJ1CUxO-b_x2Fe1ab8XOoUh39A</t>
  </si>
  <si>
    <t>https://docs.google.com/document/d/1SuLUrcvVyaUJ6qya6PJ1CUxO-b_x2Fe1ab8XOoUh39A/edit?usp=drivesdk</t>
  </si>
  <si>
    <t>1b6EdRMyA6g_Qty2jZ8UjNZLe5i9l5oWIXYXqhPv4HPM</t>
  </si>
  <si>
    <t>https://docs.google.com/document/d/1b6EdRMyA6g_Qty2jZ8UjNZLe5i9l5oWIXYXqhPv4HPM/edit?usp=drivesdk</t>
  </si>
  <si>
    <t>1ar2WkPv__ZvyGZ7cxi6y9wDcPw3vVuQ7c0DmpwsveVs</t>
  </si>
  <si>
    <t>https://docs.google.com/document/d/1ar2WkPv__ZvyGZ7cxi6y9wDcPw3vVuQ7c0DmpwsveVs/edit?usp=drivesdk</t>
  </si>
  <si>
    <t>1l3QQxQbQWQSD9UwFxn6TIFcEglkqVMiRvvag5lwMu9U</t>
  </si>
  <si>
    <t>https://docs.google.com/document/d/1l3QQxQbQWQSD9UwFxn6TIFcEglkqVMiRvvag5lwMu9U/edit?usp=drivesdk</t>
  </si>
  <si>
    <t>States</t>
  </si>
  <si>
    <t>kprocope@hu-ms2.org</t>
  </si>
  <si>
    <t>jwickens@impactps.org</t>
  </si>
  <si>
    <t>COUNTA of States</t>
  </si>
  <si>
    <t>Evergreen Education Group and an anonymous nominator</t>
  </si>
  <si>
    <t>The Institute for Personalized Learning and Make Learning Personal</t>
  </si>
  <si>
    <t>Rogers Family Foundation and an anonymous nominator</t>
  </si>
  <si>
    <t>robbie.torney@lighthousecharter.org</t>
  </si>
  <si>
    <t>rbabcock@themapacademy.org, jcharpentier@themapacademy.org</t>
  </si>
  <si>
    <t>Next Gen Learning Challenges and an anonymous nominator</t>
  </si>
  <si>
    <t>NACA Inspired Schools Network and two anonymous nominators</t>
  </si>
  <si>
    <t>Education Reimagined and The Institute for Personalized Learning</t>
  </si>
  <si>
    <t>Christensen Institute and an anonymous nominator</t>
  </si>
  <si>
    <t>Center for Teaching Quality (CTQ) and Education Evolving</t>
  </si>
  <si>
    <t>New Hampshire Learning Initiative and NH Department of Education</t>
  </si>
  <si>
    <t>Education Evolving and Center for Teaching Quality (CTQ)</t>
  </si>
  <si>
    <t>New Hampshire Learning Initiative, CSSR (Center for Secondary School Redesign), and an anonymous nominator</t>
  </si>
  <si>
    <t>228 Accelerator and EdSurge</t>
  </si>
  <si>
    <t>Education Reimagined and an anonymous nominator</t>
  </si>
  <si>
    <t>Mastery Collaborative, NYC Department of Education, reDesign LLC, and Springpoint</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</si>
  <si>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</si>
  <si>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</si>
  <si>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</si>
  <si>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</si>
  <si>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</si>
  <si>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</si>
  <si>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</si>
  <si>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</si>
  <si>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</si>
  <si>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</si>
  <si>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</si>
  <si>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</si>
  <si>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</si>
  <si>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</si>
  <si>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</si>
  <si>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</si>
  <si>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</si>
  <si>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</si>
  <si>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</si>
  <si>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</si>
  <si>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</si>
  <si>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</si>
  <si>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</si>
  <si>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</si>
  <si>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</si>
  <si>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</si>
  <si>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</si>
  <si>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</si>
  <si>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</si>
  <si>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_1553541442780</t>
  </si>
  <si>
    <t>Schools T1 only</t>
  </si>
  <si>
    <t>1QOwnq29EEzBBuLEm5nGS3CyAMoftg4Ap_bfbWSCF7GA</t>
  </si>
  <si>
    <t>Canopy Nomination &lt;&lt;school_id&gt;&gt;: &lt;&lt;school_name&gt;&gt;</t>
  </si>
  <si>
    <t>GOOG_DOC</t>
  </si>
  <si>
    <t>EDITABLE</t>
  </si>
  <si>
    <t>["1P_3IBQtdx18s5ZyYNlhyanVrJYPuHL5G"]</t>
  </si>
  <si>
    <t>[]</t>
  </si>
  <si>
    <t>MULTIPLE_OUTPUT</t>
  </si>
  <si>
    <t>[{"tag":"school_id","type":"STANDARD","details":{"isUnmapped":false,"headerMap":"school_id"}},{"tag":"nominator","type":"STANDARD","details":{"isUnmapped":false,"headerMap":"nominator"}},{"tag":"school_name","type":"STANDARD","details":{"isUnmapped":false,"headerMap":"school_name"}},{"tag":"school_city","type":"STANDARD","details":{"isUnmapped":false,"headerMap":"school_city"}},{"tag":"school_state","type":"STANDARD","details":{"isUnmapped":false,"headerMap":"school_state"}},{"tag":"school_district","type":"STANDARD","details":{"isUnmapped":false,"headerMap":"school_district"}},{"tag":"nces_id","type":"STANDARD","details":{"isUnmapped":false,"headerMap":"nces_id"}},{"tag":"nominator_reason","type":"STANDARD","details":{"isUnmapped":false,"headerMap":"nominator_reason"}},{"tag":"blended_learning","type":"STANDARD","details":{"isUnmapped":false,"headerMap":"blended_learning"}},{"tag":"competency_education","type":"STANDARD","details":{"isUnmapped":false,"headerMap":"competency_education"}},{"tag":"equity","type":"STANDARD","details":{"isUnmapped":false,"headerMap":"equity"}},{"tag":"experiential","type":"STANDARD","details":{"isUnmapped":false,"headerMap":"experiential"}},{"tag":"staffing_infrastructure","type":"STANDARD","details":{"isUnmapped":false,"headerMap":"staffing_infrastructure"}},{"tag":"agency","type":"STANDARD","details":{"isUnmapped":false,"headerMap":"learner_agency"}},{"tag":"maker","type":"STANDARD","details":{"isUnmapped":false,"headerMap":"maker"}},{"tag":"pbl","type":"STANDARD","details":{"isUnmapped":false,"headerMap":"pbl"}},{"tag":"redefining_success","type":"STANDARD","details":{"isUnmapped":false,"headerMap":"redefining_success"}},{"tag":"sel","type":"STANDARD","details":{"isUnmapped":false,"headerMap":"sel"}},{"tag":"udl","type":"STANDARD","details":{"isUnmapped":false,"headerMap":"udl"}},{"tag":"wraparound","type":"STANDARD","details":{"isUnmapped":false,"headerMap":"wraparound"}},{"tag":"suggested_tags","type":"STANDARD","details":{"isUnmapped":false,"headerMap":"suggested_tags"}}]</t>
  </si>
  <si>
    <t>_1553544507395</t>
  </si>
  <si>
    <t>Schools T1_first</t>
  </si>
  <si>
    <t>1SXdeNoHgiIDGVHaqWWKBgCDBoZjhJTN0S8Et0MBsUGA</t>
  </si>
  <si>
    <t>[{"details":{"isUnmapped":false,"headerMap":"school_id"},"tag":"school_id","type":"STANDARD"},{"details":{"isUnmapped":false,"headerMap":"nominator"},"tag":"nominator","type":"STANDARD"},{"details":{"isUnmapped":false,"headerMap":"school_name"},"tag":"school_name","type":"STANDARD"},{"details":{"isUnmapped":false,"headerMap":"school_city"},"tag":"school_city","type":"STANDARD"},{"details":{"isUnmapped":false,"headerMap":"school_state"},"tag":"school_state","type":"STANDARD"},{"details":{"isUnmapped":false,"headerMap":"school_district"},"tag":"school_district","type":"STANDARD"},{"details":{"isUnmapped":false,"headerMap":"nces_id"},"tag":"nces_id","type":"STANDARD"},{"details":{"isUnmapped":false,"headerMap":"nominator_reason"},"tag":"nominator_reason","type":"STANDARD"},{"details":{"isUnmapped":false,"headerMap":"blended_learning"},"tag":"blended_learning","type":"STANDARD"},{"details":{"isUnmapped":false,"headerMap":"competency_education"},"tag":"competency_education","type":"STANDARD"},{"details":{"isUnmapped":false,"headerMap":"equity"},"tag":"equity","type":"STANDARD"},{"details":{"isUnmapped":false,"headerMap":"experiential"},"tag":"experiential","type":"STANDARD"},{"details":{"isUnmapped":false,"headerMap":"staffing_infrastructure"},"tag":"staffing_infrastructure","type":"STANDARD"},{"details":{"isUnmapped":false,"headerMap":"learner_agency"},"tag":"agency","type":"STANDARD"},{"details":{"isUnmapped":false,"headerMap":"maker"},"tag":"maker","type":"STANDARD"},{"details":{"isUnmapped":false,"headerMap":"pbl"},"tag":"pbl","type":"STANDARD"},{"details":{"isUnmapped":false,"headerMap":"redefining_success"},"tag":"redefining_success","type":"STANDARD"},{"details":{"isUnmapped":false,"headerMap":"sel"},"tag":"sel","type":"STANDARD"},{"details":{"isUnmapped":false,"headerMap":"udl"},"tag":"udl","type":"STANDARD"},{"details":{"isUnmapped":false,"headerMap":"wraparound"},"tag":"wraparound","type":"STANDARD"},{"details":{"isUnmapped":false,"headerMap":"station_rotation"},"tag":"station_rotation","type":"STANDARD"},{"details":{"isUnmapped":false,"headerMap":"flipped_classroom"},"tag":"flipped_classroom","type":"STANDARD"},{"details":{"isUnmapped":false,"headerMap":"lab_rotation"},"tag":"lab_rotation","type":"STANDARD"},{"details":{"isUnmapped":false,"headerMap":"individual_rotation"},"tag":"individual_rotation","type":"STANDARD"},{"details":{"isUnmapped":false,"headerMap":"flex"},"tag":"flex","type":"STANDARD"},{"details":{"isUnmapped":false,"headerMap":"a_la_carte"},"tag":"a_la_carte","type":"STANDARD"},{"details":{"isUnmapped":false,"headerMap":"enriched_virtual"},"tag":"enriched_virtual","type":"STANDARD"},{"details":{"isUnmapped":false,"headerMap":"opportunities_mastery"},"tag":"opportunities_mastery","type":"STANDARD"},{"details":{"isUnmapped":false,"headerMap":"advancement_mastery"},"tag":"advancement_mastery","type":"STANDARD"},{"details":{"isUnmapped":false,"headerMap":"performance_assessment"},"tag":"performance_assessment","type":"STANDARD"},{"details":{"isUnmapped":false,"headerMap":"grading_mastery"},"tag":"grading_mastery","type":"STANDARD"},{"details":{"isUnmapped":false,"headerMap":"assessment_schedule"},"tag":"assessment_schedule","type":"STANDARD"},{"details":{"isUnmapped":false,"headerMap":"competency_framework"},"tag":"competency_framework","type":"STANDARD"},{"details":{"isUnmapped":false,"headerMap":"equity_plan"},"tag":"equity_plan","type":"STANDARD"},{"details":{"isUnmapped":false,"headerMap":"reallocation_resources"},"tag":"reallocation_resources","type":"STANDARD"},{"details":{"isUnmapped":false,"headerMap":"design_margins"},"tag":"design_margins","type":"STANDARD"},{"details":{"isUnmapped":false,"headerMap":"restorative_practice"},"tag":"restorative_practice","type":"STANDARD"},{"details":{"isUnmapped":false,"headerMap":"culturally_relevant"},"tag":"culturally_relevant","type":"STANDARD"},{"details":{"isUnmapped":false,"headerMap":"rigorous_coursework"},"tag":"rigorous_coursework","type":"STANDARD"},{"details":{"isUnmapped":false,"headerMap":"elimination_tracking"},"tag":"elimination_tracking","type":"STANDARD"},{"details":{"isUnmapped":false,"headerMap":"graduation_supports"},"tag":"graduation_supports","type":"STANDARD"},{"details":{"isUnmapped":false,"headerMap":"poverty_supports"},"tag":"poverty_supports","type":"STANDARD"},{"details":{"isUnmapped":false,"headerMap":"immigrants_supports"},"tag":"immigrants_supports","type":"STANDARD"},{"details":{"isUnmapped":false,"headerMap":"ell_supports"},"tag":"ell_supports","type":"STANDARD"},{"details":{"isUnmapped":false,"headerMap":"flexible_staffing"},"tag":"flexible_staffing","type":"STANDARD"},{"details":{"isUnmapped":false,"headerMap":"flexible_facilities"},"tag":"flexible_facilities","type":"STANDARD"},{"details":{"isUnmapped":false,"headerMap":"flexible_schedule"},"tag":"flexible_schedule","type":"STANDARD"},{"details":{"isUnmapped":false,"headerMap":"real_time_data"},"tag":"real_time_data","type":"STANDARD"},{"details":{"isUnmapped":false,"headerMap":"quality_materials"},"tag":"quality_materials","type":"STANDARD"},{"details":{"isUnmapped":false,"headerMap":"oer"},"tag":"oer","type":"STANDARD"},{"details":{"isUnmapped":false,"headerMap":"multi_age"},"tag":"multi_age","type":"STANDARD"},{"details":{"isUnmapped":false,"headerMap":"devices_home"},"tag":"devices_home","type":"STANDARD"},{"details":{"isUnmapped":false,"headerMap":"integrated_data"},"tag":"integrated_data","type":"STANDARD"},{"details":{"isUnmapped":false,"headerMap":"student_goals"},"tag":"student_goals","type":"STANDARD"},{"details":{"isUnmapped":false,"headerMap":"student_pace"},"tag":"student_pace","type":"STANDARD"},{"details":{"isUnmapped":false,"headerMap":"learning_paths"},"tag":"learning_paths","type":"STANDARD"},{"details":{"isUnmapped":false,"headerMap":"learner_profiles"},"tag":"learner_profiles","type":"STANDARD"},{"details":{"isUnmapped":false,"headerMap":"student_conferences"},"tag":"student_conferences","type":"STANDARD"},{"details":{"isUnmapped":false,"headerMap":"student_data"},"tag":"student_data","type":"STANDARD"},{"details":{"isUnmapped":false,"headerMap":"projects_primary"},"tag":"projects_primary","type":"STANDARD"},{"details":{"isUnmapped":false,"headerMap":"student_projects"},"tag":"student_projects","type":"STANDARD"},{"details":{"isUnmapped":false,"headerMap":"interdisciplinary"},"tag":"interdisciplinary","type":"STANDARD"},{"details":{"isUnmapped":false,"headerMap":"real_world"},"tag":"real_world","type":"STANDARD"},{"details":{"isUnmapped":false,"headerMap":"exhibitions"},"tag":"exhibitions","type":"STANDARD"},{"details":{"isUnmapped":false,"headerMap":"portfolios"},"tag":"portfolios","type":"STANDARD"},{"details":{"isUnmapped":false,"headerMap":"career_prep"},"tag":"career_prep","type":"STANDARD"},{"details":{"isUnmapped":false,"headerMap":"outside_credit"},"tag":"outside_credit","type":"STANDARD"},{"details":{"isUnmapped":false,"headerMap":"service_learning"},"tag":"service_learning","type":"STANDARD"},{"details":{"isUnmapped":false,"headerMap":"local_focus"},"tag":"local_focus","type":"STANDARD"},{"details":{"isUnmapped":false,"headerMap":"local_global"},"tag":"local_global","type":"STANDARD"},{"details":{"isUnmapped":false,"headerMap":"design_thinking"},"tag":"design_thinking","type":"STANDARD"},{"details":{"isUnmapped":false,"headerMap":"community_partnerships"},"tag":"community_partnerships","type":"STANDARD"},{"details":{"isUnmapped":false,"headerMap":"makerspace"},"tag":"makerspace","type":"STANDARD"},{"details":{"isUnmapped":false,"headerMap":"measures_college"},"tag":"measures_college","type":"STANDARD"},{"details":{"isUnmapped":false,"headerMap":"measures_career"},"tag":"measures_career","type":"STANDARD"},{"details":{"isUnmapped":false,"headerMap":"measures_deeper"},"tag":"measures_deeper","type":"STANDARD"},{"details":{"isUnmapped":false,"headerMap":"measures_purpose"},"tag":"measures_purpose","type":"STANDARD"},{"details":{"isUnmapped":false,"headerMap":"measures_sel"},"tag":"measures_sel","type":"STANDARD"},{"details":{"isUnmapped":false,"headerMap":"measures_climate"},"tag":"measures_climate","type":"STANDARD"},{"details":{"isUnmapped":false,"headerMap":"sel_plan"},"tag":"sel_plan","type":"STANDARD"},{"details":{"isUnmapped":false,"headerMap":"sel_curriculum"},"tag":"sel_curriculum","type":"STANDARD"},{"details":{"isUnmapped":false,"headerMap":"sel_integrated"},"tag":"sel_integrated","type":"STANDARD"},{"details":{"isUnmapped":false,"headerMap":"circles"},"tag":"circles","type":"STANDARD"},{"details":{"isUnmapped":false,"headerMap":"advisories"},"tag":"advisories","type":"STANDARD"},{"details":{"isUnmapped":false,"headerMap":"hiring_practices"},"tag":"hiring_practices","type":"STANDARD"},{"details":{"isUnmapped":false,"headerMap":"relevant_learning"},"tag":"relevant_learning","type":"STANDARD"},{"details":{"isUnmapped":false,"headerMap":"information_formats"},"tag":"information_formats","type":"STANDARD"},{"details":{"isUnmapped":false,"headerMap":"ways_mastery"},"tag":"ways_mastery","type":"STANDARD"},{"details":{"isUnmapped":false,"headerMap":"accommodations"},"tag":"accommodations","type":"STANDARD"},{"details":{"isUnmapped":false,"headerMap":"data_instruction"},"tag":"data_instruction","type":"STANDARD"},{"details":{"isUnmapped":false,"headerMap":"adaptive_content"},"tag":"adaptive_content","type":"STANDARD"},{"details":{"isUnmapped":false,"headerMap":"mentoring"},"tag":"mentoring","type":"STANDARD"},{"details":{"isUnmapped":false,"headerMap":"mental_health"},"tag":"mental_health","type":"STANDARD"},{"details":{"isUnmapped":false,"headerMap":"physical_health"},"tag":"physical_health","type":"STANDARD"},{"details":{"isUnmapped":false,"headerMap":"community_support"},"tag":"community_support","type":"STANDARD"},{"details":{"isUnmapped":false,"headerMap":"open_hours"},"tag":"open_hours","type":"STANDARD"},{"details":{"isUnmapped":false,"headerMap":"suggested_tags"},"tag":"suggested_tags","type":"STANDARD"}]</t>
  </si>
  <si>
    <t>_1553545359910</t>
  </si>
  <si>
    <t>Schools T2_first</t>
  </si>
  <si>
    <t>1Fgre_POGgOsZ_oQoyljqcd7cvwxOI-_TcRVLykGHAx8</t>
  </si>
  <si>
    <t>[{"tag":"school_id","type":"STANDARD","details":{"isUnmapped":false,"headerMap":"school_id"}},{"tag":"nominator","type":"STANDARD","details":{"isUnmapped":false,"headerMap":"nominator"}},{"tag":"school_name","type":"STANDARD","details":{"isUnmapped":false,"headerMap":"school_name"}},{"tag":"school_city","type":"STANDARD","details":{"isUnmapped":false,"headerMap":"school_city"}},{"tag":"school_state","type":"STANDARD","details":{"isUnmapped":false,"headerMap":"school_state"}},{"tag":"school_district","type":"STANDARD","details":{"isUnmapped":false,"headerMap":"school_district"}},{"tag":"nces_id","type":"STANDARD","details":{"isUnmapped":false,"headerMap":"nces_id"}},{"tag":"nominator_reason","type":"STANDARD","details":{"isUnmapped":false,"headerMap":"nominator_reason"}},{"tag":"blended_learning","type":"STANDARD","details":{"isUnmapped":false,"headerMap":"blended_learning"}},{"tag":"competency_education","type":"STANDARD","details":{"isUnmapped":false,"headerMap":"competency_education"}},{"tag":"equity","type":"STANDARD","details":{"isUnmapped":false,"headerMap":"equity"}},{"tag":"experiential","type":"STANDARD","details":{"isUnmapped":false,"headerMap":"experiential"}},{"tag":"staffing_infrastructure","type":"STANDARD","details":{"isUnmapped":false,"headerMap":"staffing_infrastructure"}},{"tag":"agency","type":"STANDARD","details":{"isUnmapped":false,"headerMap":"learner_agency"}},{"tag":"maker","type":"STANDARD","details":{"isUnmapped":false,"headerMap":"maker"}},{"tag":"pbl","type":"STANDARD","details":{"isUnmapped":false,"headerMap":"pbl"}},{"tag":"redefining_success","type":"STANDARD","details":{"isUnmapped":false,"headerMap":"redefining_success"}},{"tag":"sel","type":"STANDARD","details":{"isUnmapped":false,"headerMap":"sel"}},{"tag":"udl","type":"STANDARD","details":{"isUnmapped":false,"headerMap":"udl"}},{"tag":"wraparound","type":"STANDARD","details":{"isUnmapped":false,"headerMap":"wraparound"}},{"tag":"student_goals","type":"STANDARD","details":{"isUnmapped":false,"headerMap":"student_goals"}},{"tag":"student_pace","type":"STANDARD","details":{"isUnmapped":false,"headerMap":"student_pace"}},{"tag":"learning_paths","type":"STANDARD","details":{"isUnmapped":false,"headerMap":"learning_paths"}},{"tag":"learner_profiles","type":"STANDARD","details":{"isUnmapped":false,"headerMap":"learner_profiles"}},{"tag":"student_conferences","type":"STANDARD","details":{"isUnmapped":false,"headerMap":"student_conferences"}},{"tag":"advisories","type":"STANDARD","details":{"isUnmapped":false,"headerMap":"advisories"}},{"tag":"relevant_learning","type":"STANDARD","details":{"isUnmapped":false,"headerMap":"relevant_learning"}},{"tag":"information_formats","type":"STANDARD","details":{"isUnmapped":false,"headerMap":"information_formats"}},{"tag":"accommodations","type":"STANDARD","details":{"isUnmapped":false,"headerMap":"accommodations"}},{"tag":"adaptive_content","type":"STANDARD","details":{"isUnmapped":false,"headerMap":"adaptive_content"}},{"tag":"student_data","type":"STANDARD","details":{"isUnmapped":false,"headerMap":"student_data"}},{"tag":"projects_primary","type":"STANDARD","details":{"isUnmapped":false,"headerMap":"projects_primary"}},{"tag":"student_projects","type":"STANDARD","details":{"isUnmapped":false,"headerMap":"student_projects"}},{"tag":"interdisciplinary","type":"STANDARD","details":{"isUnmapped":false,"headerMap":"interdisciplinary"}},{"tag":"real_world","type":"STANDARD","details":{"isUnmapped":false,"headerMap":"real_world"}},{"tag":"exhibitions","type":"STANDARD","details":{"isUnmapped":false,"headerMap":"exhibitions"}},{"tag":"portfolios","type":"STANDARD","details":{"isUnmapped":false,"headerMap":"portfolios"}},{"tag":"career_prep","type":"STANDARD","details":{"isUnmapped":false,"headerMap":"career_prep"}},{"tag":"community_partnerships","type":"STANDARD","details":{"isUnmapped":false,"headerMap":"community_partnerships"}},{"tag":"service_learning","type":"STANDARD","details":{"isUnmapped":false,"headerMap":"service_learning"}},{"tag":"local_focus","type":"STANDARD","details":{"isUnmapped":false,"headerMap":"local_focus"}},{"tag":"local_global","type":"STANDARD","details":{"isUnmapped":false,"headerMap":"local_global"}},{"tag":"design_thinking","type":"STANDARD","details":{"isUnmapped":false,"headerMap":"design_thinking"}},{"tag":"sel_curriculum","type":"STANDARD","details":{"isUnmapped":false,"headerMap":"sel_curriculum"}},{"tag":"sel_integrated","type":"STANDARD","details":{"isUnmapped":false,"headerMap":"sel_integrated"}},{"tag":"rigorous_coursework","type":"STANDARD","details":{"isUnmapped":false,"headerMap":"rigorous_coursework"}},{"tag":"station_rotation","type":"STANDARD","details":{"isUnmapped":false,"headerMap":"station_rotation"}},{"tag":"flipped_classroom","type":"STANDARD","details":{"isUnmapped":false,"headerMap":"flipped_classroom"}},{"tag":"lab_rotation","type":"STANDARD","details":{"isUnmapped":false,"headerMap":"lab_rotation"}},{"tag":"individual_rotation","type":"STANDARD","details":{"isUnmapped":false,"headerMap":"individual_rotation"}},{"tag":"flex","type":"STANDARD","details":{"isUnmapped":false,"headerMap":"flex"}},{"tag":"a_la_carte","type":"STANDARD","details":{"isUnmapped":false,"headerMap":"a_la_carte"}},{"tag":"enriched_virtual","type":"STANDARD","details":{"isUnmapped":false,"headerMap":"enriched_virtual"}},{"tag":"data_instruction","type":"STANDARD","details":{"isUnmapped":false,"headerMap":"data_instruction"}},{"tag":"makerspace","type":"STANDARD","details":{"isUnmapped":false,"headerMap":"makerspace"}},{"tag":"measures_college","type":"STANDARD","details":{"isUnmapped":false,"headerMap":"measures_college"}},{"tag":"measures_career","type":"STANDARD","details":{"isUnmapped":false,"headerMap":"measures_career"}},{"tag":"measures_deeper","type":"STANDARD","details":{"isUnmapped":false,"headerMap":"measures_deeper"}},{"tag":"measures_purpose","type":"STANDARD","details":{"isUnmapped":false,"headerMap":"measures_purpose"}},{"tag":"measures_sel","type":"STANDARD","details":{"isUnmapped":false,"headerMap":"measures_sel"}},{"tag":"competency_framework","type":"STANDARD","details":{"isUnmapped":false,"headerMap":"competency_framework"}},{"tag":"ways_mastery","type":"STANDARD","details":{"isUnmapped":false,"headerMap":"ways_mastery"}},{"tag":"opportunities_mastery","type":"STANDARD","details":{"isUnmapped":false,"headerMap":"opportunities_mastery"}},{"tag":"advancement_mastery","type":"STANDARD","details":{"isUnmapped":false,"headerMap":"advancement_mastery"}},{"tag":"grading_mastery","type":"STANDARD","details":{"isUnmapped":false,"headerMap":"grading_mastery"}},{"tag":"assessment_schedule","type":"STANDARD","details":{"isUnmapped":false,"headerMap":"assessment_schedule"}},{"tag":"performance_assessment","type":"STANDARD","details":{"isUnmapped":false,"headerMap":"performance_assessment"}},{"tag":"outside_credit","type":"STANDARD","details":{"isUnmapped":false,"headerMap":"outside_credit"}},{"tag":"elimination_tracking","type":"STANDARD","details":{"isUnmapped":false,"headerMap":"elimination_tracking"}},{"tag":"flexible_staffing","type":"STANDARD","details":{"isUnmapped":false,"headerMap":"flexible_staffing"}},{"tag":"flexible_facilities","type":"STANDARD","details":{"isUnmapped":false,"headerMap":"flexible_facilities"}},{"tag":"flexible_schedule","type":"STANDARD","details":{"isUnmapped":false,"headerMap":"flexible_schedule"}},{"tag":"real_time_data","type":"STANDARD","details":{"isUnmapped":false,"headerMap":"real_time_data"}},{"tag":"quality_materials","type":"STANDARD","details":{"isUnmapped":false,"headerMap":"quality_materials"}},{"tag":"devices_home","type":"STANDARD","details":{"isUnmapped":false,"headerMap":"devices_home"}},{"tag":"integrated_data","type":"STANDARD","details":{"isUnmapped":false,"headerMap":"integrated_data"}},{"tag":"oer","type":"STANDARD","details":{"isUnmapped":false,"headerMap":"oer"}},{"tag":"mentoring","type":"STANDARD","details":{"isUnmapped":false,"headerMap":"mentoring"}},{"tag":"mental_health","type":"STANDARD","details":{"isUnmapped":false,"headerMap":"mental_health"}},{"tag":"physical_health","type":"STANDARD","details":{"isUnmapped":false,"headerMap":"physical_health"}},{"tag":"community_support","type":"STANDARD","details":{"isUnmapped":false,"headerMap":"community_support"}},{"tag":"open_hours","type":"STANDARD","details":{"isUnmapped":false,"headerMap":"open_hours"}},{"tag":"multi_age","type":"STANDARD","details":{"isUnmapped":false,"headerMap":"multi_age"}},{"tag":"reallocation_resources","type":"STANDARD","details":{"isUnmapped":false,"headerMap":"reallocation_resources"}},{"tag":"culturally_relevant","type":"STANDARD","details":{"isUnmapped":false,"headerMap":"culturally_relevant"}},{"tag":"graduation_supports","type":"STANDARD","details":{"isUnmapped":false,"headerMap":"graduation_supports"}},{"tag":"poverty_supports","type":"STANDARD","details":{"isUnmapped":false,"headerMap":"poverty_supports"}},{"tag":"immigrants_supports","type":"STANDARD","details":{"isUnmapped":false,"headerMap":"immigrants_supports"}},{"tag":"ell_supports","type":"STANDARD","details":{"isUnmapped":false,"headerMap":"ell_supports"}},{"tag":"hiring_practices","type":"STANDARD","details":{"isUnmapped":false,"headerMap":"hiring_practices"}},{"tag":"equity_plan","type":"STANDARD","details":{"isUnmapped":false,"headerMap":"equity_plan"}},{"tag":"sel_plan","type":"STANDARD","details":{"isUnmapped":false,"headerMap":"sel_plan"}},{"tag":"measures_climate","type":"STANDARD","details":{"isUnmapped":false,"headerMap":"measures_climate"}},{"tag":"restorative_practice","type":"STANDARD","details":{"isUnmapped":false,"headerMap":"restorative_practice"}},{"tag":"design_margins","type":"STANDARD","details":{"isUnmapped":false,"headerMap":"design_margins"}},{"tag":"circles","type":"STANDARD","details":{"isUnmapped":false,"headerMap":"circles"}},{"tag":"suggested_tags","type":"STANDARD","details":{"isUnmapped":false,"headerMap":"suggested_tags"}}]</t>
  </si>
  <si>
    <t>Charter School Growth Fund and an anonymous nominator</t>
  </si>
  <si>
    <t>NH Department of Education and Education Resources Consortium</t>
  </si>
  <si>
    <t>Springpoint and an anonymous nominator</t>
  </si>
  <si>
    <t>Microschool Revolution and an anonymous nominator</t>
  </si>
  <si>
    <t>mkleger-heine@cwclosangeles.org</t>
  </si>
  <si>
    <t>Great Schools Partnership and the Center for Artistry and Scholarship</t>
  </si>
  <si>
    <t>ReSchool and Moonshot edVentures</t>
  </si>
  <si>
    <t>IN PROCESS</t>
  </si>
  <si>
    <t>PARTIAL - EMAILED</t>
  </si>
  <si>
    <t>106_MASTER</t>
  </si>
  <si>
    <t>106a</t>
  </si>
  <si>
    <t>Kent Innovation High</t>
  </si>
  <si>
    <t>106b</t>
  </si>
  <si>
    <t>Jeff Bush (Principal)</t>
  </si>
  <si>
    <t>108_MASTER</t>
  </si>
  <si>
    <t>108a</t>
  </si>
  <si>
    <t>It is fully competency based-K-5 programming. It's a model where the reality of learner centered education is fully developed and the culture supports it.</t>
  </si>
  <si>
    <t>108b</t>
  </si>
  <si>
    <t>Make Learning Personal</t>
  </si>
  <si>
    <t>KM Explore</t>
  </si>
  <si>
    <t xml:space="preserve">KM Explore was created by a group of teacher leaders who were committed in creating learner-centered environments at the elementary level. This model has been in existence for over 5 years and is recognized as a national K-5 learner-centered model. The foundation to their model includes the following five pillars: "foundation" with the following pillars:      Optimal Learning Spaces     Generative Curriculum     Multi-Age Learning     Habits of Mind     Collaborative Teaching and Learning  Here is what they said when we interviewed them in the first year of this model: "Our goal at KM Explore is to help a learner be an architect of how their learning will look. Just as each building in a community looks different, each plan the learner builds will look different as well. If we start this "blueprint" right away in kindergarten, their is no telling what their "building" of learning will look like into high school and beyond!"  I am nominating KM Explore as a personalized learning model for many reasons. Here are just a few: KM Explore involves learners in the design of a different kind of school.  By being multi-age in structure, community-based in function, and integrated in its curriculum design, KM Explore learners provide evidence of learning in a manner that is meaningful to them.  A fluid and adaptable schedule removes traditional boundaries of learning. Integrated curriculum design, the creative process, and high level questioning is woven throughout the learning experience. The fundamentals of reading, writing, and math are foundational to this generative curriculum as they are embedded and integrated into the day-to-day work.  </t>
  </si>
  <si>
    <t>111_MASTER</t>
  </si>
  <si>
    <t>111a</t>
  </si>
  <si>
    <t>Latitude 37.8 is devoted to the spirit, community, and history of Oakland, California. Located in the city's Fruitvale neighborhood, Latitude uses an academically rigorous, hands-on approach to education that sets high standards for students and equips them with practical skills to succeed in college and career. In addition to traditional classes, students spend much of their school time in the community: volunteering for local nonprofits, interning at local businesses, meeting with mentors, interviewing local experts and professionals for class projects, and learning about the vibrant, complex city around them. Students gain exposure to the wide range of career options in the Bay Area and beyond, while developing deep connections to the community in which they live.</t>
  </si>
  <si>
    <t>111b</t>
  </si>
  <si>
    <t>Latitude High 37.8</t>
  </si>
  <si>
    <t>lillian@latitudehigh.org</t>
  </si>
  <si>
    <t>Latitude is a brand new high school that blends the best of High Tech High's project-based and deeper learning model with Big Picture Learning's emphasis on work-based learning.</t>
  </si>
  <si>
    <t>112_MASTER</t>
  </si>
  <si>
    <t>112a</t>
  </si>
  <si>
    <t>Micro school within a high-poverty public elementary school; vision to be a cluster/network of public micro schools over time; significant focus on culture, identity, and leveraging assets in the community.</t>
  </si>
  <si>
    <t>112b</t>
  </si>
  <si>
    <t>Denver PS</t>
  </si>
  <si>
    <t>School within a school model gives students who perform low academically extra supports. Family is INTEGRAL to the model. Microschool approach with a public setting.</t>
  </si>
  <si>
    <t>124_MASTER</t>
  </si>
  <si>
    <t>124a</t>
  </si>
  <si>
    <t>Meadows Valley K-12 Schol</t>
  </si>
  <si>
    <t xml:space="preserve">Meadows Valley School serves PK-12 with a focus on preparing all students for life's requirements, adventures and challenges. The following are some highlights:  Life "Leadership Skills"  Adventures - Place-Based Education and Career Exploration Personalized Learning through Mastery Education  Challenges - College and Careers Preparation </t>
  </si>
  <si>
    <t>Place-Based Education</t>
  </si>
  <si>
    <t>124b</t>
  </si>
  <si>
    <t>Idaho Mastery Education Network/Idaho State Department of Education</t>
  </si>
  <si>
    <t xml:space="preserve">Meadows Valley School is a PK-12 public school that develops meaningful lasting relationships between students, parents, and community.  They believe in personalizing the educational experience for each learner through self-directed learning and skill development to master content. Learners work together to build a strong community utilizing one to one mentoring between advisors and learners.  </t>
  </si>
  <si>
    <t>126_MASTER</t>
  </si>
  <si>
    <t>126a</t>
  </si>
  <si>
    <t>Meridian Technical Charter</t>
  </si>
  <si>
    <t>Meridian Technical Charter focuses on College and Career Pathways.  The Meridian Technical Charter High School, Inc. implements the innovations of today and tomorrow to provide a progressive educational experience for every student. They envision the lifelong application of learning, coupled with intelligent risk taking in an environment fostering leadership, achievement and diversity. MTCHS continuously challenges and encourages participation as a productive member of the local and global communities</t>
  </si>
  <si>
    <t>CTE, dual credit, and certifications</t>
  </si>
  <si>
    <t>126b</t>
  </si>
  <si>
    <t xml:space="preserve">Meridian Technical Charter High School welcomes their students interests and strengths into their individual learning plans. This school offers a variety of college and career pathways and links all courses to these throughout a student's 9-12 grade learning experience. Students curate their learning through community and field experience, dual credits with universities and certifications. </t>
  </si>
  <si>
    <t>132_MASTER</t>
  </si>
  <si>
    <t>132a</t>
  </si>
  <si>
    <t>Oceanside</t>
  </si>
  <si>
    <t>Personalized pathways for students that are not based on career themes - but rather focusing on the themes of discovering a passion, growing an area of interest, or innovating their own pathway. Classes are engaging with lots of student activity and agency. Each year each faculty member creates a Wildly Important Goal or "WIG" that drives their professional learning, curriculum writing, and classroom instruction. Music (and inclusion of lots of students in music) is a large focus at the school.</t>
  </si>
  <si>
    <t>132b</t>
  </si>
  <si>
    <t xml:space="preserve">Mission Vista is a tremendous demonstration of how a fairly traditional district high school can remake itself. It is 2-3 years into the work and showing great potential. NGLC has taken groups of educators there, including just this month; one participant in that trip remarked that the vision and mission were obviously well aligned and that teachers and students owned and lived out the vision and mission. This participant further remarked that the students at Mission Vista were joyful and happy€¦some of the happiest students they've ever seen.   Some of the reflections shared by participants: ·       Evidence of high expectations and highly supportive systems/processes to ensure student success ·       Much interest in the 4x4 schedule ·       Appreciated that courses were talked about equally, no electives vs core ·       Appreciated seeing personalizing in action, concrete and powerful ·       Evidence of student choice in homework assignments, curriculum ·       All students were fully engaged and could describe their own learning, knew their expectations ·       The importance of a clear district vision that translated to what was happening at the school ·       DIG €“ Discover, innovate, grow pathways, seemed innovative and personalized ·       WIG €“ Wildly important goals set by each staff member at the beginning of the year ·       Focusing on the why and making sure this is developed with and owned by every educator and staff member  Mission Vista's work is part of a larger overall move by Vista Unified school district towards personalizing learning and an expanded set of definitions of student success, all supported by deep partnerships with community. As an expression of district leadership in this area and of change strategies that reflect the goals and learning models inherent in student-centered learning, Mission Vista truly stands out.  </t>
  </si>
  <si>
    <t>134_MASTER</t>
  </si>
  <si>
    <t>134a</t>
  </si>
  <si>
    <t>NACA Inspired Schools Network</t>
  </si>
  <si>
    <t>The Native American Community Academy (NACA) was founded in 2006 in order to disrupt and redefine Indigenous Education. In contrast to conventional approaches, NACA has shifted the common mindset viewing race and place as barriers to education, to a community embracing culture and traditions as tools for academic success. NACA's pedagogical approach and curricula are intentionally designed with an Indigenous, culturally responsive model grounded in NACA's Core Values: Community Service; Reflection; Culture; Respect; Responsibility; and Perseverance. Indigenous oral traditions, healing, languages, and community building practices are integrated as part of a rigorous, data-informed, and Common Core-based college preparatory curriculum.   NACA's students are predominately Indigenous (93%), representing over 60 Native American pueblos and tribes and 18 different ethnicities. It enrolls 465 youth in grades K-3 and 6-12, and will grow to a full K-12 school by 2020. In New Mexico and nationally, Indigenous youth often struggle academically, and in urban settings, they tend to be a minority population where their specific needs are difficult to address. NACA's graduation rate is 72%, a full 17 points higher than the 55% four-year graduation rate for Native students enrolled in the Albuquerque Public Schools (APS) district that NACA shares. NACA's College Engagement Team (CET) works with every student with the expectation that they will graduate and achieve their post-secondary education goals. NACA's CET supports students with test preparation, financial aid, college entrance, and scholarship applications. 75% of NACA students have parents who have never attended college, yet 100% of the past four graduating classes have been accepted into a college program.   NACA's holistic work goes beyond the school day. Through parent engagement, out of school time, mentorship, and wrap around services, NACA is fulfilling its mission to strengthen communities by developing strong leaders who are academically prepared, secure in their identity, and healthy.</t>
  </si>
  <si>
    <t>134b</t>
  </si>
  <si>
    <t>Outside of Albuquerque</t>
  </si>
  <si>
    <t>Kara Bobroff</t>
  </si>
  <si>
    <t>kbobroff@nacaschool.org</t>
  </si>
  <si>
    <t>For native american students, by native american students; racial healing, community-centered pedagogy; community-led and designed.</t>
  </si>
  <si>
    <t>134c</t>
  </si>
  <si>
    <t>Duta Flying Earth</t>
  </si>
  <si>
    <t>NACA is designed around the specific needs of the indigenous community that they serve. Duta and his team are implementing curricula that acknowledge the identities of their students and cultural traditions in a way that is supporting students like never before.</t>
  </si>
  <si>
    <t>141_MASTER</t>
  </si>
  <si>
    <t>141a</t>
  </si>
  <si>
    <t xml:space="preserve">Norris Academy has been around for 100 years but has become learner-centered in the last 3. More than any other public school I have seen this school has an amazing approach to creating individualized pathways for learners. Many of the learners who attend have a history of trauma, emotional distress or are diagnosed with severe behavioral issues. Many are in the foster system or residential treatment via the juvenile justice. Norris does not know when learners enter whether they will stay for 3 months or 3 years but is committed to developing an individualized pathway for each learner around 4 domains: Wellness, Academic, Employability, and Citizenship. Within each of these domains they have identified large areas of competency, each of which is broken down into progressions. Each learner that comes in is asked to go through about 4 weeks of getting to know themselves with a battery of assessments - personality, cognitive strengths, etc. while the school connects with past environments to get a sense of their history. The team of educators with the learner and any guardian that might exist then crafts an "Urgency Story" that becomes the starting place for the work, support and opportunities that learner gets. However, Norris is unflinching in its commitment to Wellness first, believing that until a human being is well they will not progress significantly or sustainably in the other domains.  </t>
  </si>
  <si>
    <t>Developmentally-aligned, specialized around hard-to-serve learners, individualized pathways, individualized outcomes, cognitively-diverse learners</t>
  </si>
  <si>
    <t>141b</t>
  </si>
  <si>
    <t>School for at risk and learners in treatment. Uses trauma information to provide learner centered approach. Phenomenal</t>
  </si>
  <si>
    <t>Trauma informed</t>
  </si>
  <si>
    <t>150_MASTER</t>
  </si>
  <si>
    <t>150a</t>
  </si>
  <si>
    <t>Chad Carlson</t>
  </si>
  <si>
    <t>chad@onestone.org</t>
  </si>
  <si>
    <t>This is a private school led by and created by students.  Adults serve as coaches and facilities as students direct their own learning journey.</t>
  </si>
  <si>
    <t>150b</t>
  </si>
  <si>
    <t>In-depth design methodology is taught through the curriculum with a focus on empowering students to follow their passions/interests but also constantly pushing their boundaries and horizons through design-based work in their community. Using blended, competency-based approaches for core curriculum and also constantly experimenting with additional approaches in their afterschool program. The board of directors of the school is majority students. Finally, they are pursuing a host of non-traditional measures through a new transcript developed in house.</t>
  </si>
  <si>
    <t>154_MASTER</t>
  </si>
  <si>
    <t>154a</t>
  </si>
  <si>
    <t xml:space="preserve">Parker-Varney has been working hard the last few years to focus on developing a more learner-centered environment for students. They have identified several core tenants that drives their work: 1.) personalizing the learning, 2.) building a culture based on trust and collaboration, 3.) keeping the learning engaging and fun, 4.) being innovative, 5.) focusing on questions and exploration. They have been using project based learning for at least the last three years to drive much of this inquiry. Their teachers are committed to continuous improvement and students often present their learning publicly. </t>
  </si>
  <si>
    <t>154b</t>
  </si>
  <si>
    <t>Parker-Varney School</t>
  </si>
  <si>
    <t>Manchester School District</t>
  </si>
  <si>
    <t>This school is experimenting with multi-age classrooms and other design features in order to implement a competency-based approach to education.</t>
  </si>
  <si>
    <t>15_MASTER</t>
  </si>
  <si>
    <t>15a</t>
  </si>
  <si>
    <t>Avalon</t>
  </si>
  <si>
    <t>carrie@avalonschool.org,</t>
  </si>
  <si>
    <t xml:space="preserve">Although Avalon's student body is not racially diverse, the schools attracts many students who were looking for a school environment that supports their well-being (100% of parents and 97% of students say Avalon is a safe and a positive learning environment, and many students are from the LGBT community). They also serve a high needs population, with 36% of Avalon students identified as special education.  Avalon uses a teacher cooperative model. Their teacher team has autonomy in all 15 potential areas and their board has a teacher majority.   The Avalon teacher team chooses to use a self-directed project-based learning program and 360-degree teacher evaluation. They have have very low teacher turnover rates (5.3%). They also take seriously the notion of educating the whole child, and along with traditional assessments use the Hope Survey to assess students' non-academic outcomes, such as self-efficacy, optimism, and problem-solving ability, so the teacher team can evaluate what areas of school design the team needs to adjust in order to better help its students improve these outcomes.  The teacher team believes it is important to model collaborative leadership to their students and therefore decided to make the student body a voting branch of the school government, with students passing bills (for example, on acceptable cell phone and school attendance policies).   Teachers secure autonomy via: charter school contract and school bylaws. </t>
  </si>
  <si>
    <t>teacher-powered, teacher led, teacher designed, cooperative</t>
  </si>
  <si>
    <t>15b</t>
  </si>
  <si>
    <t>Very innovative personalized approach to learning.  No set courses, entirely project-based and experiential.  Teacher run.  Student safety is priority.  Social justice focus.</t>
  </si>
  <si>
    <t>15c</t>
  </si>
  <si>
    <t>Independent charter</t>
  </si>
  <si>
    <t>This is a long-standing teacher-powered school that serves many students who may have a difficult time in traditional school settings. They get amazing student outcomes and focus on the individual learning and social-emotional needs of students.</t>
  </si>
  <si>
    <t>15d</t>
  </si>
  <si>
    <t>Minneapolis</t>
  </si>
  <si>
    <t>Avalon serves a high percentage of learners with special needs or IEPs (nearly 30%), and has also become an informal hub for young people who are wrestling with gender or sexual identity issues. It is a teacher-powered charter school that serves middle and high schoolers. It has a commitment to flexible staffing and deep professional learning among staff to better serve the needs of its learners. They are competency-based, allowing learners to identify and develop projects that meet their interests. They are also committed to allowing learners to develop agency and ownership of their learning, accounting for this transition on the part of learners who may take months to settle in, but then accelerate into their competency-based program to complete on time. Allowing fluidity by not having grades (freshman, junior, senior) makes this more possible. The school does a lot to expand the universe for learners, making connections in person and virtually to people who can help learners with projects. Learners develop a real sense of project development, pacing, time management and self-reliance through this process.</t>
  </si>
  <si>
    <t>Integrated, developmentally-aligned/responsive; serve learners with a wide range of cognitive abilities</t>
  </si>
  <si>
    <t>168_MASTER</t>
  </si>
  <si>
    <t>168a</t>
  </si>
  <si>
    <t>Reiche Community School is the first teacher-powered school in Maine and serves a very diverse student population, many of whom qualify for free or reduced price lunch. They worked closely with their local association to transition to a teacher-powered model in order to better serve students.</t>
  </si>
  <si>
    <t>168b</t>
  </si>
  <si>
    <t>Lorraine Bobinsky</t>
  </si>
  <si>
    <t>lbobinsky56@hotmail.com</t>
  </si>
  <si>
    <t xml:space="preserve">Reiche is located near a large refugee processing and over 40% of their students are ESL, and of those over 40% are IELD. Reiche has over 40 languages spoken at their school and a high rate of poverty with 78% FRL.   Reiche was Maine's first "failing" school. A progressive principal assigned to the school built leadership capacity and a highly collaborative culture among the staff. When the principal was reassigned, the Reiche teacher team worked with their union local to negotiate with their superintendent to assign an interim principal while they entered a year of exploration.   The team voted to convert to teacher-powered in 2011, something collaborative teams across the nation are beginning to explore. Today, the team selects three lead teachers on a rotating basis (each lead teacher serving four years) and every teacher participates in school-level decision-making.  With interest in opening the opportunity for other groups of teachers to replicate Reiche's model, the Maine legislature in 2013 passed, "An Act to Develop a Grant Program to Establish a Teacher-led School Model." This Bill encourages teacher-powered schools by allowing schools or districts to apply for grant monies to explore, develop and implement alternative governance structures.  Under the teacher team's leadership, they have turned around their status as Maine's first failing school and are now a model for success. Reiche has found that if students stay at their school over 3 years (mobility is certainly an issue with their population) then proficiency rates start to dramatically rise.  The teacher team has decided to use a community school model to serve the many needs of their students and families. This means that they partner with local organizations to provide services to their students and families, for example, the Opportunity Alliance in Portland which provides children and adults with mental health services.  </t>
  </si>
  <si>
    <t>176_MASTER</t>
  </si>
  <si>
    <t>176a</t>
  </si>
  <si>
    <t>This school has been a state and national leader in competency-based learning. They continue to identify, through thoughtful and deliberate reflection, ways to better meet the needs of all students. Currently they are exploring their Extended Learning Opportunities for students, and embedding opportunities for Career Pathways for learners throughout their school. Students are an active voice in these conversations, and staff are wholly invested.  I am excited to nominate Sanborn Regional High School because I have seen the growth and development of their school over the last decade. Having worked closely with Mr. Stack, I have seen many examples of the school putting student learning at the center, influencing their collective decision-making, and being the driving force for what their next steps may be.</t>
  </si>
  <si>
    <t>176b</t>
  </si>
  <si>
    <t>SAU 17</t>
  </si>
  <si>
    <t>Competency-based learning; project-based learning and assessment; universal design for learning</t>
  </si>
  <si>
    <t>189_MASTER</t>
  </si>
  <si>
    <t>189a</t>
  </si>
  <si>
    <t xml:space="preserve">SJHA's student population is 87% FRPL; 80% English Language Learners; and only 29% of parents have a high school diploma. It is located on the border territory of two rival gangs, yet students beat all expectations with a 94% graduation rate (LAUSD's average is 74%). In 2013-2014 (most up-to-date available data), SJHA had the second highest student achievement in all of LAUSD, excluding magnet schools. The teacher team's decisions resulted in the SJHA achieving the highest School Quality Improvement Index (89) in their geographic areas. They are also the 2015 Award Winner for Excellence for Community Schools and the 2015 winner of the Extraordinary Achievement Award for Teacher-Powered Schools.   SJHA's teacher team chooses to use an integrated interdisciplinary learning program, restorative justice (only 2 suspensions and zero expulsions in the last 4 years), and multiple measures to assess students. All students have an adult on campus who is assigned to check in with them, as well as a peer mentor. Teachers report that many graduates continue to mentor students after they graduate to help current students with college applications and their transition to college.  The teacher team holds themselves to high standards of quality. For example, they formally require (through an Election-To-Work agreement that details their decisions about working conditions) that all teachers must start their National Board certification by their 5th year at the school.   Teachers secure autonomy via: pilot school agreement between district and union. The pilot agreement gives school governing boards autonomy in five areas (staffing, budget, curriculum &amp; assessment, governance, and school calendar); at some schools, including SJHA, this autonomy is passed on to the teacher team. </t>
  </si>
  <si>
    <t>teacher-powered, teacher designed</t>
  </si>
  <si>
    <t>189b</t>
  </si>
  <si>
    <t>San Fernando (Los Angeles)</t>
  </si>
  <si>
    <t>SJHA is a teacher-powered school that serves primarily low-income Latinx students and gets tremendous student outcome results. Their leadership model provides the educators in the school the autonomy to be proactive and responsive to student needs.</t>
  </si>
  <si>
    <t>collective leadership/teacher-powered</t>
  </si>
  <si>
    <t>191_MASTER</t>
  </si>
  <si>
    <t>191a</t>
  </si>
  <si>
    <t>NBernardino@dallasisd.org</t>
  </si>
  <si>
    <t>Single-gender environment; emphasis on SEL; STEAM-centered; blended learning; hands-on approach to learning (e.g. makerspace); diverse-by-design; innovative district context</t>
  </si>
  <si>
    <t>191b</t>
  </si>
  <si>
    <t>Empowers girls to thrive academically, socially, emotionally, and physically; leverages its strong partnership with the district; integrates performance-based STEAM learning and elevates SEL as a core component of its design  Keen focus on serving a diverse set of students with a limited capacity to replicate within a district context   Single-sex STEAM program with intentions to serve a significant number of students (1,200 at full enrollment)   Strong leadership team with an explicit commitment to incorporating topics of diversity into the school culture   Support provided from the school district enables Solar to operate autonomously and manage their budget accordingly   Purposeful outreach has led to full enrollment with racial and economic diversity including a waitlist at every grade level   Thoughtful planning of the model and its progression; they mapped backwards from aspirational 8th grade outcomes   They have an expanded definition of student success, called the Solar Six, that is integrated into all aspects of their model  Extracurriculars include  Destination Imagination Chess Robotics Girls on the Run Track Texas Math and Science Academic Competition Girl Scouts</t>
  </si>
  <si>
    <t>192_MASTER</t>
  </si>
  <si>
    <t>192a</t>
  </si>
  <si>
    <t>Christine Landwehrle</t>
  </si>
  <si>
    <t>clandwehrle@sprise.com</t>
  </si>
  <si>
    <t>project-based learning; student goal setting; student exhibitions; competency-based education</t>
  </si>
  <si>
    <t>192b</t>
  </si>
  <si>
    <t>Souhegan High School</t>
  </si>
  <si>
    <t>Souhegan High School is the most student-centered high school I have had the pleasure of working with. The level of agency within that school is significant, with students taking active roles in virtually every aspect of learning. Souhegan is also directly involved in PACE (NH's Performance Assessment of Competency Education) and is a leader in the student exhibition work in the state, as well. I've been impressed by their collaborative leadership model that is utilized. Again, this includes students, but is also inclusive of teachers, administrators, community members, and local business leaders. I am excited to nominate Souhegan High School because I have learned a lot from my interactions with them and believe many others can as well (they are very open to sharing whatever they can!).</t>
  </si>
  <si>
    <t>192c</t>
  </si>
  <si>
    <t>SAU 39</t>
  </si>
  <si>
    <t xml:space="preserve">Souhegan High School in Amherst, NH, strongly supports student agency.  The Souhegan Community Council was founded in 1992 during their first year of service. It is the governing body of the school.  Its task is to create and modify school procedures as a representative body of forty-seven members. The council is purposefully diverse and purposefully student-led: twenty members are students elected by their grade, ten members are faculty, five members are from the Amherst and Mount Vernon communities, and ten representatives are elected in the fall as "at-large" members. The council representatives discuss and vote on various proposals concerning student life, school initiatives, disciplinary procedure, grading procedure, and other matters of importance to the school community. Additionally, Souhegan is national leader of authentic assessment of student learning.  It is a founding high school in the Performance Assessment of Competency Education (PACE) assessment program created by the State of New Hampshire.   </t>
  </si>
  <si>
    <t>193_MASTER</t>
  </si>
  <si>
    <t>193a</t>
  </si>
  <si>
    <t>The Friday Institute</t>
  </si>
  <si>
    <t>Over the past 3-4 yrs the leadership team, educators, community members and students at South Rowan HS have made significant strides to understand the "whole student" in order to meet them where they need. They have implemented a data room that allows every teacher to know each student. Data meetings occur on a regular basis allowing teachers to better understand how a student is succeeding across all content areas as well as looking at their attendance rate, behavior referrals, family life, and extra-curricular activities.  Teachers have also redesigned their instruction to provide more student choice and voice. In some instances, content area teachers are now co-facilitating new courses that combine content allowing students to see the connections to the real-world. The schedule for the day is also more flexible allowing students to receive direct teacher support throughout the day vs just before and after-school. They also have a common lunch so students can have time to be their friends or meet with a teacher. Lastly, every educator has reflected on the design of their classroom to provide more flexible learning environments . This not only includes flexible seating, but also room lighting and paint colors. Common areas now resemble coffee shops with high tables and the media center has multiple spaces for students to create, collaborate and communicate. Most importantly, educators now see their role more as a learning facilitator and students as active, engaged learners!</t>
  </si>
  <si>
    <t>193b</t>
  </si>
  <si>
    <t>Salisbury</t>
  </si>
  <si>
    <t>Rowan Salisbury Schools</t>
  </si>
  <si>
    <t xml:space="preserve">This high school has a very diverse population and a high percentage of free and reduced lunch students. The Principal has developed this high school around student first.  For instance, to provide more learning time, all students have lunch at the same time.  This meant that the food services staff had to figure out how to serve that many students in a short window of time. Lunch is served throughout the building.  This is just one example of how the students needs come first and schedules, facilities etc are modified to meet their needs. </t>
  </si>
  <si>
    <t>student centered, one to one school with unlimited bandwidth</t>
  </si>
  <si>
    <t>203_MASTER</t>
  </si>
  <si>
    <t>203a</t>
  </si>
  <si>
    <t xml:space="preserve">The mission of The Boys Institute is develop young men characterized by hope, self-discipline, integrity and love; in the pursuit of justice and equity for their community, greater DC, and eventually the world. It is a school within a school that is centering entrepreneurship and creating a relevant maker space to enable the holistic development of black boys.  </t>
  </si>
  <si>
    <t>203b</t>
  </si>
  <si>
    <t>The Creative School (formerly The Boys Institute) at Stanton Elementary School</t>
  </si>
  <si>
    <t>D.C. Public Schools</t>
  </si>
  <si>
    <t>The Creative School (formerly The Boys Institute) at Stanton Elementary School, is an initiative designed to promote wellness and creativity€”and to flip the narrative around young boys of color.  In 2016, D.C. Public Schools awarded nearly $1.7 million dollars in innovation grants to 16 schools across the city as part of the Empowering Males of Color initiative, an effort to elevate the student experience for young men and boys of color. Stanton Elementary School received the sixth largest award to develop and launch The Boys Institute (TBI), an in-school and after-school program designed to guide young boys of color in building a strong sense of identity and self-pride, to grow a village of supportive adults in their lives and to provide opportunities and spaces for creative expression. (See more here: https://www.edsurge.com/news/2018-08-24-elementary-school-wellness-program-helps-young-males-of-color-cultivate-their-identities)</t>
  </si>
  <si>
    <t>204_MASTER</t>
  </si>
  <si>
    <t>204a</t>
  </si>
  <si>
    <t>The Met is one the country's longest-running learner-centered (by our definition) schools. Over 25 years it has developed a program that serves a full range of learners, creates an amazing level of learner engagement, a sense of belonging and community. The program's pedagogy and approach to assessment make it a place where all learners can thrive and demonstrate their learning and while The MET plays the public school system game around standardized tests, it has not allowed performance on these external metrics to damage it programmatic commitment to serving all learners in the ways they need. The 6 schools on this campus take advantage of the economies of scale that come from having multiple small schools that can share and work collectively around PD, hiring, developing cross-site agreement on standards of work, etc. It would be a wonderful example to other small schools about how to leverage the power of networks to enable small schools to thrive outside of formal charter management organizational structures. Among schools I have visited they have pushed the concept of individualized learner outcomes the furthest with great success.</t>
  </si>
  <si>
    <t>204b</t>
  </si>
  <si>
    <t>The MET (Big Picture Learning)</t>
  </si>
  <si>
    <t>Joe Battaglia</t>
  </si>
  <si>
    <t>jbattaglia@metmail.org</t>
  </si>
  <si>
    <t xml:space="preserve">The Met appears to be one of the most striking examples of schools that personalize without an extensive technology-supported academic program. By combining high standards, strong family engagement, strong mentorship, and an individualized learning approach, the MET empowers students to take ownership of their learning and unlock passion for creating a career that they truly enjoy. A Met education includes internships, individual learning plans, advisory and a college transition program.  </t>
  </si>
  <si>
    <t>211_MASTER</t>
  </si>
  <si>
    <t>211a</t>
  </si>
  <si>
    <t>UA Maker uses a unique structure for learning that combines mastery-based approaches and design thinking principles. It is an unscreened school, so students come from all over NYC, and enter with a wide variety of abilities. Students are asked to approach their learning as a process they own, which involves hands-on, collaborative and independent work, targeted coaching on skills, and iteration using both design thinking and mastery as frameworks to understand the criteria for success, and the process they will use to achieve it. Classes are lively and project-based, and the school offers a much-used maker space. This model works for a diverse student body, who report feeling more confident, more cognizant of how to make progress, more able to use questioning and design thinking to support their learning, and more aware of their own capabilities.</t>
  </si>
  <si>
    <t>211b</t>
  </si>
  <si>
    <t>reDesign, LLC</t>
  </si>
  <si>
    <t>NYCDOE</t>
  </si>
  <si>
    <t xml:space="preserve">UA Maker is a highly diverse school in NYC, both with regard to race/ethnicity, and socio-economic status. With a maker/design-thinking approach, and a competency-based model, the school has found ways to meet their students where they are, and successfully prepare them for post-secondary life. </t>
  </si>
  <si>
    <t>211c</t>
  </si>
  <si>
    <t xml:space="preserve">UA Maker, within The Urban Assembly Network, believes the world needs problem solvers who can find and solve challenges to create positive change. UA Maker aims to empower students not only to be successful, adaptive citizens of the future, but also to create that future through design thinking and innovation. The UA Maker community prioritizes the core values of curiosity, empathy, risk taking, self-awareness, and resilience. The school launched as part of the Opportunity by Design initiative, funded by Carnegie Corporation of New York and supported in their model design work by Springpoint. Teachers and students work together to help students demonstrate mastery of content and skills. Grades at UA Maker provide precise, actionable feedback about students' ability to master the design thinking process, content knowledge and the skills they need to be truly college and career ready. A strong advisory program and weekly check-ins, called "self-awareness days," help students develop the agency and skills needed to direct their own learning. The school's robust partnership network connects students to unique, real-world opportunities that help them develop 21st-century workplace skills. </t>
  </si>
  <si>
    <t>220_MASTER</t>
  </si>
  <si>
    <t>220a</t>
  </si>
  <si>
    <t>Washington Leadership Academy (WLA) puts students onto life trajectories toward leadership in whatever roles they choose in tomorrow's world. How? By building trusting relationships and giving students unprecedented opportunities to learn and lead. Students at WLA take rigorous core classes, enriched by real-world experiences and access to experts, as well as student-selected projects and electives€”all combined with the latest in technology and innovation. All WLA students take Computer Science and get hands-on experience with emerging technology, including virtual/augmented reality. WLA combines civic education, social justice education, and support for students as they explore who they are and where they want to go in life. Driven by an approach to teaching and learning that is both "high tech" and "high touch," WLA is making a true difference for students in Washington, D.C., and beyond.</t>
  </si>
  <si>
    <t>220b</t>
  </si>
  <si>
    <t>Stacy Kane &lt; skane@wlapcs.org&gt;Kane</t>
  </si>
  <si>
    <t xml:space="preserve">WLA's instructional model was designed to optimize personalization and rigor of instruction given each content area and the current state of the edtech market (both content and tools).  In practice, this means that instruction looks different from subject to subject. In content-heavy subjects, i.e. History, WLA will utilize a flipped classroom model. In subjects that require both remediation and skills develop, i.e Math and English, WLA will implement a two-day split with one section focused on grade-level content/instruction and the second section focused on remediation. The specifics of each are listed below, but each subject implements different tools and teacher practices to maximize results.  </t>
  </si>
  <si>
    <t>226_MASTER</t>
  </si>
  <si>
    <t>226a</t>
  </si>
  <si>
    <t>SAU 36</t>
  </si>
  <si>
    <t>Personalized learning</t>
  </si>
  <si>
    <t>226b</t>
  </si>
  <si>
    <t>Education Resources Consortium</t>
  </si>
  <si>
    <t>White Mountains Regional HS</t>
  </si>
  <si>
    <t>In its quest to do better for all learners, the school has been willing to look at core elements of practice and organization that many schools shy away from. The school has not been content to pursue the tired list of 'solutions' that the state has tried over the past decade - competencies, "pbl", ELO's, performance assessment. They use each of those, but go deeper and combine such efforts with healthy skepticism and a high level of risk-taking, experimentation and love for their students. The principal is one of the most committed, open and effective I have seen over the past decade.</t>
  </si>
  <si>
    <t>228_MASTER</t>
  </si>
  <si>
    <t>228a</t>
  </si>
  <si>
    <t xml:space="preserve">William Smith High School originally launched as a program for expectant mothers, and primarily served over-age, under-credited (OAUC) students. In recent years the program has evolved, and while not explicitly geared towards an OAUC population, they see themselves as an alternative to the more traditional offerings of the Aurora School District. Project-based learning was an evolution of the school's model and they became an EL Education site in 2006. The day starts with a skill-based "Brain Training" class followed by mixed-age Crew (akin to advisory). For the rest of the day, 10-12th graders work on one or two projects. Each project is 4-6 weeks in length. Freshmen have a more structured schedule, and educators work to help them acclimate to the project-based work to come. As a student approaches graduation, he or she will spend time off-campus in an internship or engaged in college classes. Students also design their own Capstone Projects. Projects integrate fieldwork, guest experts, and authentic audiences that help bring curriculum to life. The hands-on nature of the school's approach reflects a workplace environment that will prepare students for the future. As students develop products and presentations they learn content while gaining academic and 21st-century skills like collaboration, creativity, and problem-solving. The school has a teacher residency program, which trains talent and serves as the main hiring pipeline.  </t>
  </si>
  <si>
    <t>228b</t>
  </si>
  <si>
    <t>Innovative instructional methods, project and problem-based learning, student body mostly young people who weren't successful in traditional models, very diverse.</t>
  </si>
  <si>
    <t>22_MASTER</t>
  </si>
  <si>
    <t>22a</t>
  </si>
  <si>
    <t>The model at Blackstone is based on the Ten Common Principles from the Coalition of Essential Schools.  The school is deeply committed to learning for each student and rapidly implementing a robust proficiency system.</t>
  </si>
  <si>
    <t>22b</t>
  </si>
  <si>
    <t>Blackstone Academy</t>
  </si>
  <si>
    <t>The small educational environment at Blackstone Academy Charter School (BACS) helps foster independent inquiry, teamwork, and communication. Students develop the skills to solve problems and use their voices in ways that lead to success in the academic, social, and professional arenas, and they demonstrate their achievements through a process of discovery, presentation, and reflection. BACS was founded in aligned with the Coalition of Essential Schools  educational philosophy and Common Principles.  Community involvement and community improvement are key themes at BACS. In addition to classes, BACS's portfolio system structures the progression of their learning by having students study themselves and their relationships to others, move forward with an exploration of the local community, and ultimately integrate an understanding of the wider world as students become responsible, motivated, life-long learners.  Although classes include traditional tests, learning is also assessed through presentations and exhibitions of student work. In addition to classes, students complete three portfolios and a major senior project. These portfolios require reflection upon the school's 13 Habits of Mind, are presented to a panel, and are an important part of its proficiency based graduation system.  Blackstone Academy's 13 Habits of Mind are: collaboration, community engagement, creativity, gratitude, grit, humility, integrity, optimism, organization, self-advocacy, upstanderness, wellness, and zest. Along with the school's emphasis on self-reflection, competency-based learning, and growth mindset, these habits of mind create the conditions for young people who would be off-track to complete high school on time and find success in higher education.</t>
  </si>
  <si>
    <t>230_MASTER</t>
  </si>
  <si>
    <t>230a</t>
  </si>
  <si>
    <t>Microschool Revolution</t>
  </si>
  <si>
    <t>Cath Fraise</t>
  </si>
  <si>
    <t>cath@workspaceeducation.org</t>
  </si>
  <si>
    <t>Personalized pathways for each child.  High-quality 21st-century project-based learning with their 21CI program.  Integrated Acton Academy.  See overview video here https://www.youtube.com/watch?v=r4TYQvYrs6w</t>
  </si>
  <si>
    <t>230b</t>
  </si>
  <si>
    <t xml:space="preserve">This is a co-educational space for homeschool students and microschools (Acton Academy and Wildflower).  This is an out-of-the-box education environment where parents are intimately involved and very student centered.  The co-educational space has lab where students are engaging in genomics, there are 70 business partners where students are helping them solve key problems, and there are many other practical applications of rigorous, higher-order learning.  </t>
  </si>
  <si>
    <t>24_MASTER</t>
  </si>
  <si>
    <t>24a</t>
  </si>
  <si>
    <t>BPS</t>
  </si>
  <si>
    <t>Rigorous and impactful implementation of CBE, wraparound services, non-exclusionary discipline, apprenticeships, anytime-anywhere learning opportunities, advisories, project-based learning, and community engagement</t>
  </si>
  <si>
    <t>non-exclusionary school discipline and classroom management</t>
  </si>
  <si>
    <t>24b</t>
  </si>
  <si>
    <t>24c</t>
  </si>
  <si>
    <t>Boston Day And Evening Academy Charter</t>
  </si>
  <si>
    <t>BDEA has spent decades implementing competency-based education for young people that the traditional system has failed to effectively support and serve. The leader's approach is grounded in strong expertise in curriculum and a data-driven approach to student supports. They are now exploring additional ways to embed real-world/work-based learning into their model.</t>
  </si>
  <si>
    <t>Specifically supporting off track and disconnected learners</t>
  </si>
  <si>
    <t>25_MASTER</t>
  </si>
  <si>
    <t>25a</t>
  </si>
  <si>
    <t>Bronx Arena</t>
  </si>
  <si>
    <t>New York City</t>
  </si>
  <si>
    <t>Asynchronous model with teachers playing a mentor role</t>
  </si>
  <si>
    <t>25b</t>
  </si>
  <si>
    <t xml:space="preserve">This is a school for at-promise youth in NYC. The model is competency-based, blended-learning, highly personalized, and a highly unusual school design. Their students enter the school overage and under-credited, and despite this, 80+% of the graduating class enrolls in college, and of this group, 80% of students persist beyond the freshman year. </t>
  </si>
  <si>
    <t>25c</t>
  </si>
  <si>
    <t>Bronx Arena High School is a transfer school serving over-age, under-credited students. The school is a collaboration between the Department of Education and SCO Family Services, a social service agency that provides social and emotional support, as well as college counseling. Students are paired with "advocate counselors" from SCO Family Services. Students work through a web-based mastery system at their own pace, and receive 1:1 and small-group support from teachers in flexible "arena" blocks. Each arena has a generalist teacher and an advocate counselor, both of whom support students academically and personally throughout the day. Students also work with content specialists who push in during the day to provide additional one-on-one or small group instruction in particular areas. Generalists and content specialists collaborate closely and analyze data to ensure all students are receiving the supports they need to be successful. The school combines online learning with face-to-face instruction in a method pioneered by Principal Ty Cesene at an alternative school in El Segundo, California. Bronx Arena develops its curriculum materials in-house, through a rigorous faculty review process. Technology components€”specifically a custom-built data system accessible to students and staff at all times€”create a personalized experience where students work at their own pace, mastering the skills needed to succeed in the 21st century. Students track their own productivity and work toward completing five learning tasks per day. To receive credit for a course, students must demonstrate mastery by completing two challenges and a capstone project. Students complete senior portfolios on a topic of their choice that represents a culmination of their learning.</t>
  </si>
  <si>
    <t>27_MASTER</t>
  </si>
  <si>
    <t>27a</t>
  </si>
  <si>
    <t>Competency-based learning, project-based learning, student-centered culture</t>
  </si>
  <si>
    <t>27b</t>
  </si>
  <si>
    <t>Casco Bay is an EL school with a strong proficiency system that personalizes learning for each student.</t>
  </si>
  <si>
    <t>43_MASTER</t>
  </si>
  <si>
    <t>43a</t>
  </si>
  <si>
    <t xml:space="preserve">Columbia High school incorporates instructional design choices that support student-centered learning and equity for all students. This strategic collaborative effort makes mastery education implementation available to students within a cohort learning model where teachers loop with students from grade level to grade level. This assures that learning never ends according to the calendar, but continues along a progression of skills that are transparent to students and teachers.  </t>
  </si>
  <si>
    <t>Student Cohort Learning Model with Teachers Looping</t>
  </si>
  <si>
    <t>43b</t>
  </si>
  <si>
    <t xml:space="preserve">Columbia has taken a unique approach as they implement Mastery-based Education in their school.  They are using a project-based, blended learning approach with a very specific gradual release plan.  Student voice and choice is central to their mission.  </t>
  </si>
  <si>
    <t>Teacher Looping through a student-centered learning model</t>
  </si>
  <si>
    <t>45_MASTER</t>
  </si>
  <si>
    <t>45a</t>
  </si>
  <si>
    <t>They're doing remarkable work bringing elements of play into curriculum in meaningful ways. They're working with MIT's Playful Assessment team to rethink how to measure student growth and partnering with MakerEd to bring making and play to life at their school (https://www.edsurge.com/news/2018-12-11-how-playful-assessment-unseated-standardized-tests-at-one-school). The school has been around for 10 years but recently reopened with a new staff and model.</t>
  </si>
  <si>
    <t>45b</t>
  </si>
  <si>
    <t>Community Public Charter School, Albemarle County</t>
  </si>
  <si>
    <t>NCES 5100090, Virginia region 5</t>
  </si>
  <si>
    <t>Chad Radliff</t>
  </si>
  <si>
    <t>The school provides an innovative learning environment, using the arts, to help children in grades six through eight balance individual strengths and developmental needs to develop the whole child intellectually, emotionally, physically and socially. With Choice Theory as our philosophical base, we strive to help students gain more responsibility for their social-emotional lives and in their academics. Seeking to serve students at risk of not succeeding in school, we foster the knowledge, skills, and habits of mind necessary to close student achievement gaps in math and reading literacy and provide a community of engaged learners and participatory citizens.</t>
  </si>
  <si>
    <t>47_MASTER</t>
  </si>
  <si>
    <t>47a</t>
  </si>
  <si>
    <t>Concourse Village Academy (PS 359)</t>
  </si>
  <si>
    <t>NYC (Bronx</t>
  </si>
  <si>
    <t>Serve a very high need student population with a strong equity and whole child lens. Also have thought tech integration to facilitate differentiation and feedback loops</t>
  </si>
  <si>
    <t>47b</t>
  </si>
  <si>
    <t>NYC DOE</t>
  </si>
  <si>
    <t xml:space="preserve">Concourse Village Elementary School has implemented a personalized learning model with a rigorous and culturally responsive teacher-created curriculum. The school is located in the South Bronx and earned Blue Ribbon status for its academic success in recent years. Students in grade levels that have begun the conversion to a personalized learning model engage in a stations-based flexible learning experiences, with voice and choice over what tasks they engage in, as well as how they demonstrate what they have learned. Technology is thoughtfully integrated into the school's model to provide students with learning experiences that would not be possible with traditional materials and/or to streamline work for teachers. Also core to the model at Concourse Village is their focus on knowledge-based literacy instruction, cumulatively building knowledge and vocabulary through the rigorous and culturally relevant curriculum materials their team has sourced and developed internally. The approach provides students with substantial agency and responsibility, including leading classroom instruction for their peers for some content and learning modalities. Located in the most impoverished congressional district in the country, Concourse Village is equipping students its students with both the academic and soft skills they will need to successfully navigate the rest of their education and succeed in the job market of the 21st century. </t>
  </si>
  <si>
    <t>47c</t>
  </si>
  <si>
    <t>Bronx</t>
  </si>
  <si>
    <t>New York City Geographic District # 7</t>
  </si>
  <si>
    <t>One of the most inspirational schools we have visited which employs student-centered learning and has developed its own rigorous OER content based on regular student feedback.</t>
  </si>
  <si>
    <t>51_MASTER</t>
  </si>
  <si>
    <t>51a</t>
  </si>
  <si>
    <t>Davinci Extension</t>
  </si>
  <si>
    <t>DaVinci Schools</t>
  </si>
  <si>
    <t>Created a college program as an extension of their HS programs in response to student and family demand. Started as a 5th year program and now an affordable, personalized way for kids to earn a 4 year degree.</t>
  </si>
  <si>
    <t>51b</t>
  </si>
  <si>
    <t>Integration of homeschooling with place-based schooling</t>
  </si>
  <si>
    <t>53_MASTER</t>
  </si>
  <si>
    <t>53a</t>
  </si>
  <si>
    <t>DC Bilingual</t>
  </si>
  <si>
    <t>DC Bilingual offers a comprehensive food and wellness program that includes students and families. From scratch cooked daily meals to english and immigration courses for parents, Daniela has created a true community that supports all students and families. Daniela has designed and refined a spectacular EL program that has successfully engaged her newcomer students and closed gaps in their home-language and english proficiencies.</t>
  </si>
  <si>
    <t>53b</t>
  </si>
  <si>
    <t>One of the highest performing charter schools in DC. Rooted in a bilingual model. High community engagement. Smart, effective leader. Diverse student population -- 60% Latinx, 20% African American.</t>
  </si>
  <si>
    <t>66_MASTER</t>
  </si>
  <si>
    <t>66a</t>
  </si>
  <si>
    <t>Rafiq Kalaam Id-Din</t>
  </si>
  <si>
    <t>Deep cultural and identify focus. Centered on Afrocentric curriculum. Teacher pathways modeled after law firms where teachers are partners. Experiential / exposure model. New definitions and models of student success.</t>
  </si>
  <si>
    <t>66b</t>
  </si>
  <si>
    <t>either NYDOE or SUNY</t>
  </si>
  <si>
    <t>Rafiq and his team are intently focused on creating a beloved community in which all students feel affirmed. The team at Ember has built and intentionally mindful learning environment that prioritizes inquiry in academics and student social-emotional development.</t>
  </si>
  <si>
    <t>Column 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</si>
</sst>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 d, yyyy"/>
  </numFmts>
  <fonts count="13">
    <font>
      <sz val="10.0"/>
      <color rgb="FF000000"/>
      <name val="Arial"/>
    </font>
    <font>
      <b/>
    </font>
    <font>
      <b/>
      <name val="Arial"/>
    </font>
    <font/>
    <font>
      <name val="Arial"/>
    </font>
    <font>
      <color rgb="FF000000"/>
      <name val="Arial"/>
    </font>
    <font>
      <b/>
      <i/>
      <color rgb="FF000000"/>
    </font>
    <font>
      <u/>
      <color rgb="FF0000FF"/>
    </font>
    <font>
      <color rgb="FF444444"/>
      <name val="Arial"/>
    </font>
    <font>
      <sz val="11.0"/>
      <color rgb="FF000000"/>
      <name val="Calibri"/>
    </font>
    <font>
      <u/>
      <color rgb="FF0000FF"/>
    </font>
    <font>
      <u/>
      <color rgb="FF0000FF"/>
    </font>
    <font>
      <color rgb="FFFF0000"/>
    </font>
  </fonts>
  <fills count="6">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00FF00"/>
        <bgColor rgb="FF00FF00"/>
      </patternFill>
    </fill>
    <fill>
      <patternFill patternType="solid">
        <fgColor rgb="FFD9D9D9"/>
        <bgColor rgb="FFD9D9D9"/>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0" fontId="2" numFmtId="49" xfId="0" applyAlignment="1" applyFont="1" applyNumberFormat="1">
      <alignment shrinkToFit="0" vertical="bottom" wrapText="0"/>
    </xf>
    <xf borderId="0" fillId="0" fontId="1" numFmtId="0" xfId="0" applyFont="1"/>
    <xf borderId="0" fillId="0" fontId="3" numFmtId="0" xfId="0" applyAlignment="1" applyFont="1">
      <alignment readingOrder="0"/>
    </xf>
    <xf borderId="0" fillId="0" fontId="3" numFmtId="0" xfId="0" applyAlignment="1" applyFont="1">
      <alignment horizontal="right" readingOrder="0"/>
    </xf>
    <xf borderId="0" fillId="0" fontId="4" numFmtId="49" xfId="0" applyAlignment="1" applyFont="1" applyNumberFormat="1">
      <alignment shrinkToFit="0" vertical="bottom" wrapText="0"/>
    </xf>
    <xf borderId="0" fillId="0" fontId="5" numFmtId="49" xfId="0" applyAlignment="1" applyFont="1" applyNumberFormat="1">
      <alignment vertical="bottom"/>
    </xf>
    <xf borderId="0" fillId="0" fontId="3" numFmtId="164" xfId="0" applyAlignment="1" applyFont="1" applyNumberFormat="1">
      <alignment readingOrder="0"/>
    </xf>
    <xf borderId="0" fillId="0" fontId="3" numFmtId="165" xfId="0" applyAlignment="1" applyFont="1" applyNumberFormat="1">
      <alignment readingOrder="0"/>
    </xf>
    <xf borderId="0" fillId="0" fontId="3" numFmtId="10" xfId="0" applyFont="1" applyNumberFormat="1"/>
    <xf borderId="0" fillId="0" fontId="3" numFmtId="3" xfId="0" applyAlignment="1" applyFont="1" applyNumberFormat="1">
      <alignment horizontal="right" readingOrder="0"/>
    </xf>
    <xf borderId="0" fillId="0" fontId="3" numFmtId="49" xfId="0" applyAlignment="1" applyFont="1" applyNumberFormat="1">
      <alignment readingOrder="0"/>
    </xf>
    <xf borderId="0" fillId="0" fontId="3" numFmtId="0" xfId="0" applyFont="1"/>
    <xf borderId="0" fillId="2" fontId="6" numFmtId="0" xfId="0" applyAlignment="1" applyFill="1" applyFont="1">
      <alignment readingOrder="0"/>
    </xf>
    <xf borderId="0" fillId="0" fontId="7" numFmtId="0" xfId="0" applyAlignment="1" applyFont="1">
      <alignment readingOrder="0"/>
    </xf>
    <xf borderId="0" fillId="0" fontId="3" numFmtId="49" xfId="0" applyAlignment="1" applyFont="1" applyNumberFormat="1">
      <alignment horizontal="right" readingOrder="0"/>
    </xf>
    <xf borderId="0" fillId="0" fontId="5" numFmtId="49" xfId="0" applyAlignment="1" applyFont="1" applyNumberFormat="1">
      <alignment shrinkToFit="0" vertical="bottom" wrapText="0"/>
    </xf>
    <xf borderId="0" fillId="0" fontId="4" numFmtId="0" xfId="0" applyAlignment="1" applyFont="1">
      <alignment horizontal="right"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5" numFmtId="0" xfId="0" applyAlignment="1" applyFont="1">
      <alignment vertical="bottom"/>
    </xf>
    <xf borderId="0" fillId="0" fontId="8" numFmtId="49" xfId="0" applyAlignment="1" applyFont="1" applyNumberFormat="1">
      <alignment vertical="bottom"/>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4" numFmtId="0" xfId="0" applyAlignment="1" applyFont="1">
      <alignment vertical="bottom"/>
    </xf>
    <xf borderId="0" fillId="0" fontId="9"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10" numFmtId="0" xfId="0" applyFont="1"/>
    <xf borderId="0" fillId="0" fontId="1" numFmtId="0" xfId="0" applyAlignment="1" applyFont="1">
      <alignment readingOrder="0" shrinkToFit="0" wrapText="0"/>
    </xf>
    <xf borderId="0" fillId="0" fontId="1" numFmtId="0" xfId="0" applyAlignment="1" applyFont="1">
      <alignment horizontal="right" readingOrder="0" shrinkToFit="0" wrapText="0"/>
    </xf>
    <xf borderId="0" fillId="0" fontId="3" numFmtId="0" xfId="0" applyAlignment="1" applyFont="1">
      <alignment readingOrder="0" shrinkToFit="0" wrapText="0"/>
    </xf>
    <xf borderId="0" fillId="0" fontId="11" numFmtId="0" xfId="0" applyAlignment="1" applyFont="1">
      <alignment horizontal="right" readingOrder="0" shrinkToFit="0" wrapText="0"/>
    </xf>
    <xf borderId="0" fillId="3" fontId="3" numFmtId="0" xfId="0" applyFill="1" applyFont="1"/>
    <xf borderId="0" fillId="0" fontId="2" numFmtId="0" xfId="0" applyAlignment="1" applyFont="1">
      <alignment vertical="bottom"/>
    </xf>
    <xf borderId="0" fillId="0" fontId="12"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4" fontId="3" numFmtId="0" xfId="0" applyAlignment="1" applyFill="1" applyFont="1">
      <alignment readingOrder="0"/>
    </xf>
    <xf borderId="0" fillId="4" fontId="3" numFmtId="3" xfId="0" applyAlignment="1" applyFont="1" applyNumberFormat="1">
      <alignment readingOrder="0"/>
    </xf>
    <xf borderId="0" fillId="4" fontId="3" numFmtId="0" xfId="0" applyFont="1"/>
    <xf borderId="0" fillId="4" fontId="5" numFmtId="49" xfId="0" applyAlignment="1" applyFont="1" applyNumberFormat="1">
      <alignment vertical="bottom"/>
    </xf>
    <xf borderId="0" fillId="4" fontId="3" numFmtId="164" xfId="0" applyAlignment="1" applyFont="1" applyNumberFormat="1">
      <alignment readingOrder="0"/>
    </xf>
    <xf borderId="0" fillId="5" fontId="5" numFmtId="49" xfId="0" applyAlignment="1" applyFill="1" applyFont="1" applyNumberFormat="1">
      <alignment vertical="bottom"/>
    </xf>
    <xf borderId="0" fillId="4" fontId="3" numFmtId="49" xfId="0" applyAlignment="1" applyFont="1" applyNumberFormat="1">
      <alignment readingOrder="0"/>
    </xf>
    <xf borderId="0" fillId="4" fontId="4" numFmtId="49" xfId="0" applyAlignment="1" applyFont="1" applyNumberFormat="1">
      <alignment shrinkToFit="0" vertical="bottom" wrapText="0"/>
    </xf>
    <xf borderId="0" fillId="4" fontId="3" numFmtId="49" xfId="0" applyAlignment="1" applyFont="1" applyNumberFormat="1">
      <alignment horizontal="right" readingOrder="0"/>
    </xf>
    <xf borderId="0" fillId="4" fontId="3" numFmtId="165" xfId="0" applyAlignment="1" applyFont="1" applyNumberFormat="1">
      <alignment readingOrder="0"/>
    </xf>
    <xf borderId="0" fillId="0" fontId="4" numFmtId="49" xfId="0" applyAlignment="1" applyFont="1" applyNumberFormat="1">
      <alignment vertical="bottom"/>
    </xf>
  </cellXfs>
  <cellStyles count="1">
    <cellStyle xfId="0" name="Normal" builtinId="0"/>
  </cellStyles>
  <dxfs count="11">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93C47D"/>
          <bgColor rgb="FF93C47D"/>
        </patternFill>
      </fill>
      <border/>
    </dxf>
    <dxf>
      <font/>
      <fill>
        <patternFill patternType="solid">
          <fgColor rgb="FF6AA84F"/>
          <bgColor rgb="FF6AA84F"/>
        </patternFill>
      </fill>
      <border/>
    </dxf>
    <dxf>
      <font/>
      <fill>
        <patternFill patternType="solid">
          <fgColor rgb="FFE06666"/>
          <bgColor rgb="FFE06666"/>
        </patternFill>
      </fill>
      <border/>
    </dxf>
    <dxf>
      <font/>
      <fill>
        <patternFill patternType="solid">
          <fgColor rgb="FFFFA726"/>
          <bgColor rgb="FFFFA726"/>
        </patternFill>
      </fill>
      <border/>
    </dxf>
    <dxf>
      <font/>
      <fill>
        <patternFill patternType="solid">
          <fgColor rgb="FFFF9800"/>
          <bgColor rgb="FFFF9800"/>
        </patternFill>
      </fill>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40" Type="http://schemas.openxmlformats.org/officeDocument/2006/relationships/pivotCacheDefinition" Target="pivotCache/pivotCacheDefinition12.xml"/><Relationship Id="rId41" Type="http://schemas.openxmlformats.org/officeDocument/2006/relationships/pivotCacheDefinition" Target="pivotCache/pivotCacheDefinition13.xml"/><Relationship Id="rId31" Type="http://schemas.openxmlformats.org/officeDocument/2006/relationships/pivotCacheDefinition" Target="pivotCache/pivotCacheDefinition3.xml"/><Relationship Id="rId30" Type="http://schemas.openxmlformats.org/officeDocument/2006/relationships/pivotCacheDefinition" Target="pivotCache/pivotCacheDefinition2.xml"/><Relationship Id="rId33" Type="http://schemas.openxmlformats.org/officeDocument/2006/relationships/pivotCacheDefinition" Target="pivotCache/pivotCacheDefinition5.xml"/><Relationship Id="rId32" Type="http://schemas.openxmlformats.org/officeDocument/2006/relationships/pivotCacheDefinition" Target="pivotCache/pivotCacheDefinition4.xml"/><Relationship Id="rId35" Type="http://schemas.openxmlformats.org/officeDocument/2006/relationships/pivotCacheDefinition" Target="pivotCache/pivotCacheDefinition7.xml"/><Relationship Id="rId34" Type="http://schemas.openxmlformats.org/officeDocument/2006/relationships/pivotCacheDefinition" Target="pivotCache/pivotCacheDefinition6.xml"/><Relationship Id="rId37" Type="http://schemas.openxmlformats.org/officeDocument/2006/relationships/pivotCacheDefinition" Target="pivotCache/pivotCacheDefinition9.xml"/><Relationship Id="rId36" Type="http://schemas.openxmlformats.org/officeDocument/2006/relationships/pivotCacheDefinition" Target="pivotCache/pivotCacheDefinition8.xml"/><Relationship Id="rId39" Type="http://schemas.openxmlformats.org/officeDocument/2006/relationships/pivotCacheDefinition" Target="pivotCache/pivotCacheDefinition11.xml"/><Relationship Id="rId38" Type="http://schemas.openxmlformats.org/officeDocument/2006/relationships/pivotCacheDefinition" Target="pivotCache/pivotCacheDefinition10.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pivotCacheDefinition" Target="pivotCache/pivotCacheDefinition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J1:J236" sheet="School Version Deduped"/>
  </cacheSource>
  <cacheFields>
    <cacheField name="school_state" numFmtId="0">
      <sharedItems>
        <s v="Michigan"/>
        <s v="Virginia"/>
        <s v="Colorado"/>
        <s v="North Carolina"/>
        <s v="Georgia"/>
        <s v="Utah"/>
        <s v="Rhode Island"/>
        <s v="California"/>
        <s v="Minnesota"/>
        <s v="Washington"/>
        <s v="Idaho"/>
        <s v="Mississippi"/>
        <s v="Massachusetts"/>
        <s v="New York"/>
        <s v="Maine"/>
        <s v="Ohio"/>
        <s v="South Carolina"/>
        <s v="Alabama"/>
        <s v="Illinois"/>
        <s v="Texas"/>
        <s v="Missouri"/>
        <s v="Arkansas"/>
        <s v="District of Columbia"/>
        <s v="Connecticut"/>
        <s v="Tennessee"/>
        <s v="Nevada"/>
        <s v="Kentucky"/>
        <s v="Wisconsin"/>
        <s v="Maryland"/>
        <s v="New Hampshire"/>
        <s v="Vermont"/>
        <s v="New Mexico"/>
        <s v="Oklahoma"/>
        <s v="Indiana"/>
        <s v="Louisiana"/>
        <s v="Pennsylvania"/>
        <s v="Hawaii"/>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17" sheet="Redef Success"/>
  </cacheSource>
  <cacheFields>
    <cacheField name="school_state" numFmtId="0">
      <sharedItems>
        <s v="Michigan"/>
        <s v="Colorado"/>
        <s v="Rhode Island"/>
        <s v="Georgia"/>
        <s v="Minnesota"/>
        <s v="Washington"/>
        <s v="California"/>
        <s v="Massachusetts"/>
        <s v="New York"/>
        <s v="Maine"/>
        <s v="South Carolina"/>
        <s v="Alabama"/>
        <s v="Illinois"/>
        <s v="Missouri"/>
        <s v="District of Columbia"/>
        <s v="Idaho"/>
        <s v="Connecticut"/>
        <s v="Virginia"/>
        <s v="Tennessee"/>
        <s v="Utah"/>
        <s v="Wisconsin"/>
        <s v="Texas"/>
        <s v="New Mexico"/>
        <s v="Arkansas"/>
        <s v="New Hampshire"/>
        <s v="Louisiana"/>
        <s v="North Carolina"/>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1" sheet="StaffingInfras"/>
  </cacheSource>
  <cacheFields>
    <cacheField name="school_state" numFmtId="0">
      <sharedItems>
        <s v="Michigan"/>
        <s v="North Carolina"/>
        <s v="Colorado"/>
        <s v="Georgia"/>
        <s v="Minnesota"/>
        <s v="Washington"/>
        <s v="California"/>
        <s v="Rhode Island"/>
        <s v="Massachusetts"/>
        <s v="New York"/>
        <s v="Illinois"/>
        <s v="Virginia"/>
        <s v="Idaho"/>
        <s v="Tennessee"/>
        <s v="Connecticut"/>
        <s v="District of Columbia"/>
        <s v="Texas"/>
        <s v="Nevada"/>
        <s v="Wisconsin"/>
        <s v="South Carolina"/>
        <s v="Maryland"/>
        <s v="Utah"/>
        <s v="Arkansas"/>
        <s v="New Hampshire"/>
        <s v="Indiana"/>
        <s v="Maine"/>
        <s v="Hawaii"/>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55" sheet="UDL"/>
  </cacheSource>
  <cacheFields>
    <cacheField name="school_state" numFmtId="0">
      <sharedItems>
        <s v="Virginia"/>
        <s v="Utah"/>
        <s v="Georgia"/>
        <s v="Minnesota"/>
        <s v="Idaho"/>
        <s v="Rhode Island"/>
        <s v="Massachusetts"/>
        <s v="New York"/>
        <s v="Maine"/>
        <s v="Ohio"/>
        <s v="North Carolina"/>
        <s v="Arkansas"/>
        <s v="Colorado"/>
        <s v="California"/>
        <s v="Nevada"/>
        <s v="Wisconsin"/>
        <s v="New Mexico"/>
        <s v="Connecticut"/>
        <s v="New Hampshire"/>
        <s v="South Carolina"/>
        <s v="District of Columbia"/>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50" sheet="SEL"/>
  </cacheSource>
  <cacheFields>
    <cacheField name="school_state" numFmtId="0">
      <sharedItems>
        <s v="Colorado"/>
        <s v="Michigan"/>
        <s v="Georgia"/>
        <s v="Rhode Island"/>
        <s v="Minnesota"/>
        <s v="Washington"/>
        <s v="California"/>
        <s v="Massachusetts"/>
        <s v="New York"/>
        <s v="Maine"/>
        <s v="North Carolina"/>
        <s v="South Carolina"/>
        <s v="Illinois"/>
        <s v="Missouri"/>
        <s v="District of Columbia"/>
        <s v="Idaho"/>
        <s v="Connecticut"/>
        <s v="Virginia"/>
        <s v="Tennessee"/>
        <s v="Texas"/>
        <s v="Utah"/>
        <s v="Nevada"/>
        <s v="Wisconsin"/>
        <s v="Maryland"/>
        <s v="New Mexico"/>
        <s v="Arkansas"/>
        <s v="New Hampshire"/>
        <s v="Oklahoma"/>
        <s v="Indiana"/>
        <s v="Pennsylvania"/>
        <s v="Hawaii"/>
        <s v="Louisiana"/>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01" sheet="Blended"/>
  </cacheSource>
  <cacheFields>
    <cacheField name="States" numFmtId="0">
      <sharedItems containsBlank="1">
        <s v="Michigan"/>
        <s v="Rhode Island"/>
        <s v="California"/>
        <s v="Georgia"/>
        <s v="Minnesota"/>
        <s v="Mississippi"/>
        <s v="Massachusetts"/>
        <s v="New York"/>
        <s v="Ohio"/>
        <s v="North Carolina"/>
        <s v="Illinois"/>
        <s v="Texas"/>
        <s v="Arkansas"/>
        <s v="Virginia"/>
        <s v="District of Columbia"/>
        <s v="Idaho"/>
        <s v="Tennessee"/>
        <s v="Colorado"/>
        <s v="Utah"/>
        <s v="Connecticut"/>
        <s v="Washington"/>
        <s v="Maryland"/>
        <s v="Wisconsin"/>
        <s v="South Carolina"/>
        <s v="Indiana"/>
        <s v="New Hampshire"/>
        <s v="Pennsylvania"/>
        <s v="New Mexico"/>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94" sheet="Wraparound"/>
  </cacheSource>
  <cacheFields>
    <cacheField name="school_state" numFmtId="0">
      <sharedItems>
        <s v="Michigan"/>
        <s v="California"/>
        <s v="Georgia"/>
        <s v="Minnesota"/>
        <s v="Rhode Island"/>
        <s v="Mississippi"/>
        <s v="Massachusetts"/>
        <s v="New York"/>
        <s v="South Carolina"/>
        <s v="Illinois"/>
        <s v="District of Columbia"/>
        <s v="Idaho"/>
        <s v="Colorado"/>
        <s v="Washington"/>
        <s v="Nevada"/>
        <s v="Connecticut"/>
        <s v="Wisconsin"/>
        <s v="Maryland"/>
        <s v="Texas"/>
        <s v="New Mexico"/>
        <s v="North Carolina"/>
        <s v="New Hampshire"/>
        <s v="Oklahoma"/>
        <s v="Virginia"/>
        <s v="Maine"/>
        <s v="Louisiana"/>
        <s v="Tennessee"/>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38" sheet="PBL"/>
  </cacheSource>
  <cacheFields>
    <cacheField name="school_state" numFmtId="0">
      <sharedItems>
        <s v="Virginia"/>
        <s v="Michigan"/>
        <s v="Georgia"/>
        <s v="Utah"/>
        <s v="Colorado"/>
        <s v="Rhode Island"/>
        <s v="Minnesota"/>
        <s v="Washington"/>
        <s v="California"/>
        <s v="Idaho"/>
        <s v="Massachusetts"/>
        <s v="New York"/>
        <s v="Maine"/>
        <s v="North Carolina"/>
        <s v="Alabama"/>
        <s v="Illinois"/>
        <s v="District of Columbia"/>
        <s v="Connecticut"/>
        <s v="Texas"/>
        <s v="Tennessee"/>
        <s v="Missouri"/>
        <s v="Nevada"/>
        <s v="Wisconsin"/>
        <s v="New Hampshire"/>
        <s v="New Mexico"/>
        <s v="Arkansas"/>
        <s v="Indiana"/>
        <s v="South Carolina"/>
        <s v="Hawaii"/>
        <s v="Oklahoma"/>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44" sheet="CBE"/>
  </cacheSource>
  <cacheFields>
    <cacheField name="school_state" numFmtId="0">
      <sharedItems>
        <s v="Michigan"/>
        <s v="Virginia"/>
        <s v="Georgia"/>
        <s v="Utah"/>
        <s v="Rhode Island"/>
        <s v="Minnesota"/>
        <s v="Washington"/>
        <s v="California"/>
        <s v="Massachusetts"/>
        <s v="New York"/>
        <s v="Maine"/>
        <s v="Ohio"/>
        <s v="Illinois"/>
        <s v="District of Columbia"/>
        <s v="Idaho"/>
        <s v="Tennessee"/>
        <s v="Colorado"/>
        <s v="Connecticut"/>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74" sheet="Maker"/>
  </cacheSource>
  <cacheFields>
    <cacheField name="school_state" numFmtId="0">
      <sharedItems>
        <s v="Michigan"/>
        <s v="Georgia"/>
        <s v="Colorado"/>
        <s v="Minnesota"/>
        <s v="Idaho"/>
        <s v="Rhode Island"/>
        <s v="New York"/>
        <s v="North Carolina"/>
        <s v="Illinois"/>
        <s v="Virginia"/>
        <s v="Massachusetts"/>
        <s v="Tennessee"/>
        <s v="California"/>
        <s v="District of Columbia"/>
        <s v="Washington"/>
        <s v="Wisconsin"/>
        <s v="Utah"/>
        <s v="New Mexico"/>
        <s v="Arkansas"/>
        <s v="New Hampshire"/>
        <s v="Indiana"/>
        <s v="Maine"/>
        <s v="South Carolina"/>
        <s v="Texas"/>
        <s v="Hawaii"/>
        <s v="Connecticut"/>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20" sheet="Equity"/>
  </cacheSource>
  <cacheFields>
    <cacheField name="school_state" numFmtId="0">
      <sharedItems>
        <s v="Michigan"/>
        <s v="Virginia"/>
        <s v="Minnesota"/>
        <s v="Washington"/>
        <s v="California"/>
        <s v="Idaho"/>
        <s v="Rhode Island"/>
        <s v="Mississippi"/>
        <s v="Massachusetts"/>
        <s v="New York"/>
        <s v="Maine"/>
        <s v="Ohio"/>
        <s v="Georgia"/>
        <s v="North Carolina"/>
        <s v="Alabama"/>
        <s v="Illinois"/>
        <s v="District of Columbia"/>
        <s v="Connecticut"/>
        <s v="Tennessee"/>
        <s v="Colorado"/>
        <s v="Nevada"/>
        <s v="Kentucky"/>
        <s v="Wisconsin"/>
        <s v="South Carolina"/>
        <s v="Maryland"/>
        <s v="Texas"/>
        <s v="Vermont"/>
        <s v="New Mexico"/>
        <s v="Arkansas"/>
        <s v="New Hampshire"/>
        <s v="Pennsylvania"/>
        <s v="Louisiana"/>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17" sheet="Experiential"/>
  </cacheSource>
  <cacheFields>
    <cacheField name="school_state" numFmtId="0">
      <sharedItems>
        <s v="Virginia"/>
        <s v="Colorado"/>
        <s v="Michigan"/>
        <s v="Georgia"/>
        <s v="Utah"/>
        <s v="Minnesota"/>
        <s v="Washington"/>
        <s v="Idaho"/>
        <s v="Rhode Island"/>
        <s v="Massachusetts"/>
        <s v="New York"/>
        <s v="Maine"/>
        <s v="North Carolina"/>
        <s v="District of Columbia"/>
        <s v="Connecticut"/>
        <s v="Tennessee"/>
        <s v="California"/>
        <s v="Missouri"/>
        <s v="Illinois"/>
        <s v="Nevada"/>
        <s v="Wisconsin"/>
        <s v="New Mexico"/>
        <s v="Arkansas"/>
        <s v="New Hampshire"/>
        <s v="Indiana"/>
        <s v="Louisiana"/>
        <s v="Hawaii"/>
        <s v="Texas"/>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68" sheet="Agency"/>
  </cacheSource>
  <cacheFields>
    <cacheField name="school_state" numFmtId="0">
      <sharedItems>
        <s v="Michigan"/>
        <s v="Virginia"/>
        <s v="Colorado"/>
        <s v="Georgia"/>
        <s v="Utah"/>
        <s v="Minnesota"/>
        <s v="Washington"/>
        <s v="California"/>
        <s v="Idaho"/>
        <s v="Rhode Island"/>
        <s v="Massachusetts"/>
        <s v="New York"/>
        <s v="Maine"/>
        <s v="Ohio"/>
        <s v="South Carolina"/>
        <s v="Alabama"/>
        <s v="Illinois"/>
        <s v="Texas"/>
        <s v="Missouri"/>
        <s v="District of Columbia"/>
        <s v="Connecticut"/>
        <s v="Tennessee"/>
        <s v="North Carolina"/>
        <s v="Nevada"/>
        <s v="Wisconsin"/>
        <s v="Maryland"/>
        <s v="New Hampshire"/>
        <s v="Vermont"/>
        <s v="New Mexico"/>
        <s v="Arkansas"/>
        <s v="Indiana"/>
        <s v="Louisian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State analysis" cacheId="0" dataCaption="" compact="0" compactData="0">
  <location ref="A1:B39" firstHeaderRow="0" firstDataRow="1" firstDataCol="0"/>
  <pivotFields>
    <pivotField name="school_state" axis="axisRow" dataField="1" compact="0" outline="0" multipleItemSelectionAllowed="1" showAll="0" sortType="ascending">
      <items>
        <item x="17"/>
        <item x="21"/>
        <item x="7"/>
        <item x="2"/>
        <item x="23"/>
        <item x="22"/>
        <item x="4"/>
        <item x="36"/>
        <item x="10"/>
        <item x="18"/>
        <item x="33"/>
        <item x="26"/>
        <item x="34"/>
        <item x="14"/>
        <item x="28"/>
        <item x="12"/>
        <item x="0"/>
        <item x="8"/>
        <item x="11"/>
        <item x="20"/>
        <item x="25"/>
        <item x="29"/>
        <item x="31"/>
        <item x="13"/>
        <item x="3"/>
        <item x="15"/>
        <item x="32"/>
        <item x="35"/>
        <item x="6"/>
        <item x="16"/>
        <item x="24"/>
        <item x="19"/>
        <item x="5"/>
        <item x="30"/>
        <item x="1"/>
        <item x="9"/>
        <item x="27"/>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10.xml><?xml version="1.0" encoding="utf-8"?>
<pivotTableDefinition xmlns="http://schemas.openxmlformats.org/spreadsheetml/2006/main" name="Redef Success" cacheId="9" dataCaption="" compact="0" compactData="0">
  <location ref="C1:D29" firstHeaderRow="0" firstDataRow="1" firstDataCol="0"/>
  <pivotFields>
    <pivotField name="school_state" axis="axisRow" dataField="1" compact="0" outline="0" multipleItemSelectionAllowed="1" showAll="0" sortType="ascending">
      <items>
        <item x="11"/>
        <item x="23"/>
        <item x="6"/>
        <item x="1"/>
        <item x="16"/>
        <item x="14"/>
        <item x="3"/>
        <item x="15"/>
        <item x="12"/>
        <item x="25"/>
        <item x="9"/>
        <item x="7"/>
        <item x="0"/>
        <item x="4"/>
        <item x="13"/>
        <item x="24"/>
        <item x="22"/>
        <item x="8"/>
        <item x="26"/>
        <item x="2"/>
        <item x="10"/>
        <item x="18"/>
        <item x="21"/>
        <item x="19"/>
        <item x="17"/>
        <item x="5"/>
        <item x="20"/>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11.xml><?xml version="1.0" encoding="utf-8"?>
<pivotTableDefinition xmlns="http://schemas.openxmlformats.org/spreadsheetml/2006/main" name="StaffingInfras" cacheId="10" dataCaption="" compact="0" compactData="0">
  <location ref="C1:D29" firstHeaderRow="0" firstDataRow="1" firstDataCol="0"/>
  <pivotFields>
    <pivotField name="school_state" axis="axisRow" dataField="1" compact="0" outline="0" multipleItemSelectionAllowed="1" showAll="0" sortType="ascending">
      <items>
        <item x="22"/>
        <item x="6"/>
        <item x="2"/>
        <item x="14"/>
        <item x="15"/>
        <item x="3"/>
        <item x="26"/>
        <item x="12"/>
        <item x="10"/>
        <item x="24"/>
        <item x="25"/>
        <item x="20"/>
        <item x="8"/>
        <item x="0"/>
        <item x="4"/>
        <item x="17"/>
        <item x="23"/>
        <item x="9"/>
        <item x="1"/>
        <item x="7"/>
        <item x="19"/>
        <item x="13"/>
        <item x="16"/>
        <item x="21"/>
        <item x="11"/>
        <item x="5"/>
        <item x="18"/>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12.xml><?xml version="1.0" encoding="utf-8"?>
<pivotTableDefinition xmlns="http://schemas.openxmlformats.org/spreadsheetml/2006/main" name="UDL" cacheId="11" dataCaption="" compact="0" compactData="0">
  <location ref="C1:D23" firstHeaderRow="0" firstDataRow="1" firstDataCol="0"/>
  <pivotFields>
    <pivotField name="school_state" axis="axisRow" dataField="1" compact="0" outline="0" multipleItemSelectionAllowed="1" showAll="0" sortType="ascending">
      <items>
        <item x="11"/>
        <item x="13"/>
        <item x="12"/>
        <item x="17"/>
        <item x="20"/>
        <item x="2"/>
        <item x="4"/>
        <item x="8"/>
        <item x="6"/>
        <item x="3"/>
        <item x="14"/>
        <item x="18"/>
        <item x="16"/>
        <item x="7"/>
        <item x="10"/>
        <item x="9"/>
        <item x="5"/>
        <item x="19"/>
        <item x="1"/>
        <item x="0"/>
        <item x="15"/>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13.xml><?xml version="1.0" encoding="utf-8"?>
<pivotTableDefinition xmlns="http://schemas.openxmlformats.org/spreadsheetml/2006/main" name="SEL" cacheId="12" dataCaption="" compact="0" compactData="0">
  <location ref="C1:D34" firstHeaderRow="0" firstDataRow="1" firstDataCol="0"/>
  <pivotFields>
    <pivotField name="school_state" axis="axisRow" dataField="1" compact="0" outline="0" multipleItemSelectionAllowed="1" showAll="0" sortType="ascending">
      <items>
        <item x="25"/>
        <item x="6"/>
        <item x="0"/>
        <item x="16"/>
        <item x="14"/>
        <item x="2"/>
        <item x="30"/>
        <item x="15"/>
        <item x="12"/>
        <item x="28"/>
        <item x="31"/>
        <item x="9"/>
        <item x="23"/>
        <item x="7"/>
        <item x="1"/>
        <item x="4"/>
        <item x="13"/>
        <item x="21"/>
        <item x="26"/>
        <item x="24"/>
        <item x="8"/>
        <item x="10"/>
        <item x="27"/>
        <item x="29"/>
        <item x="3"/>
        <item x="11"/>
        <item x="18"/>
        <item x="19"/>
        <item x="20"/>
        <item x="17"/>
        <item x="5"/>
        <item x="22"/>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Blended" cacheId="1" dataCaption="" compact="0" compactData="0">
  <location ref="D1:E31" firstHeaderRow="0" firstDataRow="1" firstDataCol="0"/>
  <pivotFields>
    <pivotField name="States" axis="axisRow" dataField="1" compact="0" outline="0" multipleItemSelectionAllowed="1" showAll="0" sortType="ascending">
      <items>
        <item x="28"/>
        <item x="12"/>
        <item x="2"/>
        <item x="17"/>
        <item x="19"/>
        <item x="14"/>
        <item x="3"/>
        <item x="15"/>
        <item x="10"/>
        <item x="24"/>
        <item x="21"/>
        <item x="6"/>
        <item x="0"/>
        <item x="4"/>
        <item x="5"/>
        <item x="25"/>
        <item x="27"/>
        <item x="7"/>
        <item x="9"/>
        <item x="8"/>
        <item x="26"/>
        <item x="1"/>
        <item x="23"/>
        <item x="16"/>
        <item x="11"/>
        <item x="18"/>
        <item x="13"/>
        <item x="20"/>
        <item x="22"/>
        <item t="default"/>
      </items>
    </pivotField>
  </pivotFields>
  <rowFields>
    <field x="0"/>
  </rowFields>
  <dataFields>
    <dataField name="COUNTA of States" fld="0"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Wraparound" cacheId="2" dataCaption="" compact="0" compactData="0">
  <location ref="C1:D29" firstHeaderRow="0" firstDataRow="1" firstDataCol="0"/>
  <pivotFields>
    <pivotField name="school_state" axis="axisRow" dataField="1" compact="0" outline="0" multipleItemSelectionAllowed="1" showAll="0" sortType="ascending">
      <items>
        <item x="1"/>
        <item x="12"/>
        <item x="15"/>
        <item x="10"/>
        <item x="2"/>
        <item x="11"/>
        <item x="9"/>
        <item x="25"/>
        <item x="24"/>
        <item x="17"/>
        <item x="6"/>
        <item x="0"/>
        <item x="3"/>
        <item x="5"/>
        <item x="14"/>
        <item x="21"/>
        <item x="19"/>
        <item x="7"/>
        <item x="20"/>
        <item x="22"/>
        <item x="4"/>
        <item x="8"/>
        <item x="26"/>
        <item x="18"/>
        <item x="23"/>
        <item x="13"/>
        <item x="16"/>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PBL" cacheId="3" dataCaption="" compact="0" compactData="0">
  <location ref="C1:D32" firstHeaderRow="0" firstDataRow="1" firstDataCol="0"/>
  <pivotFields>
    <pivotField name="school_state" axis="axisRow" dataField="1" compact="0" outline="0" multipleItemSelectionAllowed="1" showAll="0" sortType="ascending">
      <items>
        <item x="14"/>
        <item x="25"/>
        <item x="8"/>
        <item x="4"/>
        <item x="17"/>
        <item x="16"/>
        <item x="2"/>
        <item x="28"/>
        <item x="9"/>
        <item x="15"/>
        <item x="26"/>
        <item x="12"/>
        <item x="10"/>
        <item x="1"/>
        <item x="6"/>
        <item x="20"/>
        <item x="21"/>
        <item x="23"/>
        <item x="24"/>
        <item x="11"/>
        <item x="13"/>
        <item x="29"/>
        <item x="5"/>
        <item x="27"/>
        <item x="19"/>
        <item x="18"/>
        <item x="3"/>
        <item x="0"/>
        <item x="7"/>
        <item x="22"/>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5.xml><?xml version="1.0" encoding="utf-8"?>
<pivotTableDefinition xmlns="http://schemas.openxmlformats.org/spreadsheetml/2006/main" name="CBE" cacheId="4" dataCaption="" compact="0" compactData="0">
  <location ref="C1:D20" firstHeaderRow="0" firstDataRow="1" firstDataCol="0"/>
  <pivotFields>
    <pivotField name="school_state" axis="axisRow" dataField="1" compact="0" outline="0" multipleItemSelectionAllowed="1" showAll="0" sortType="ascending">
      <items>
        <item x="7"/>
        <item x="16"/>
        <item x="17"/>
        <item x="13"/>
        <item x="2"/>
        <item x="14"/>
        <item x="12"/>
        <item x="10"/>
        <item x="8"/>
        <item x="0"/>
        <item x="5"/>
        <item x="9"/>
        <item x="11"/>
        <item x="4"/>
        <item x="15"/>
        <item x="3"/>
        <item x="1"/>
        <item x="6"/>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6.xml><?xml version="1.0" encoding="utf-8"?>
<pivotTableDefinition xmlns="http://schemas.openxmlformats.org/spreadsheetml/2006/main" name="Maker" cacheId="5" dataCaption="" compact="0" compactData="0">
  <location ref="C1:D28" firstHeaderRow="0" firstDataRow="1" firstDataCol="0"/>
  <pivotFields>
    <pivotField name="school_state" axis="axisRow" dataField="1" compact="0" outline="0" multipleItemSelectionAllowed="1" showAll="0" sortType="ascending">
      <items>
        <item x="18"/>
        <item x="12"/>
        <item x="2"/>
        <item x="25"/>
        <item x="13"/>
        <item x="1"/>
        <item x="24"/>
        <item x="4"/>
        <item x="8"/>
        <item x="20"/>
        <item x="21"/>
        <item x="10"/>
        <item x="0"/>
        <item x="3"/>
        <item x="19"/>
        <item x="17"/>
        <item x="6"/>
        <item x="7"/>
        <item x="5"/>
        <item x="22"/>
        <item x="11"/>
        <item x="23"/>
        <item x="16"/>
        <item x="9"/>
        <item x="14"/>
        <item x="15"/>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7.xml><?xml version="1.0" encoding="utf-8"?>
<pivotTableDefinition xmlns="http://schemas.openxmlformats.org/spreadsheetml/2006/main" name="Equity" cacheId="6" dataCaption="" compact="0" compactData="0">
  <location ref="C1:D34" firstHeaderRow="0" firstDataRow="1" firstDataCol="0"/>
  <pivotFields>
    <pivotField name="school_state" axis="axisRow" dataField="1" compact="0" outline="0" multipleItemSelectionAllowed="1" showAll="0" sortType="ascending">
      <items>
        <item x="14"/>
        <item x="28"/>
        <item x="4"/>
        <item x="19"/>
        <item x="17"/>
        <item x="16"/>
        <item x="12"/>
        <item x="5"/>
        <item x="15"/>
        <item x="21"/>
        <item x="31"/>
        <item x="10"/>
        <item x="24"/>
        <item x="8"/>
        <item x="0"/>
        <item x="2"/>
        <item x="7"/>
        <item x="20"/>
        <item x="29"/>
        <item x="27"/>
        <item x="9"/>
        <item x="13"/>
        <item x="11"/>
        <item x="30"/>
        <item x="6"/>
        <item x="23"/>
        <item x="18"/>
        <item x="25"/>
        <item x="26"/>
        <item x="1"/>
        <item x="3"/>
        <item x="22"/>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8.xml><?xml version="1.0" encoding="utf-8"?>
<pivotTableDefinition xmlns="http://schemas.openxmlformats.org/spreadsheetml/2006/main" name="Experiential" cacheId="7" dataCaption="" compact="0" compactData="0">
  <location ref="C1:D30" firstHeaderRow="0" firstDataRow="1" firstDataCol="0"/>
  <pivotFields>
    <pivotField name="school_state" axis="axisRow" dataField="1" compact="0" outline="0" multipleItemSelectionAllowed="1" showAll="0" sortType="ascending">
      <items>
        <item x="22"/>
        <item x="16"/>
        <item x="1"/>
        <item x="14"/>
        <item x="13"/>
        <item x="3"/>
        <item x="26"/>
        <item x="7"/>
        <item x="18"/>
        <item x="24"/>
        <item x="25"/>
        <item x="11"/>
        <item x="9"/>
        <item x="2"/>
        <item x="5"/>
        <item x="17"/>
        <item x="19"/>
        <item x="23"/>
        <item x="21"/>
        <item x="10"/>
        <item x="12"/>
        <item x="8"/>
        <item x="15"/>
        <item x="27"/>
        <item x="4"/>
        <item x="0"/>
        <item x="6"/>
        <item x="20"/>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pivotTables/pivotTable9.xml><?xml version="1.0" encoding="utf-8"?>
<pivotTableDefinition xmlns="http://schemas.openxmlformats.org/spreadsheetml/2006/main" name="Agency" cacheId="8" dataCaption="" compact="0" compactData="0">
  <location ref="C1:D34" firstHeaderRow="0" firstDataRow="1" firstDataCol="0"/>
  <pivotFields>
    <pivotField name="school_state" axis="axisRow" dataField="1" compact="0" outline="0" multipleItemSelectionAllowed="1" showAll="0" sortType="ascending">
      <items>
        <item x="15"/>
        <item x="29"/>
        <item x="7"/>
        <item x="2"/>
        <item x="20"/>
        <item x="19"/>
        <item x="3"/>
        <item x="8"/>
        <item x="16"/>
        <item x="30"/>
        <item x="31"/>
        <item x="12"/>
        <item x="25"/>
        <item x="10"/>
        <item x="0"/>
        <item x="5"/>
        <item x="18"/>
        <item x="23"/>
        <item x="26"/>
        <item x="28"/>
        <item x="11"/>
        <item x="22"/>
        <item x="13"/>
        <item x="9"/>
        <item x="14"/>
        <item x="21"/>
        <item x="17"/>
        <item x="4"/>
        <item x="27"/>
        <item x="1"/>
        <item x="6"/>
        <item x="24"/>
        <item t="default"/>
      </items>
    </pivotField>
  </pivotFields>
  <rowFields>
    <field x="0"/>
  </rowFields>
  <dataFields>
    <dataField name="COUNTA of school_state" fld="0"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40" Type="http://schemas.openxmlformats.org/officeDocument/2006/relationships/hyperlink" Target="https://www.surveygizmo.com/s3/4893991/Confirmation-Survey-T1first" TargetMode="External"/><Relationship Id="rId42" Type="http://schemas.openxmlformats.org/officeDocument/2006/relationships/hyperlink" Target="https://www.surveygizmo.com/s3/4891113/Confirmation-Survey-T1-only" TargetMode="External"/><Relationship Id="rId41" Type="http://schemas.openxmlformats.org/officeDocument/2006/relationships/hyperlink" Target="https://www.surveygizmo.com/s3/4891113/Confirmation-Survey-T1-only" TargetMode="External"/><Relationship Id="rId44" Type="http://schemas.openxmlformats.org/officeDocument/2006/relationships/hyperlink" Target="https://www.surveygizmo.com/s3/4891113/Confirmation-Survey-T1-only" TargetMode="External"/><Relationship Id="rId43" Type="http://schemas.openxmlformats.org/officeDocument/2006/relationships/hyperlink" Target="https://www.surveygizmo.com/s3/4893991/Confirmation-Survey-T1first" TargetMode="External"/><Relationship Id="rId46" Type="http://schemas.openxmlformats.org/officeDocument/2006/relationships/hyperlink" Target="https://www.surveygizmo.com/s3/4891113/Confirmation-Survey-T1-only" TargetMode="External"/><Relationship Id="rId45" Type="http://schemas.openxmlformats.org/officeDocument/2006/relationships/hyperlink" Target="https://www.surveygizmo.com/s3/4891113/Confirmation-Survey-T1-only" TargetMode="External"/><Relationship Id="rId48" Type="http://schemas.openxmlformats.org/officeDocument/2006/relationships/hyperlink" Target="https://www.surveygizmo.com/s3/4891113/Confirmation-Survey-T1-only" TargetMode="External"/><Relationship Id="rId47" Type="http://schemas.openxmlformats.org/officeDocument/2006/relationships/hyperlink" Target="https://www.surveygizmo.com/s3/4891113/Confirmation-Survey-T1-only" TargetMode="External"/><Relationship Id="rId49" Type="http://schemas.openxmlformats.org/officeDocument/2006/relationships/hyperlink" Target="https://www.surveygizmo.com/s3/4893991/Confirmation-Survey-T1first" TargetMode="External"/><Relationship Id="rId31" Type="http://schemas.openxmlformats.org/officeDocument/2006/relationships/hyperlink" Target="https://www.surveygizmo.com/s3/4891113/Confirmation-Survey-T1-only" TargetMode="External"/><Relationship Id="rId30" Type="http://schemas.openxmlformats.org/officeDocument/2006/relationships/hyperlink" Target="https://www.surveygizmo.com/s3/4891113/Confirmation-Survey-T1-only" TargetMode="External"/><Relationship Id="rId33" Type="http://schemas.openxmlformats.org/officeDocument/2006/relationships/hyperlink" Target="https://www.surveygizmo.com/s3/4891113/Confirmation-Survey-T1-only" TargetMode="External"/><Relationship Id="rId32" Type="http://schemas.openxmlformats.org/officeDocument/2006/relationships/hyperlink" Target="https://www.surveygizmo.com/s3/4893997/Confirmation-Survey-T2first" TargetMode="External"/><Relationship Id="rId35" Type="http://schemas.openxmlformats.org/officeDocument/2006/relationships/hyperlink" Target="https://www.surveygizmo.com/s3/4891113/Confirmation-Survey-T1-only" TargetMode="External"/><Relationship Id="rId34" Type="http://schemas.openxmlformats.org/officeDocument/2006/relationships/hyperlink" Target="https://www.surveygizmo.com/s3/4891113/Confirmation-Survey-T1-only" TargetMode="External"/><Relationship Id="rId37" Type="http://schemas.openxmlformats.org/officeDocument/2006/relationships/hyperlink" Target="https://www.surveygizmo.com/s3/4893991/Confirmation-Survey-T1first" TargetMode="External"/><Relationship Id="rId36" Type="http://schemas.openxmlformats.org/officeDocument/2006/relationships/hyperlink" Target="https://www.surveygizmo.com/s3/4893997/Confirmation-Survey-T2first" TargetMode="External"/><Relationship Id="rId39" Type="http://schemas.openxmlformats.org/officeDocument/2006/relationships/hyperlink" Target="https://www.surveygizmo.com/s3/4891113/Confirmation-Survey-T1-only" TargetMode="External"/><Relationship Id="rId38" Type="http://schemas.openxmlformats.org/officeDocument/2006/relationships/hyperlink" Target="https://www.surveygizmo.com/s3/4891113/Confirmation-Survey-T1-only" TargetMode="External"/><Relationship Id="rId20" Type="http://schemas.openxmlformats.org/officeDocument/2006/relationships/hyperlink" Target="https://www.surveygizmo.com/s3/4891113/Confirmation-Survey-T1-only" TargetMode="External"/><Relationship Id="rId22" Type="http://schemas.openxmlformats.org/officeDocument/2006/relationships/hyperlink" Target="https://www.surveygizmo.com/s3/4891113/Confirmation-Survey-T1-only" TargetMode="External"/><Relationship Id="rId21" Type="http://schemas.openxmlformats.org/officeDocument/2006/relationships/hyperlink" Target="https://www.surveygizmo.com/s3/4891113/Confirmation-Survey-T1-only" TargetMode="External"/><Relationship Id="rId24" Type="http://schemas.openxmlformats.org/officeDocument/2006/relationships/hyperlink" Target="https://www.surveygizmo.com/s3/4893997/Confirmation-Survey-T2first" TargetMode="External"/><Relationship Id="rId23" Type="http://schemas.openxmlformats.org/officeDocument/2006/relationships/hyperlink" Target="https://www.surveygizmo.com/s3/4893997/Confirmation-Survey-T2first" TargetMode="External"/><Relationship Id="rId26" Type="http://schemas.openxmlformats.org/officeDocument/2006/relationships/hyperlink" Target="https://www.surveygizmo.com/s3/4891113/Confirmation-Survey-T1-only" TargetMode="External"/><Relationship Id="rId25" Type="http://schemas.openxmlformats.org/officeDocument/2006/relationships/hyperlink" Target="https://www.surveygizmo.com/s3/4891113/Confirmation-Survey-T1-only" TargetMode="External"/><Relationship Id="rId28" Type="http://schemas.openxmlformats.org/officeDocument/2006/relationships/hyperlink" Target="https://www.surveygizmo.com/s3/4893991/Confirmation-Survey-T1first" TargetMode="External"/><Relationship Id="rId27" Type="http://schemas.openxmlformats.org/officeDocument/2006/relationships/hyperlink" Target="https://www.surveygizmo.com/s3/4891113/Confirmation-Survey-T1-only" TargetMode="External"/><Relationship Id="rId29" Type="http://schemas.openxmlformats.org/officeDocument/2006/relationships/hyperlink" Target="https://www.surveygizmo.com/s3/4893997/Confirmation-Survey-T2first" TargetMode="External"/><Relationship Id="rId11" Type="http://schemas.openxmlformats.org/officeDocument/2006/relationships/hyperlink" Target="https://www.surveygizmo.com/s3/4893997/Confirmation-Survey-T2first" TargetMode="External"/><Relationship Id="rId10" Type="http://schemas.openxmlformats.org/officeDocument/2006/relationships/hyperlink" Target="https://www.surveygizmo.com/s3/4891113/Confirmation-Survey-T1-only" TargetMode="External"/><Relationship Id="rId13" Type="http://schemas.openxmlformats.org/officeDocument/2006/relationships/hyperlink" Target="https://www.surveygizmo.com/s3/4893991/Confirmation-Survey-T1first" TargetMode="External"/><Relationship Id="rId12" Type="http://schemas.openxmlformats.org/officeDocument/2006/relationships/hyperlink" Target="https://www.surveygizmo.com/s3/4891113/Confirmation-Survey-T1-only" TargetMode="External"/><Relationship Id="rId15" Type="http://schemas.openxmlformats.org/officeDocument/2006/relationships/hyperlink" Target="https://www.surveygizmo.com/s3/4893997/Confirmation-Survey-T2first" TargetMode="External"/><Relationship Id="rId14" Type="http://schemas.openxmlformats.org/officeDocument/2006/relationships/hyperlink" Target="https://www.surveygizmo.com/s3/4891113/Confirmation-Survey-T1-only" TargetMode="External"/><Relationship Id="rId17" Type="http://schemas.openxmlformats.org/officeDocument/2006/relationships/hyperlink" Target="https://www.surveygizmo.com/s3/4891113/Confirmation-Survey-T1-only" TargetMode="External"/><Relationship Id="rId16" Type="http://schemas.openxmlformats.org/officeDocument/2006/relationships/hyperlink" Target="https://www.surveygizmo.com/s3/4891113/Confirmation-Survey-T1-only" TargetMode="External"/><Relationship Id="rId19" Type="http://schemas.openxmlformats.org/officeDocument/2006/relationships/hyperlink" Target="https://www.surveygizmo.com/s3/4893991/Confirmation-Survey-T1first" TargetMode="External"/><Relationship Id="rId18" Type="http://schemas.openxmlformats.org/officeDocument/2006/relationships/hyperlink" Target="https://www.surveygizmo.com/s3/4893991/Confirmation-Survey-T1first" TargetMode="External"/><Relationship Id="rId84" Type="http://schemas.openxmlformats.org/officeDocument/2006/relationships/hyperlink" Target="https://www.surveygizmo.com/s3/4891113/Confirmation-Survey-T1-only" TargetMode="External"/><Relationship Id="rId83" Type="http://schemas.openxmlformats.org/officeDocument/2006/relationships/hyperlink" Target="https://www.surveygizmo.com/s3/4891113/Confirmation-Survey-T1-only" TargetMode="External"/><Relationship Id="rId86" Type="http://schemas.openxmlformats.org/officeDocument/2006/relationships/hyperlink" Target="https://www.surveygizmo.com/s3/4891113/Confirmation-Survey-T1-only" TargetMode="External"/><Relationship Id="rId85" Type="http://schemas.openxmlformats.org/officeDocument/2006/relationships/hyperlink" Target="https://www.surveygizmo.com/s3/4893991/Confirmation-Survey-T1first" TargetMode="External"/><Relationship Id="rId88" Type="http://schemas.openxmlformats.org/officeDocument/2006/relationships/hyperlink" Target="https://www.surveygizmo.com/s3/4891113/Confirmation-Survey-T1-only" TargetMode="External"/><Relationship Id="rId150" Type="http://schemas.openxmlformats.org/officeDocument/2006/relationships/hyperlink" Target="https://www.surveygizmo.com/s3/4893991/Confirmation-Survey-T1first" TargetMode="External"/><Relationship Id="rId87" Type="http://schemas.openxmlformats.org/officeDocument/2006/relationships/hyperlink" Target="https://www.surveygizmo.com/s3/4891113/Confirmation-Survey-T1-only" TargetMode="External"/><Relationship Id="rId89" Type="http://schemas.openxmlformats.org/officeDocument/2006/relationships/hyperlink" Target="https://www.surveygizmo.com/s3/4891113/Confirmation-Survey-T1-only" TargetMode="External"/><Relationship Id="rId80" Type="http://schemas.openxmlformats.org/officeDocument/2006/relationships/hyperlink" Target="https://www.surveygizmo.com/s3/4891113/Confirmation-Survey-T1-only" TargetMode="External"/><Relationship Id="rId82" Type="http://schemas.openxmlformats.org/officeDocument/2006/relationships/hyperlink" Target="https://www.surveygizmo.com/s3/4893991/Confirmation-Survey-T1first" TargetMode="External"/><Relationship Id="rId81" Type="http://schemas.openxmlformats.org/officeDocument/2006/relationships/hyperlink" Target="https://www.surveygizmo.com/s3/4891113/Confirmation-Survey-T1-only" TargetMode="External"/><Relationship Id="rId1" Type="http://schemas.openxmlformats.org/officeDocument/2006/relationships/comments" Target="../comments3.xml"/><Relationship Id="rId2" Type="http://schemas.openxmlformats.org/officeDocument/2006/relationships/hyperlink" Target="https://www.surveygizmo.com/s3/4891113/Confirmation-Survey-T1-only" TargetMode="External"/><Relationship Id="rId3" Type="http://schemas.openxmlformats.org/officeDocument/2006/relationships/hyperlink" Target="https://www.surveygizmo.com/s3/4891113/Confirmation-Survey-T1-only" TargetMode="External"/><Relationship Id="rId149" Type="http://schemas.openxmlformats.org/officeDocument/2006/relationships/hyperlink" Target="https://www.surveygizmo.com/s3/4891113/Confirmation-Survey-T1-only" TargetMode="External"/><Relationship Id="rId4" Type="http://schemas.openxmlformats.org/officeDocument/2006/relationships/hyperlink" Target="https://www.surveygizmo.com/s3/4891113/Confirmation-Survey-T1-only" TargetMode="External"/><Relationship Id="rId148" Type="http://schemas.openxmlformats.org/officeDocument/2006/relationships/hyperlink" Target="https://www.surveygizmo.com/s3/4891113/Confirmation-Survey-T1-only" TargetMode="External"/><Relationship Id="rId9" Type="http://schemas.openxmlformats.org/officeDocument/2006/relationships/hyperlink" Target="https://www.surveygizmo.com/s3/4891113/Confirmation-Survey-T1-only" TargetMode="External"/><Relationship Id="rId143" Type="http://schemas.openxmlformats.org/officeDocument/2006/relationships/hyperlink" Target="https://www.surveygizmo.com/s3/4891113/Confirmation-Survey-T1-only" TargetMode="External"/><Relationship Id="rId142" Type="http://schemas.openxmlformats.org/officeDocument/2006/relationships/hyperlink" Target="https://www.surveygizmo.com/s3/4891113/Confirmation-Survey-T1-only" TargetMode="External"/><Relationship Id="rId141" Type="http://schemas.openxmlformats.org/officeDocument/2006/relationships/hyperlink" Target="https://www.surveygizmo.com/s3/4891113/Confirmation-Survey-T1-only" TargetMode="External"/><Relationship Id="rId140" Type="http://schemas.openxmlformats.org/officeDocument/2006/relationships/hyperlink" Target="https://www.surveygizmo.com/s3/4891113/Confirmation-Survey-T1-only" TargetMode="External"/><Relationship Id="rId5" Type="http://schemas.openxmlformats.org/officeDocument/2006/relationships/hyperlink" Target="https://www.surveygizmo.com/s3/4891113/Confirmation-Survey-T1-only" TargetMode="External"/><Relationship Id="rId147" Type="http://schemas.openxmlformats.org/officeDocument/2006/relationships/hyperlink" Target="https://www.surveygizmo.com/s3/4891113/Confirmation-Survey-T1-only" TargetMode="External"/><Relationship Id="rId6" Type="http://schemas.openxmlformats.org/officeDocument/2006/relationships/hyperlink" Target="https://www.surveygizmo.com/s3/4891113/Confirmation-Survey-T1-only" TargetMode="External"/><Relationship Id="rId146" Type="http://schemas.openxmlformats.org/officeDocument/2006/relationships/hyperlink" Target="https://www.surveygizmo.com/s3/4891113/Confirmation-Survey-T1-only" TargetMode="External"/><Relationship Id="rId7" Type="http://schemas.openxmlformats.org/officeDocument/2006/relationships/hyperlink" Target="https://www.surveygizmo.com/s3/4891113/Confirmation-Survey-T1-only" TargetMode="External"/><Relationship Id="rId145" Type="http://schemas.openxmlformats.org/officeDocument/2006/relationships/hyperlink" Target="https://www.surveygizmo.com/s3/4893997/Confirmation-Survey-T2first" TargetMode="External"/><Relationship Id="rId8" Type="http://schemas.openxmlformats.org/officeDocument/2006/relationships/hyperlink" Target="https://www.surveygizmo.com/s3/4891113/Confirmation-Survey-T1-only" TargetMode="External"/><Relationship Id="rId144" Type="http://schemas.openxmlformats.org/officeDocument/2006/relationships/hyperlink" Target="https://www.surveygizmo.com/s3/4893991/Confirmation-Survey-T1first" TargetMode="External"/><Relationship Id="rId73" Type="http://schemas.openxmlformats.org/officeDocument/2006/relationships/hyperlink" Target="https://www.surveygizmo.com/s3/4891113/Confirmation-Survey-T1-only" TargetMode="External"/><Relationship Id="rId72" Type="http://schemas.openxmlformats.org/officeDocument/2006/relationships/hyperlink" Target="https://www.surveygizmo.com/s3/4891113/Confirmation-Survey-T1-only" TargetMode="External"/><Relationship Id="rId75" Type="http://schemas.openxmlformats.org/officeDocument/2006/relationships/hyperlink" Target="https://www.surveygizmo.com/s3/4891113/Confirmation-Survey-T1-only" TargetMode="External"/><Relationship Id="rId74" Type="http://schemas.openxmlformats.org/officeDocument/2006/relationships/hyperlink" Target="https://www.surveygizmo.com/s3/4891113/Confirmation-Survey-T1-only" TargetMode="External"/><Relationship Id="rId77" Type="http://schemas.openxmlformats.org/officeDocument/2006/relationships/hyperlink" Target="https://www.surveygizmo.com/s3/4891113/Confirmation-Survey-T1-only" TargetMode="External"/><Relationship Id="rId76" Type="http://schemas.openxmlformats.org/officeDocument/2006/relationships/hyperlink" Target="https://www.surveygizmo.com/s3/4893991/Confirmation-Survey-T1first" TargetMode="External"/><Relationship Id="rId79" Type="http://schemas.openxmlformats.org/officeDocument/2006/relationships/hyperlink" Target="https://www.surveygizmo.com/s3/4891113/Confirmation-Survey-T1-only" TargetMode="External"/><Relationship Id="rId78" Type="http://schemas.openxmlformats.org/officeDocument/2006/relationships/hyperlink" Target="https://www.surveygizmo.com/s3/4891113/Confirmation-Survey-T1-only" TargetMode="External"/><Relationship Id="rId71" Type="http://schemas.openxmlformats.org/officeDocument/2006/relationships/hyperlink" Target="https://www.surveygizmo.com/s3/4893991/Confirmation-Survey-T1first" TargetMode="External"/><Relationship Id="rId70" Type="http://schemas.openxmlformats.org/officeDocument/2006/relationships/hyperlink" Target="https://www.surveygizmo.com/s3/4891113/Confirmation-Survey-T1-only" TargetMode="External"/><Relationship Id="rId139" Type="http://schemas.openxmlformats.org/officeDocument/2006/relationships/hyperlink" Target="https://www.surveygizmo.com/s3/4891113/Confirmation-Survey-T1-only" TargetMode="External"/><Relationship Id="rId138" Type="http://schemas.openxmlformats.org/officeDocument/2006/relationships/hyperlink" Target="https://www.surveygizmo.com/s3/4893997/Confirmation-Survey-T2first" TargetMode="External"/><Relationship Id="rId137" Type="http://schemas.openxmlformats.org/officeDocument/2006/relationships/hyperlink" Target="https://www.surveygizmo.com/s3/4893997/Confirmation-Survey-T2first" TargetMode="External"/><Relationship Id="rId132" Type="http://schemas.openxmlformats.org/officeDocument/2006/relationships/hyperlink" Target="https://www.surveygizmo.com/s3/4891113/Confirmation-Survey-T1-only" TargetMode="External"/><Relationship Id="rId131" Type="http://schemas.openxmlformats.org/officeDocument/2006/relationships/hyperlink" Target="https://www.surveygizmo.com/s3/4891113/Confirmation-Survey-T1-only" TargetMode="External"/><Relationship Id="rId130" Type="http://schemas.openxmlformats.org/officeDocument/2006/relationships/hyperlink" Target="https://www.surveygizmo.com/s3/4893997/Confirmation-Survey-T2first" TargetMode="External"/><Relationship Id="rId136" Type="http://schemas.openxmlformats.org/officeDocument/2006/relationships/hyperlink" Target="https://www.surveygizmo.com/s3/4893991/Confirmation-Survey-T1first" TargetMode="External"/><Relationship Id="rId135" Type="http://schemas.openxmlformats.org/officeDocument/2006/relationships/hyperlink" Target="https://www.surveygizmo.com/s3/4891113/Confirmation-Survey-T1-only" TargetMode="External"/><Relationship Id="rId134" Type="http://schemas.openxmlformats.org/officeDocument/2006/relationships/hyperlink" Target="https://www.surveygizmo.com/s3/4893997/Confirmation-Survey-T2first" TargetMode="External"/><Relationship Id="rId133" Type="http://schemas.openxmlformats.org/officeDocument/2006/relationships/hyperlink" Target="https://www.surveygizmo.com/s3/4891113/Confirmation-Survey-T1-only" TargetMode="External"/><Relationship Id="rId62" Type="http://schemas.openxmlformats.org/officeDocument/2006/relationships/hyperlink" Target="https://www.surveygizmo.com/s3/4891113/Confirmation-Survey-T1-only" TargetMode="External"/><Relationship Id="rId61" Type="http://schemas.openxmlformats.org/officeDocument/2006/relationships/hyperlink" Target="https://www.surveygizmo.com/s3/4893997/Confirmation-Survey-T2first" TargetMode="External"/><Relationship Id="rId64" Type="http://schemas.openxmlformats.org/officeDocument/2006/relationships/hyperlink" Target="https://www.surveygizmo.com/s3/4891113/Confirmation-Survey-T1-only" TargetMode="External"/><Relationship Id="rId63" Type="http://schemas.openxmlformats.org/officeDocument/2006/relationships/hyperlink" Target="https://www.surveygizmo.com/s3/4891113/Confirmation-Survey-T1-only" TargetMode="External"/><Relationship Id="rId66" Type="http://schemas.openxmlformats.org/officeDocument/2006/relationships/hyperlink" Target="https://www.surveygizmo.com/s3/4891113/Confirmation-Survey-T1-only" TargetMode="External"/><Relationship Id="rId65" Type="http://schemas.openxmlformats.org/officeDocument/2006/relationships/hyperlink" Target="https://www.surveygizmo.com/s3/4891113/Confirmation-Survey-T1-only" TargetMode="External"/><Relationship Id="rId68" Type="http://schemas.openxmlformats.org/officeDocument/2006/relationships/hyperlink" Target="https://www.surveygizmo.com/s3/4893991/Confirmation-Survey-T1first" TargetMode="External"/><Relationship Id="rId67" Type="http://schemas.openxmlformats.org/officeDocument/2006/relationships/hyperlink" Target="https://www.surveygizmo.com/s3/4891113/Confirmation-Survey-T1-only" TargetMode="External"/><Relationship Id="rId60" Type="http://schemas.openxmlformats.org/officeDocument/2006/relationships/hyperlink" Target="https://www.surveygizmo.com/s3/4893991/Confirmation-Survey-T1first" TargetMode="External"/><Relationship Id="rId165" Type="http://schemas.openxmlformats.org/officeDocument/2006/relationships/hyperlink" Target="https://www.surveygizmo.com/s3/4891113/Confirmation-Survey-T1-only" TargetMode="External"/><Relationship Id="rId69" Type="http://schemas.openxmlformats.org/officeDocument/2006/relationships/hyperlink" Target="https://www.surveygizmo.com/s3/4891113/Confirmation-Survey-T1-only" TargetMode="External"/><Relationship Id="rId164" Type="http://schemas.openxmlformats.org/officeDocument/2006/relationships/hyperlink" Target="https://www.surveygizmo.com/s3/4891113/Confirmation-Survey-T1-only" TargetMode="External"/><Relationship Id="rId163" Type="http://schemas.openxmlformats.org/officeDocument/2006/relationships/hyperlink" Target="https://www.surveygizmo.com/s3/4893991/Confirmation-Survey-T1first" TargetMode="External"/><Relationship Id="rId162" Type="http://schemas.openxmlformats.org/officeDocument/2006/relationships/hyperlink" Target="https://www.surveygizmo.com/s3/4893991/Confirmation-Survey-T1first" TargetMode="External"/><Relationship Id="rId169" Type="http://schemas.openxmlformats.org/officeDocument/2006/relationships/vmlDrawing" Target="../drawings/vmlDrawing3.vml"/><Relationship Id="rId168" Type="http://schemas.openxmlformats.org/officeDocument/2006/relationships/drawing" Target="../drawings/drawing25.xml"/><Relationship Id="rId167" Type="http://schemas.openxmlformats.org/officeDocument/2006/relationships/hyperlink" Target="https://www.surveygizmo.com/s3/4893991/Confirmation-Survey-T1first" TargetMode="External"/><Relationship Id="rId166" Type="http://schemas.openxmlformats.org/officeDocument/2006/relationships/hyperlink" Target="https://www.surveygizmo.com/s3/4891113/Confirmation-Survey-T1-only" TargetMode="External"/><Relationship Id="rId51" Type="http://schemas.openxmlformats.org/officeDocument/2006/relationships/hyperlink" Target="https://www.surveygizmo.com/s3/4891113/Confirmation-Survey-T1-only" TargetMode="External"/><Relationship Id="rId50" Type="http://schemas.openxmlformats.org/officeDocument/2006/relationships/hyperlink" Target="https://www.surveygizmo.com/s3/4891113/Confirmation-Survey-T1-only" TargetMode="External"/><Relationship Id="rId53" Type="http://schemas.openxmlformats.org/officeDocument/2006/relationships/hyperlink" Target="https://www.surveygizmo.com/s3/4891113/Confirmation-Survey-T1-only" TargetMode="External"/><Relationship Id="rId52" Type="http://schemas.openxmlformats.org/officeDocument/2006/relationships/hyperlink" Target="https://www.surveygizmo.com/s3/4891113/Confirmation-Survey-T1-only" TargetMode="External"/><Relationship Id="rId55" Type="http://schemas.openxmlformats.org/officeDocument/2006/relationships/hyperlink" Target="https://www.surveygizmo.com/s3/4891113/Confirmation-Survey-T1-only" TargetMode="External"/><Relationship Id="rId161" Type="http://schemas.openxmlformats.org/officeDocument/2006/relationships/hyperlink" Target="https://www.surveygizmo.com/s3/4891113/Confirmation-Survey-T1-only" TargetMode="External"/><Relationship Id="rId54" Type="http://schemas.openxmlformats.org/officeDocument/2006/relationships/hyperlink" Target="https://www.surveygizmo.com/s3/4891113/Confirmation-Survey-T1-only" TargetMode="External"/><Relationship Id="rId160" Type="http://schemas.openxmlformats.org/officeDocument/2006/relationships/hyperlink" Target="https://www.surveygizmo.com/s3/4891113/Confirmation-Survey-T1-only" TargetMode="External"/><Relationship Id="rId57" Type="http://schemas.openxmlformats.org/officeDocument/2006/relationships/hyperlink" Target="https://www.surveygizmo.com/s3/4891113/Confirmation-Survey-T1-only" TargetMode="External"/><Relationship Id="rId56" Type="http://schemas.openxmlformats.org/officeDocument/2006/relationships/hyperlink" Target="https://www.surveygizmo.com/s3/4893991/Confirmation-Survey-T1first" TargetMode="External"/><Relationship Id="rId159" Type="http://schemas.openxmlformats.org/officeDocument/2006/relationships/hyperlink" Target="https://www.surveygizmo.com/s3/4893991/Confirmation-Survey-T1first" TargetMode="External"/><Relationship Id="rId59" Type="http://schemas.openxmlformats.org/officeDocument/2006/relationships/hyperlink" Target="https://www.surveygizmo.com/s3/4893991/Confirmation-Survey-T1first" TargetMode="External"/><Relationship Id="rId154" Type="http://schemas.openxmlformats.org/officeDocument/2006/relationships/hyperlink" Target="https://www.surveygizmo.com/s3/4891113/Confirmation-Survey-T1-only" TargetMode="External"/><Relationship Id="rId58" Type="http://schemas.openxmlformats.org/officeDocument/2006/relationships/hyperlink" Target="https://www.surveygizmo.com/s3/4891113/Confirmation-Survey-T1-only" TargetMode="External"/><Relationship Id="rId153" Type="http://schemas.openxmlformats.org/officeDocument/2006/relationships/hyperlink" Target="https://www.surveygizmo.com/s3/4893997/Confirmation-Survey-T2first" TargetMode="External"/><Relationship Id="rId152" Type="http://schemas.openxmlformats.org/officeDocument/2006/relationships/hyperlink" Target="https://www.surveygizmo.com/s3/4893991/Confirmation-Survey-T1first" TargetMode="External"/><Relationship Id="rId151" Type="http://schemas.openxmlformats.org/officeDocument/2006/relationships/hyperlink" Target="https://www.surveygizmo.com/s3/4891113/Confirmation-Survey-T1-only" TargetMode="External"/><Relationship Id="rId158" Type="http://schemas.openxmlformats.org/officeDocument/2006/relationships/hyperlink" Target="https://www.surveygizmo.com/s3/4891113/Confirmation-Survey-T1-only" TargetMode="External"/><Relationship Id="rId157" Type="http://schemas.openxmlformats.org/officeDocument/2006/relationships/hyperlink" Target="https://www.surveygizmo.com/s3/4891113/Confirmation-Survey-T1-only" TargetMode="External"/><Relationship Id="rId156" Type="http://schemas.openxmlformats.org/officeDocument/2006/relationships/hyperlink" Target="https://www.surveygizmo.com/s3/4893991/Confirmation-Survey-T1first" TargetMode="External"/><Relationship Id="rId155" Type="http://schemas.openxmlformats.org/officeDocument/2006/relationships/hyperlink" Target="https://www.surveygizmo.com/s3/4893991/Confirmation-Survey-T1first" TargetMode="External"/><Relationship Id="rId107" Type="http://schemas.openxmlformats.org/officeDocument/2006/relationships/hyperlink" Target="https://www.surveygizmo.com/s3/4891113/Confirmation-Survey-T1-only" TargetMode="External"/><Relationship Id="rId106" Type="http://schemas.openxmlformats.org/officeDocument/2006/relationships/hyperlink" Target="https://www.surveygizmo.com/s3/4893991/Confirmation-Survey-T1first" TargetMode="External"/><Relationship Id="rId105" Type="http://schemas.openxmlformats.org/officeDocument/2006/relationships/hyperlink" Target="https://www.surveygizmo.com/s3/4891113/Confirmation-Survey-T1-only" TargetMode="External"/><Relationship Id="rId104" Type="http://schemas.openxmlformats.org/officeDocument/2006/relationships/hyperlink" Target="https://www.surveygizmo.com/s3/4893997/Confirmation-Survey-T2first" TargetMode="External"/><Relationship Id="rId109" Type="http://schemas.openxmlformats.org/officeDocument/2006/relationships/hyperlink" Target="https://www.surveygizmo.com/s3/4893997/Confirmation-Survey-T2first" TargetMode="External"/><Relationship Id="rId108" Type="http://schemas.openxmlformats.org/officeDocument/2006/relationships/hyperlink" Target="https://www.surveygizmo.com/s3/4893997/Confirmation-Survey-T2first" TargetMode="External"/><Relationship Id="rId103" Type="http://schemas.openxmlformats.org/officeDocument/2006/relationships/hyperlink" Target="https://www.surveygizmo.com/s3/4891113/Confirmation-Survey-T1-only" TargetMode="External"/><Relationship Id="rId102" Type="http://schemas.openxmlformats.org/officeDocument/2006/relationships/hyperlink" Target="https://www.surveygizmo.com/s3/4891113/Confirmation-Survey-T1-only" TargetMode="External"/><Relationship Id="rId101" Type="http://schemas.openxmlformats.org/officeDocument/2006/relationships/hyperlink" Target="https://www.surveygizmo.com/s3/4893997/Confirmation-Survey-T2first" TargetMode="External"/><Relationship Id="rId100" Type="http://schemas.openxmlformats.org/officeDocument/2006/relationships/hyperlink" Target="https://www.surveygizmo.com/s3/4891113/Confirmation-Survey-T1-only" TargetMode="External"/><Relationship Id="rId129" Type="http://schemas.openxmlformats.org/officeDocument/2006/relationships/hyperlink" Target="https://www.surveygizmo.com/s3/4891113/Confirmation-Survey-T1-only" TargetMode="External"/><Relationship Id="rId128" Type="http://schemas.openxmlformats.org/officeDocument/2006/relationships/hyperlink" Target="https://www.surveygizmo.com/s3/4893997/Confirmation-Survey-T2first" TargetMode="External"/><Relationship Id="rId127" Type="http://schemas.openxmlformats.org/officeDocument/2006/relationships/hyperlink" Target="https://www.surveygizmo.com/s3/4893991/Confirmation-Survey-T1first" TargetMode="External"/><Relationship Id="rId126" Type="http://schemas.openxmlformats.org/officeDocument/2006/relationships/hyperlink" Target="https://www.surveygizmo.com/s3/4891113/Confirmation-Survey-T1-only" TargetMode="External"/><Relationship Id="rId121" Type="http://schemas.openxmlformats.org/officeDocument/2006/relationships/hyperlink" Target="https://www.surveygizmo.com/s3/4893991/Confirmation-Survey-T1first" TargetMode="External"/><Relationship Id="rId120" Type="http://schemas.openxmlformats.org/officeDocument/2006/relationships/hyperlink" Target="https://www.surveygizmo.com/s3/4891113/Confirmation-Survey-T1-only" TargetMode="External"/><Relationship Id="rId125" Type="http://schemas.openxmlformats.org/officeDocument/2006/relationships/hyperlink" Target="https://www.surveygizmo.com/s3/4891113/Confirmation-Survey-T1-only" TargetMode="External"/><Relationship Id="rId124" Type="http://schemas.openxmlformats.org/officeDocument/2006/relationships/hyperlink" Target="https://www.surveygizmo.com/s3/4893997/Confirmation-Survey-T2first" TargetMode="External"/><Relationship Id="rId123" Type="http://schemas.openxmlformats.org/officeDocument/2006/relationships/hyperlink" Target="https://www.surveygizmo.com/s3/4891113/Confirmation-Survey-T1-only" TargetMode="External"/><Relationship Id="rId122" Type="http://schemas.openxmlformats.org/officeDocument/2006/relationships/hyperlink" Target="https://www.surveygizmo.com/s3/4891113/Confirmation-Survey-T1-only" TargetMode="External"/><Relationship Id="rId95" Type="http://schemas.openxmlformats.org/officeDocument/2006/relationships/hyperlink" Target="https://www.surveygizmo.com/s3/4893991/Confirmation-Survey-T1first" TargetMode="External"/><Relationship Id="rId94" Type="http://schemas.openxmlformats.org/officeDocument/2006/relationships/hyperlink" Target="https://www.surveygizmo.com/s3/4893991/Confirmation-Survey-T1first" TargetMode="External"/><Relationship Id="rId97" Type="http://schemas.openxmlformats.org/officeDocument/2006/relationships/hyperlink" Target="https://www.surveygizmo.com/s3/4891113/Confirmation-Survey-T1-only" TargetMode="External"/><Relationship Id="rId96" Type="http://schemas.openxmlformats.org/officeDocument/2006/relationships/hyperlink" Target="https://www.surveygizmo.com/s3/4893997/Confirmation-Survey-T2first" TargetMode="External"/><Relationship Id="rId99" Type="http://schemas.openxmlformats.org/officeDocument/2006/relationships/hyperlink" Target="https://www.surveygizmo.com/s3/4891113/Confirmation-Survey-T1-only" TargetMode="External"/><Relationship Id="rId98" Type="http://schemas.openxmlformats.org/officeDocument/2006/relationships/hyperlink" Target="https://www.surveygizmo.com/s3/4893991/Confirmation-Survey-T1first" TargetMode="External"/><Relationship Id="rId91" Type="http://schemas.openxmlformats.org/officeDocument/2006/relationships/hyperlink" Target="https://www.surveygizmo.com/s3/4891113/Confirmation-Survey-T1-only" TargetMode="External"/><Relationship Id="rId90" Type="http://schemas.openxmlformats.org/officeDocument/2006/relationships/hyperlink" Target="https://www.surveygizmo.com/s3/4893997/Confirmation-Survey-T2first" TargetMode="External"/><Relationship Id="rId93" Type="http://schemas.openxmlformats.org/officeDocument/2006/relationships/hyperlink" Target="https://www.surveygizmo.com/s3/4891113/Confirmation-Survey-T1-only" TargetMode="External"/><Relationship Id="rId92" Type="http://schemas.openxmlformats.org/officeDocument/2006/relationships/hyperlink" Target="https://www.surveygizmo.com/s3/4893991/Confirmation-Survey-T1first" TargetMode="External"/><Relationship Id="rId118" Type="http://schemas.openxmlformats.org/officeDocument/2006/relationships/hyperlink" Target="https://www.surveygizmo.com/s3/4891113/Confirmation-Survey-T1-only" TargetMode="External"/><Relationship Id="rId117" Type="http://schemas.openxmlformats.org/officeDocument/2006/relationships/hyperlink" Target="https://www.surveygizmo.com/s3/4891113/Confirmation-Survey-T1-only" TargetMode="External"/><Relationship Id="rId116" Type="http://schemas.openxmlformats.org/officeDocument/2006/relationships/hyperlink" Target="https://www.surveygizmo.com/s3/4891113/Confirmation-Survey-T1-only" TargetMode="External"/><Relationship Id="rId115" Type="http://schemas.openxmlformats.org/officeDocument/2006/relationships/hyperlink" Target="https://www.surveygizmo.com/s3/4891113/Confirmation-Survey-T1-only" TargetMode="External"/><Relationship Id="rId119" Type="http://schemas.openxmlformats.org/officeDocument/2006/relationships/hyperlink" Target="https://www.surveygizmo.com/s3/4891113/Confirmation-Survey-T1-only" TargetMode="External"/><Relationship Id="rId110" Type="http://schemas.openxmlformats.org/officeDocument/2006/relationships/hyperlink" Target="https://www.surveygizmo.com/s3/4891113/Confirmation-Survey-T1-only" TargetMode="External"/><Relationship Id="rId114" Type="http://schemas.openxmlformats.org/officeDocument/2006/relationships/hyperlink" Target="https://www.surveygizmo.com/s3/4893997/Confirmation-Survey-T2first" TargetMode="External"/><Relationship Id="rId113" Type="http://schemas.openxmlformats.org/officeDocument/2006/relationships/hyperlink" Target="https://www.surveygizmo.com/s3/4891113/Confirmation-Survey-T1-only" TargetMode="External"/><Relationship Id="rId112" Type="http://schemas.openxmlformats.org/officeDocument/2006/relationships/hyperlink" Target="https://www.surveygizmo.com/s3/4891113/Confirmation-Survey-T1-only" TargetMode="External"/><Relationship Id="rId111" Type="http://schemas.openxmlformats.org/officeDocument/2006/relationships/hyperlink" Target="https://www.surveygizmo.com/s3/4893991/Confirmation-Survey-T1first" TargetMode="External"/></Relationships>
</file>

<file path=xl/worksheets/_rels/sheet26.xml.rels><?xml version="1.0" encoding="UTF-8" standalone="yes"?><Relationships xmlns="http://schemas.openxmlformats.org/package/2006/relationships"><Relationship Id="rId40" Type="http://schemas.openxmlformats.org/officeDocument/2006/relationships/hyperlink" Target="https://www.surveygizmo.com/s3/4893997/Confirmation-Survey-T2first" TargetMode="External"/><Relationship Id="rId42" Type="http://schemas.openxmlformats.org/officeDocument/2006/relationships/hyperlink" Target="https://www.surveygizmo.com/s3/4893991/Confirmation-Survey-T1first" TargetMode="External"/><Relationship Id="rId41" Type="http://schemas.openxmlformats.org/officeDocument/2006/relationships/hyperlink" Target="https://www.surveygizmo.com/s3/4893991/Confirmation-Survey-T1first" TargetMode="External"/><Relationship Id="rId44" Type="http://schemas.openxmlformats.org/officeDocument/2006/relationships/hyperlink" Target="https://www.surveygizmo.com/s3/4891113/Confirmation-Survey-T1-only" TargetMode="External"/><Relationship Id="rId43" Type="http://schemas.openxmlformats.org/officeDocument/2006/relationships/hyperlink" Target="https://www.surveygizmo.com/s3/4891113/Confirmation-Survey-T1-only" TargetMode="External"/><Relationship Id="rId46" Type="http://schemas.openxmlformats.org/officeDocument/2006/relationships/hyperlink" Target="https://www.surveygizmo.com/s3/4891113/Confirmation-Survey-T1-only" TargetMode="External"/><Relationship Id="rId45" Type="http://schemas.openxmlformats.org/officeDocument/2006/relationships/hyperlink" Target="https://www.surveygizmo.com/s3/4891113/Confirmation-Survey-T1-only" TargetMode="External"/><Relationship Id="rId48" Type="http://schemas.openxmlformats.org/officeDocument/2006/relationships/hyperlink" Target="https://www.surveygizmo.com/s3/4891113/Confirmation-Survey-T1-only" TargetMode="External"/><Relationship Id="rId47" Type="http://schemas.openxmlformats.org/officeDocument/2006/relationships/hyperlink" Target="https://www.surveygizmo.com/s3/4891113/Confirmation-Survey-T1-only" TargetMode="External"/><Relationship Id="rId49" Type="http://schemas.openxmlformats.org/officeDocument/2006/relationships/hyperlink" Target="https://www.surveygizmo.com/s3/4891113/Confirmation-Survey-T1-only" TargetMode="External"/><Relationship Id="rId31" Type="http://schemas.openxmlformats.org/officeDocument/2006/relationships/hyperlink" Target="https://www.surveygizmo.com/s3/4893991/Confirmation-Survey-T1first" TargetMode="External"/><Relationship Id="rId30" Type="http://schemas.openxmlformats.org/officeDocument/2006/relationships/hyperlink" Target="https://www.surveygizmo.com/s3/4891113/Confirmation-Survey-T1-only" TargetMode="External"/><Relationship Id="rId33" Type="http://schemas.openxmlformats.org/officeDocument/2006/relationships/hyperlink" Target="https://www.surveygizmo.com/s3/4891113/Confirmation-Survey-T1-only" TargetMode="External"/><Relationship Id="rId32" Type="http://schemas.openxmlformats.org/officeDocument/2006/relationships/hyperlink" Target="https://www.surveygizmo.com/s3/4891113/Confirmation-Survey-T1-only" TargetMode="External"/><Relationship Id="rId35" Type="http://schemas.openxmlformats.org/officeDocument/2006/relationships/hyperlink" Target="https://www.surveygizmo.com/s3/4891113/Confirmation-Survey-T1-only" TargetMode="External"/><Relationship Id="rId34" Type="http://schemas.openxmlformats.org/officeDocument/2006/relationships/hyperlink" Target="https://www.surveygizmo.com/s3/4893991/Confirmation-Survey-T1first" TargetMode="External"/><Relationship Id="rId37" Type="http://schemas.openxmlformats.org/officeDocument/2006/relationships/hyperlink" Target="https://www.surveygizmo.com/s3/4891113/Confirmation-Survey-T1-only" TargetMode="External"/><Relationship Id="rId36" Type="http://schemas.openxmlformats.org/officeDocument/2006/relationships/hyperlink" Target="https://www.surveygizmo.com/s3/4891113/Confirmation-Survey-T1-only" TargetMode="External"/><Relationship Id="rId39" Type="http://schemas.openxmlformats.org/officeDocument/2006/relationships/hyperlink" Target="https://www.surveygizmo.com/s3/4893997/Confirmation-Survey-T2first" TargetMode="External"/><Relationship Id="rId38" Type="http://schemas.openxmlformats.org/officeDocument/2006/relationships/hyperlink" Target="https://www.surveygizmo.com/s3/4893997/Confirmation-Survey-T2first" TargetMode="External"/><Relationship Id="rId20" Type="http://schemas.openxmlformats.org/officeDocument/2006/relationships/hyperlink" Target="https://www.surveygizmo.com/s3/4891113/Confirmation-Survey-T1-only" TargetMode="External"/><Relationship Id="rId22" Type="http://schemas.openxmlformats.org/officeDocument/2006/relationships/hyperlink" Target="https://www.surveygizmo.com/s3/4893991/Confirmation-Survey-T1first" TargetMode="External"/><Relationship Id="rId21" Type="http://schemas.openxmlformats.org/officeDocument/2006/relationships/hyperlink" Target="https://www.surveygizmo.com/s3/4891113/Confirmation-Survey-T1-only" TargetMode="External"/><Relationship Id="rId24" Type="http://schemas.openxmlformats.org/officeDocument/2006/relationships/hyperlink" Target="https://www.surveygizmo.com/s3/4891113/Confirmation-Survey-T1-only" TargetMode="External"/><Relationship Id="rId23" Type="http://schemas.openxmlformats.org/officeDocument/2006/relationships/hyperlink" Target="https://www.surveygizmo.com/s3/4891113/Confirmation-Survey-T1-only" TargetMode="External"/><Relationship Id="rId26" Type="http://schemas.openxmlformats.org/officeDocument/2006/relationships/hyperlink" Target="https://www.surveygizmo.com/s3/4891113/Confirmation-Survey-T1-only" TargetMode="External"/><Relationship Id="rId25" Type="http://schemas.openxmlformats.org/officeDocument/2006/relationships/hyperlink" Target="https://www.surveygizmo.com/s3/4893991/Confirmation-Survey-T1first" TargetMode="External"/><Relationship Id="rId28" Type="http://schemas.openxmlformats.org/officeDocument/2006/relationships/hyperlink" Target="https://www.surveygizmo.com/s3/4891113/Confirmation-Survey-T1-only" TargetMode="External"/><Relationship Id="rId27" Type="http://schemas.openxmlformats.org/officeDocument/2006/relationships/hyperlink" Target="https://www.surveygizmo.com/s3/4891113/Confirmation-Survey-T1-only" TargetMode="External"/><Relationship Id="rId29" Type="http://schemas.openxmlformats.org/officeDocument/2006/relationships/hyperlink" Target="https://www.surveygizmo.com/s3/4891113/Confirmation-Survey-T1-only" TargetMode="External"/><Relationship Id="rId11" Type="http://schemas.openxmlformats.org/officeDocument/2006/relationships/hyperlink" Target="https://www.surveygizmo.com/s3/4891113/Confirmation-Survey-T1-only" TargetMode="External"/><Relationship Id="rId10" Type="http://schemas.openxmlformats.org/officeDocument/2006/relationships/hyperlink" Target="https://www.surveygizmo.com/s3/4891113/Confirmation-Survey-T1-only" TargetMode="External"/><Relationship Id="rId13" Type="http://schemas.openxmlformats.org/officeDocument/2006/relationships/hyperlink" Target="https://www.surveygizmo.com/s3/4891113/Confirmation-Survey-T1-only" TargetMode="External"/><Relationship Id="rId12" Type="http://schemas.openxmlformats.org/officeDocument/2006/relationships/hyperlink" Target="https://www.surveygizmo.com/s3/4891113/Confirmation-Survey-T1-only" TargetMode="External"/><Relationship Id="rId15" Type="http://schemas.openxmlformats.org/officeDocument/2006/relationships/hyperlink" Target="https://www.surveygizmo.com/s3/4891113/Confirmation-Survey-T1-only" TargetMode="External"/><Relationship Id="rId14" Type="http://schemas.openxmlformats.org/officeDocument/2006/relationships/hyperlink" Target="https://www.surveygizmo.com/s3/4891113/Confirmation-Survey-T1-only" TargetMode="External"/><Relationship Id="rId17" Type="http://schemas.openxmlformats.org/officeDocument/2006/relationships/hyperlink" Target="https://www.surveygizmo.com/s3/4891113/Confirmation-Survey-T1-only" TargetMode="External"/><Relationship Id="rId16" Type="http://schemas.openxmlformats.org/officeDocument/2006/relationships/hyperlink" Target="https://www.surveygizmo.com/s3/4891113/Confirmation-Survey-T1-only" TargetMode="External"/><Relationship Id="rId19" Type="http://schemas.openxmlformats.org/officeDocument/2006/relationships/hyperlink" Target="https://www.surveygizmo.com/s3/4891113/Confirmation-Survey-T1-only" TargetMode="External"/><Relationship Id="rId18" Type="http://schemas.openxmlformats.org/officeDocument/2006/relationships/hyperlink" Target="https://www.surveygizmo.com/s3/4893991/Confirmation-Survey-T1first" TargetMode="External"/><Relationship Id="rId1" Type="http://schemas.openxmlformats.org/officeDocument/2006/relationships/comments" Target="../comments4.xml"/><Relationship Id="rId2" Type="http://schemas.openxmlformats.org/officeDocument/2006/relationships/hyperlink" Target="https://www.surveygizmo.com/s3/4891113/Confirmation-Survey-T1-only" TargetMode="External"/><Relationship Id="rId3" Type="http://schemas.openxmlformats.org/officeDocument/2006/relationships/hyperlink" Target="https://www.surveygizmo.com/s3/4891113/Confirmation-Survey-T1-only" TargetMode="External"/><Relationship Id="rId4" Type="http://schemas.openxmlformats.org/officeDocument/2006/relationships/hyperlink" Target="https://www.surveygizmo.com/s3/4893991/Confirmation-Survey-T1first" TargetMode="External"/><Relationship Id="rId9" Type="http://schemas.openxmlformats.org/officeDocument/2006/relationships/hyperlink" Target="https://www.surveygizmo.com/s3/4893991/Confirmation-Survey-T1first" TargetMode="External"/><Relationship Id="rId5" Type="http://schemas.openxmlformats.org/officeDocument/2006/relationships/hyperlink" Target="https://www.surveygizmo.com/s3/4893997/Confirmation-Survey-T2first" TargetMode="External"/><Relationship Id="rId6" Type="http://schemas.openxmlformats.org/officeDocument/2006/relationships/hyperlink" Target="https://www.surveygizmo.com/s3/4891113/Confirmation-Survey-T1-only" TargetMode="External"/><Relationship Id="rId7" Type="http://schemas.openxmlformats.org/officeDocument/2006/relationships/hyperlink" Target="https://www.surveygizmo.com/s3/4891113/Confirmation-Survey-T1-only" TargetMode="External"/><Relationship Id="rId8" Type="http://schemas.openxmlformats.org/officeDocument/2006/relationships/hyperlink" Target="https://www.surveygizmo.com/s3/4893991/Confirmation-Survey-T1first" TargetMode="External"/><Relationship Id="rId62" Type="http://schemas.openxmlformats.org/officeDocument/2006/relationships/hyperlink" Target="https://www.surveygizmo.com/s3/4893991/Confirmation-Survey-T1first" TargetMode="External"/><Relationship Id="rId61" Type="http://schemas.openxmlformats.org/officeDocument/2006/relationships/hyperlink" Target="https://www.surveygizmo.com/s3/4891113/Confirmation-Survey-T1-only" TargetMode="External"/><Relationship Id="rId64" Type="http://schemas.openxmlformats.org/officeDocument/2006/relationships/hyperlink" Target="https://www.surveygizmo.com/s3/4893991/Confirmation-Survey-T1first" TargetMode="External"/><Relationship Id="rId63" Type="http://schemas.openxmlformats.org/officeDocument/2006/relationships/hyperlink" Target="https://www.surveygizmo.com/s3/4893991/Confirmation-Survey-T1first" TargetMode="External"/><Relationship Id="rId66" Type="http://schemas.openxmlformats.org/officeDocument/2006/relationships/hyperlink" Target="https://www.surveygizmo.com/s3/4891113/Confirmation-Survey-T1-only" TargetMode="External"/><Relationship Id="rId65" Type="http://schemas.openxmlformats.org/officeDocument/2006/relationships/hyperlink" Target="https://www.surveygizmo.com/s3/4893997/Confirmation-Survey-T2first" TargetMode="External"/><Relationship Id="rId68" Type="http://schemas.openxmlformats.org/officeDocument/2006/relationships/vmlDrawing" Target="../drawings/vmlDrawing4.vml"/><Relationship Id="rId67" Type="http://schemas.openxmlformats.org/officeDocument/2006/relationships/drawing" Target="../drawings/drawing26.xml"/><Relationship Id="rId60" Type="http://schemas.openxmlformats.org/officeDocument/2006/relationships/hyperlink" Target="https://www.surveygizmo.com/s3/4893997/Confirmation-Survey-T2first" TargetMode="External"/><Relationship Id="rId51" Type="http://schemas.openxmlformats.org/officeDocument/2006/relationships/hyperlink" Target="https://www.surveygizmo.com/s3/4891113/Confirmation-Survey-T1-only" TargetMode="External"/><Relationship Id="rId50" Type="http://schemas.openxmlformats.org/officeDocument/2006/relationships/hyperlink" Target="https://www.surveygizmo.com/s3/4891113/Confirmation-Survey-T1-only" TargetMode="External"/><Relationship Id="rId53" Type="http://schemas.openxmlformats.org/officeDocument/2006/relationships/hyperlink" Target="https://www.surveygizmo.com/s3/4891113/Confirmation-Survey-T1-only" TargetMode="External"/><Relationship Id="rId52" Type="http://schemas.openxmlformats.org/officeDocument/2006/relationships/hyperlink" Target="https://www.surveygizmo.com/s3/4891113/Confirmation-Survey-T1-only" TargetMode="External"/><Relationship Id="rId55" Type="http://schemas.openxmlformats.org/officeDocument/2006/relationships/hyperlink" Target="https://www.surveygizmo.com/s3/4893997/Confirmation-Survey-T2first" TargetMode="External"/><Relationship Id="rId54" Type="http://schemas.openxmlformats.org/officeDocument/2006/relationships/hyperlink" Target="https://www.surveygizmo.com/s3/4893997/Confirmation-Survey-T2first" TargetMode="External"/><Relationship Id="rId57" Type="http://schemas.openxmlformats.org/officeDocument/2006/relationships/hyperlink" Target="https://www.surveygizmo.com/s3/4891113/Confirmation-Survey-T1-only" TargetMode="External"/><Relationship Id="rId56" Type="http://schemas.openxmlformats.org/officeDocument/2006/relationships/hyperlink" Target="https://www.surveygizmo.com/s3/4891113/Confirmation-Survey-T1-only" TargetMode="External"/><Relationship Id="rId59" Type="http://schemas.openxmlformats.org/officeDocument/2006/relationships/hyperlink" Target="https://www.surveygizmo.com/s3/4893997/Confirmation-Survey-T2first" TargetMode="External"/><Relationship Id="rId58" Type="http://schemas.openxmlformats.org/officeDocument/2006/relationships/hyperlink" Target="https://www.surveygizmo.com/s3/4891113/Confirmation-Survey-T1-only"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docs.google.com/document/d/1KJLBNm4vAMc91pcXqOHO0Jvp28PpThKkFcvXU-U5RE8/edit?usp=drivesdk" TargetMode="External"/><Relationship Id="rId42" Type="http://schemas.openxmlformats.org/officeDocument/2006/relationships/hyperlink" Target="https://docs.google.com/document/d/1cUu94PvT8jNA_B_Y_2US7M9uclNPEybtGV-0jGwdFBs/edit?usp=drivesdk" TargetMode="External"/><Relationship Id="rId41" Type="http://schemas.openxmlformats.org/officeDocument/2006/relationships/hyperlink" Target="https://docs.google.com/document/d/1LstI7mY41KhNbM7y8t1kSzEnen4PZ_kSImrh5EYnQTk/edit?usp=drivesdk" TargetMode="External"/><Relationship Id="rId44" Type="http://schemas.openxmlformats.org/officeDocument/2006/relationships/hyperlink" Target="https://docs.google.com/document/d/15W0-y14fnJBg5Mszifmp0gqdFReWRdwUo5lO1CVMXnI/edit?usp=drivesdk" TargetMode="External"/><Relationship Id="rId43" Type="http://schemas.openxmlformats.org/officeDocument/2006/relationships/hyperlink" Target="https://docs.google.com/document/d/1doVoV9h3vC2MRNOw8bVybPayBp4Qs16KZ4rrg-JmW2M/edit?usp=drivesdk" TargetMode="External"/><Relationship Id="rId46" Type="http://schemas.openxmlformats.org/officeDocument/2006/relationships/hyperlink" Target="https://docs.google.com/document/d/1TtTfn_V7MjVeCwM80phzraGAJ-GZpnL-JtVi7DzvXjo/edit?usp=drivesdk" TargetMode="External"/><Relationship Id="rId45" Type="http://schemas.openxmlformats.org/officeDocument/2006/relationships/hyperlink" Target="https://docs.google.com/document/d/1meSBt0uI8gk6eu1asRKGEWLZFu8wsf1_j7pJGJWeh54/edit?usp=drivesdk" TargetMode="External"/><Relationship Id="rId107" Type="http://schemas.openxmlformats.org/officeDocument/2006/relationships/hyperlink" Target="https://docs.google.com/document/d/1xort9tjDQ8zbzC-_YP8jCcdT0MIYGOwTm9K4YR_t9SM/edit?usp=drivesdk" TargetMode="External"/><Relationship Id="rId106" Type="http://schemas.openxmlformats.org/officeDocument/2006/relationships/hyperlink" Target="https://docs.google.com/document/d/1q3-yBeiM4Qh8FahXzrLQuTV6ne9Ourtlu13Bk7epYtM/edit?usp=drivesdk" TargetMode="External"/><Relationship Id="rId105" Type="http://schemas.openxmlformats.org/officeDocument/2006/relationships/hyperlink" Target="https://docs.google.com/document/d/10UbUTiQiwdFcok6yNvVBscJCttqg3f6Y5-fXHUM3Nqw/edit?usp=drivesdk" TargetMode="External"/><Relationship Id="rId104" Type="http://schemas.openxmlformats.org/officeDocument/2006/relationships/hyperlink" Target="https://docs.google.com/document/d/1mJEHDWJzsLPnmB6uvoDItIY-F8pk0bBECQ_Zjy5zzqs/edit?usp=drivesdk" TargetMode="External"/><Relationship Id="rId109" Type="http://schemas.openxmlformats.org/officeDocument/2006/relationships/hyperlink" Target="https://docs.google.com/document/d/1QjNdDiIOYRQhhlZOMLaJ5HldE6v9xx1-cbyUoVJRwOM/edit?usp=drivesdk" TargetMode="External"/><Relationship Id="rId108" Type="http://schemas.openxmlformats.org/officeDocument/2006/relationships/hyperlink" Target="https://docs.google.com/document/d/1uFteWilC8f952rsaS31eCAnxuh_0cR7f9zQjlbfnJEk/edit?usp=drivesdk" TargetMode="External"/><Relationship Id="rId48" Type="http://schemas.openxmlformats.org/officeDocument/2006/relationships/hyperlink" Target="https://docs.google.com/document/d/1ImIjMCw-BsMT5_FsB1scGEElWjjGikpakuLGTPe1ikg/edit?usp=drivesdk" TargetMode="External"/><Relationship Id="rId47" Type="http://schemas.openxmlformats.org/officeDocument/2006/relationships/hyperlink" Target="https://docs.google.com/document/d/1pkU0Ub14YQJyExcRIoHT3ayqgc47fBG1CEmLJYwUP6c/edit?usp=drivesdk" TargetMode="External"/><Relationship Id="rId49" Type="http://schemas.openxmlformats.org/officeDocument/2006/relationships/hyperlink" Target="https://docs.google.com/document/d/1ZmcdJDTZ0Czl3j2Axvywqz9RFI0W4xFGU6bSvjGQyZE/edit?usp=drivesdk" TargetMode="External"/><Relationship Id="rId103" Type="http://schemas.openxmlformats.org/officeDocument/2006/relationships/hyperlink" Target="https://docs.google.com/document/d/1bQlqQ33-PFCaC6aq6WbTlsmXjKkYFseel0j4VZF1qas/edit?usp=drivesdk" TargetMode="External"/><Relationship Id="rId102" Type="http://schemas.openxmlformats.org/officeDocument/2006/relationships/hyperlink" Target="https://docs.google.com/document/d/1RlK6se9scUQx26zTaKrRBkq1PMCQv4NaGyR3PEzokSg/edit?usp=drivesdk" TargetMode="External"/><Relationship Id="rId101" Type="http://schemas.openxmlformats.org/officeDocument/2006/relationships/hyperlink" Target="https://docs.google.com/document/d/1rNnd24xsKtzn1YfD0PfQkCxODW9MID_8CD6Ht95s0yA/edit?usp=drivesdk" TargetMode="External"/><Relationship Id="rId100" Type="http://schemas.openxmlformats.org/officeDocument/2006/relationships/hyperlink" Target="https://docs.google.com/document/d/1vuUnSm1FWHUUEIJQDSypkW2C6D-aaLPB2hyClKBq3uw/edit?usp=drivesdk" TargetMode="External"/><Relationship Id="rId31" Type="http://schemas.openxmlformats.org/officeDocument/2006/relationships/hyperlink" Target="https://docs.google.com/document/d/14hqAJF20nDNSiVQnL0x641pCRsUSAlbrAK8KDrYjz1w/edit?usp=drivesdk" TargetMode="External"/><Relationship Id="rId30" Type="http://schemas.openxmlformats.org/officeDocument/2006/relationships/hyperlink" Target="https://docs.google.com/document/d/13vUk5BIkZPGmRLxJ0i2ej1L9mnJIKQ_WGionU7b7FI8/edit?usp=drivesdk" TargetMode="External"/><Relationship Id="rId33" Type="http://schemas.openxmlformats.org/officeDocument/2006/relationships/hyperlink" Target="https://docs.google.com/document/d/13ubt-GAIea1D5rR1_9ts7DTW5t-Gh9IbKISFDj7P_bk/edit?usp=drivesdk" TargetMode="External"/><Relationship Id="rId32" Type="http://schemas.openxmlformats.org/officeDocument/2006/relationships/hyperlink" Target="https://docs.google.com/document/d/1so2JfwW4myrYnmZqBJLKToxtlbk2ZcXSitN6vaBeCY4/edit?usp=drivesdk" TargetMode="External"/><Relationship Id="rId35" Type="http://schemas.openxmlformats.org/officeDocument/2006/relationships/hyperlink" Target="https://docs.google.com/document/d/1ErA5UCbkZ_MhZ5WGfhul43niN1SZJUj33JZGRBcI4-Y/edit?usp=drivesdk" TargetMode="External"/><Relationship Id="rId34" Type="http://schemas.openxmlformats.org/officeDocument/2006/relationships/hyperlink" Target="https://docs.google.com/document/d/1W26B8jJ51qv9UN5nMdOVVXueirRR1woCTs3cOlkHu8E/edit?usp=drivesdk" TargetMode="External"/><Relationship Id="rId37" Type="http://schemas.openxmlformats.org/officeDocument/2006/relationships/hyperlink" Target="https://docs.google.com/document/d/1ItHt0Vurpx4d6BwsvujerilU9x7cJh7888og0_2363o/edit?usp=drivesdk" TargetMode="External"/><Relationship Id="rId36" Type="http://schemas.openxmlformats.org/officeDocument/2006/relationships/hyperlink" Target="https://docs.google.com/document/d/1wnyz9zhX0sHTpPP7wP4jXOcdu8iA98bpZiksCgTzzl4/edit?usp=drivesdk" TargetMode="External"/><Relationship Id="rId39" Type="http://schemas.openxmlformats.org/officeDocument/2006/relationships/hyperlink" Target="https://docs.google.com/document/d/1AuZNcF-yxiwacRpA_ActdWyBSdoo0vxwrPj1Ntb47II/edit?usp=drivesdk" TargetMode="External"/><Relationship Id="rId38" Type="http://schemas.openxmlformats.org/officeDocument/2006/relationships/hyperlink" Target="https://docs.google.com/document/d/1BQscRkbwMXpPZmPj4FpKTvF8NXvxtCQa8_amOpH35iI/edit?usp=drivesdk" TargetMode="External"/><Relationship Id="rId20" Type="http://schemas.openxmlformats.org/officeDocument/2006/relationships/hyperlink" Target="https://docs.google.com/document/d/1Wt-Oqwwyl1Xs_vUgmsgJahKdz6Fy_wFg_h2g-cN49KA/edit?usp=drivesdk" TargetMode="External"/><Relationship Id="rId22" Type="http://schemas.openxmlformats.org/officeDocument/2006/relationships/hyperlink" Target="https://docs.google.com/document/d/1xks49q2BI8_AcDRdxyVDzz2NihzGynLXciDpmYfxhAE/edit?usp=drivesdk" TargetMode="External"/><Relationship Id="rId21" Type="http://schemas.openxmlformats.org/officeDocument/2006/relationships/hyperlink" Target="https://docs.google.com/document/d/1hVqcOo4L_nZJYWBJTaqfrrYYxBJKZQY5xGOpuqlS2Ak/edit?usp=drivesdk" TargetMode="External"/><Relationship Id="rId24" Type="http://schemas.openxmlformats.org/officeDocument/2006/relationships/hyperlink" Target="https://docs.google.com/document/d/1DXr2GFHyv69rm2t5rNPqdtXSGwea2KGUHnjJ6XOXzsU/edit?usp=drivesdk" TargetMode="External"/><Relationship Id="rId23" Type="http://schemas.openxmlformats.org/officeDocument/2006/relationships/hyperlink" Target="https://docs.google.com/document/d/1DCcwCUiIyJTA8ItWMrNvRoRZCB5le7LWwymR5FxAx3w/edit?usp=drivesdk" TargetMode="External"/><Relationship Id="rId129" Type="http://schemas.openxmlformats.org/officeDocument/2006/relationships/hyperlink" Target="https://docs.google.com/document/d/1TURRMuEYaKiWaKNgy5JMt5UTHg8mPlNBdXlsnceHvmY/edit?usp=drivesdk" TargetMode="External"/><Relationship Id="rId128" Type="http://schemas.openxmlformats.org/officeDocument/2006/relationships/hyperlink" Target="https://docs.google.com/document/d/1gD9lSV1tPruwRVcI_V_PnV9U0xnugc1kHpv_wV4zN-4/edit?usp=drivesdk" TargetMode="External"/><Relationship Id="rId127" Type="http://schemas.openxmlformats.org/officeDocument/2006/relationships/hyperlink" Target="https://docs.google.com/document/d/1xSbsyAr233t7CsHEApRHIqs0MwnhTaBbD9bCsXhFbeI/edit?usp=drivesdk" TargetMode="External"/><Relationship Id="rId126" Type="http://schemas.openxmlformats.org/officeDocument/2006/relationships/hyperlink" Target="https://docs.google.com/document/d/1pjBurJjCk2LQit5oqh_Ydxs9RkHOWT0DUYuBXif80JQ/edit?usp=drivesdk" TargetMode="External"/><Relationship Id="rId26" Type="http://schemas.openxmlformats.org/officeDocument/2006/relationships/hyperlink" Target="https://docs.google.com/document/d/1_Qg_kgu2nYDdZYukmtWHyqLoX226tMP2uKVxnC0zyKU/edit?usp=drivesdk" TargetMode="External"/><Relationship Id="rId121" Type="http://schemas.openxmlformats.org/officeDocument/2006/relationships/hyperlink" Target="https://docs.google.com/document/d/1krBvXcl6U69ECVmso444YCf6pcknvTPx2tiw2MsawXQ/edit?usp=drivesdk" TargetMode="External"/><Relationship Id="rId25" Type="http://schemas.openxmlformats.org/officeDocument/2006/relationships/hyperlink" Target="https://docs.google.com/document/d/12LWEj7Jso9wyKvyvL1RnVTD85C1MS7E7Qmags7HJO8o/edit?usp=drivesdk" TargetMode="External"/><Relationship Id="rId120" Type="http://schemas.openxmlformats.org/officeDocument/2006/relationships/hyperlink" Target="https://docs.google.com/document/d/1fVCHgAH2ZbB0pjVocjOSSnuAaCoJXb0hFUdVJ0kjkFU/edit?usp=drivesdk" TargetMode="External"/><Relationship Id="rId28" Type="http://schemas.openxmlformats.org/officeDocument/2006/relationships/hyperlink" Target="https://docs.google.com/document/d/1WeHnlZ8VhXR5xZrDaPgJJEjryORRzZ-5TmAoKlqOu2g/edit?usp=drivesdk" TargetMode="External"/><Relationship Id="rId27" Type="http://schemas.openxmlformats.org/officeDocument/2006/relationships/hyperlink" Target="https://docs.google.com/document/d/16q3vc-XbgEFwbQ_dSrCkyXtRjbCW03wx9SIa9lSlNww/edit?usp=drivesdk" TargetMode="External"/><Relationship Id="rId125" Type="http://schemas.openxmlformats.org/officeDocument/2006/relationships/hyperlink" Target="https://docs.google.com/document/d/1plbyW5TkB7Jo_elYRTgAilQNvUG2Edkc6r_IQAGuRnA/edit?usp=drivesdk" TargetMode="External"/><Relationship Id="rId29" Type="http://schemas.openxmlformats.org/officeDocument/2006/relationships/hyperlink" Target="https://docs.google.com/document/d/1SgmnRkVvZ2tKlshwwn3c_7OavmMDydWTkEc69jmP4Yg/edit?usp=drivesdk" TargetMode="External"/><Relationship Id="rId124" Type="http://schemas.openxmlformats.org/officeDocument/2006/relationships/hyperlink" Target="https://docs.google.com/document/d/184VBMh_G-Hn_AA78vzI22feiVhtRol38IJkcWFaTDPg/edit?usp=drivesdk" TargetMode="External"/><Relationship Id="rId123" Type="http://schemas.openxmlformats.org/officeDocument/2006/relationships/hyperlink" Target="https://docs.google.com/document/d/1SLv5XyBIpBqZTXXhlZ7ofOhzurkY1EWXOm6R6Pct-BM/edit?usp=drivesdk" TargetMode="External"/><Relationship Id="rId122" Type="http://schemas.openxmlformats.org/officeDocument/2006/relationships/hyperlink" Target="https://docs.google.com/document/d/1e77cLl2yBtorNS3woLqbq5vc310tZfNHJneKAuqisCg/edit?usp=drivesdk" TargetMode="External"/><Relationship Id="rId95" Type="http://schemas.openxmlformats.org/officeDocument/2006/relationships/hyperlink" Target="https://docs.google.com/document/d/1sROrXfJNxFa31pNH3SddScRYFv4fnPn0ZSGFsyzVOgU/edit?usp=drivesdk" TargetMode="External"/><Relationship Id="rId94" Type="http://schemas.openxmlformats.org/officeDocument/2006/relationships/hyperlink" Target="https://docs.google.com/document/d/1MHqVlwOkRv8vZFmJZy58Pez_YM8F2WJhGnzHf-TiWtM/edit?usp=drivesdk" TargetMode="External"/><Relationship Id="rId97" Type="http://schemas.openxmlformats.org/officeDocument/2006/relationships/hyperlink" Target="https://docs.google.com/document/d/1ukHh1Y-CCei942eGTxnyFHjOTP3AHgAeEHpCBEk97HA/edit?usp=drivesdk" TargetMode="External"/><Relationship Id="rId96" Type="http://schemas.openxmlformats.org/officeDocument/2006/relationships/hyperlink" Target="https://docs.google.com/document/d/1CExYvMQ3bFll-CQ3-lyhKi8JRWNqrS3K1ziijyyKq54/edit?usp=drivesdk" TargetMode="External"/><Relationship Id="rId11" Type="http://schemas.openxmlformats.org/officeDocument/2006/relationships/hyperlink" Target="https://docs.google.com/document/d/1UX4VRpEg12YJxaIIabf-xrzxiWiE-s_FC1llbl0cuHk/edit?usp=drivesdk" TargetMode="External"/><Relationship Id="rId99" Type="http://schemas.openxmlformats.org/officeDocument/2006/relationships/hyperlink" Target="https://docs.google.com/document/d/1o8lYjpCSsFPOw2aZ39OytzFiZW2rCzEuBqPUCqPjqJQ/edit?usp=drivesdk" TargetMode="External"/><Relationship Id="rId10" Type="http://schemas.openxmlformats.org/officeDocument/2006/relationships/hyperlink" Target="https://docs.google.com/document/d/10ZTx9qjyEnQlakiVVYwi6eSEWZfGEDfUXcEjgnZff4A/edit?usp=drivesdk" TargetMode="External"/><Relationship Id="rId98" Type="http://schemas.openxmlformats.org/officeDocument/2006/relationships/hyperlink" Target="https://docs.google.com/document/d/1BM2lS8GvaOQzzuUxRR4xtM8oKOwENGuV3zDrDill8eo/edit?usp=drivesdk" TargetMode="External"/><Relationship Id="rId13" Type="http://schemas.openxmlformats.org/officeDocument/2006/relationships/hyperlink" Target="https://docs.google.com/document/d/1L346_8TjtMKYb-DWiI9YzE9QCrB1eEdJcFz29ab8w_8/edit?usp=drivesdk" TargetMode="External"/><Relationship Id="rId12" Type="http://schemas.openxmlformats.org/officeDocument/2006/relationships/hyperlink" Target="https://docs.google.com/document/d/1Z6UEC62P0EJeUeXWLHA20cgL63_IhGCkaljW8YDho7I/edit?usp=drivesdk" TargetMode="External"/><Relationship Id="rId91" Type="http://schemas.openxmlformats.org/officeDocument/2006/relationships/hyperlink" Target="https://docs.google.com/document/d/1c4vALBkTcEsXQLDsrO2PGTw_pjmArmgxF-zcAL5oVLk/edit?usp=drivesdk" TargetMode="External"/><Relationship Id="rId90" Type="http://schemas.openxmlformats.org/officeDocument/2006/relationships/hyperlink" Target="https://docs.google.com/document/d/1mfTlwGZBps237qzTZ0Eb6CVy1n3kDjFxoKACMSYbiYk/edit?usp=drivesdk" TargetMode="External"/><Relationship Id="rId93" Type="http://schemas.openxmlformats.org/officeDocument/2006/relationships/hyperlink" Target="https://docs.google.com/document/d/19e2zwvssrivVxVDLjtOnAhcaCNFLNpGjIUPgFQajr2c/edit?usp=drivesdk" TargetMode="External"/><Relationship Id="rId92" Type="http://schemas.openxmlformats.org/officeDocument/2006/relationships/hyperlink" Target="https://docs.google.com/document/d/15SKaatBvuRMbiofKuZcCZEXzrtF7KSPUdclqXVSeecE/edit?usp=drivesdk" TargetMode="External"/><Relationship Id="rId118" Type="http://schemas.openxmlformats.org/officeDocument/2006/relationships/hyperlink" Target="https://docs.google.com/document/d/12u5-PSI80v8H6yFkNsETQv9XueFDFTeDZdJTZOoTCzg/edit?usp=drivesdk" TargetMode="External"/><Relationship Id="rId117" Type="http://schemas.openxmlformats.org/officeDocument/2006/relationships/hyperlink" Target="https://docs.google.com/document/d/12ivMwe0zrD8-NSQN7XutO4KrcBojdwvb92Ot51mBEMY/edit?usp=drivesdk" TargetMode="External"/><Relationship Id="rId116" Type="http://schemas.openxmlformats.org/officeDocument/2006/relationships/hyperlink" Target="https://docs.google.com/document/d/17Xn8nZGrZDqp2MT1fitjkPCDj9bmZq-SHN7jib-Ey6I/edit?usp=drivesdk" TargetMode="External"/><Relationship Id="rId115" Type="http://schemas.openxmlformats.org/officeDocument/2006/relationships/hyperlink" Target="https://docs.google.com/document/d/1XtWKPa6Cv6K-aA8Gaqx0J2NEIGwB-hyKslYIoLTCZA4/edit?usp=drivesdk" TargetMode="External"/><Relationship Id="rId119" Type="http://schemas.openxmlformats.org/officeDocument/2006/relationships/hyperlink" Target="https://docs.google.com/document/d/1Sxg1EDkRB7SevVqCNxaSlVGO5IFEaZxT9sOcSdM_hGQ/edit?usp=drivesdk" TargetMode="External"/><Relationship Id="rId15" Type="http://schemas.openxmlformats.org/officeDocument/2006/relationships/hyperlink" Target="https://docs.google.com/document/d/1TqwG0UB0wXXJWqe4lamaGjhA_Og6Lu1mKHFedto-CZo/edit?usp=drivesdk" TargetMode="External"/><Relationship Id="rId110" Type="http://schemas.openxmlformats.org/officeDocument/2006/relationships/hyperlink" Target="https://docs.google.com/document/d/1GN7bHOdhRGnHzHKWA5k7_GM1YL5YMO-6twPnr64kCmc/edit?usp=drivesdk" TargetMode="External"/><Relationship Id="rId14" Type="http://schemas.openxmlformats.org/officeDocument/2006/relationships/hyperlink" Target="https://docs.google.com/document/d/1VRz21ed2RfE5_zXZsJ4hg7g9YElxhyJGtedrJ2hSH4w/edit?usp=drivesdk" TargetMode="External"/><Relationship Id="rId17" Type="http://schemas.openxmlformats.org/officeDocument/2006/relationships/hyperlink" Target="https://docs.google.com/document/d/1dFqTmBIawSceYIcYSNkl7nzQbdtdxtNDAyVnMqmeYLI/edit?usp=drivesdk" TargetMode="External"/><Relationship Id="rId16" Type="http://schemas.openxmlformats.org/officeDocument/2006/relationships/hyperlink" Target="https://docs.google.com/document/d/1XBGDZD0I8zwbJ5IkIVBnI9sDU6MxwEy22Y-oflWiUa8/edit?usp=drivesdk" TargetMode="External"/><Relationship Id="rId19" Type="http://schemas.openxmlformats.org/officeDocument/2006/relationships/hyperlink" Target="https://docs.google.com/document/d/1rt3CM7uxo39d9lnsD1twikzN9ruPbOvYT6nHgT7bBak/edit?usp=drivesdk" TargetMode="External"/><Relationship Id="rId114" Type="http://schemas.openxmlformats.org/officeDocument/2006/relationships/hyperlink" Target="https://docs.google.com/document/d/1cUvRjd3Q9h5qaTgV9lPPRNBIe_wXPmwRJuRed5AyxuU/edit?usp=drivesdk" TargetMode="External"/><Relationship Id="rId18" Type="http://schemas.openxmlformats.org/officeDocument/2006/relationships/hyperlink" Target="https://docs.google.com/document/d/1mZMb1es4aFm5eJ1EREY7dQrMOuUb_GmUjvASZpNkHR4/edit?usp=drivesdk" TargetMode="External"/><Relationship Id="rId113" Type="http://schemas.openxmlformats.org/officeDocument/2006/relationships/hyperlink" Target="https://docs.google.com/document/d/1pB_yVyWtxoxtzgNSptwSrIsojaXawJJ6MgCWDoh8_Zg/edit?usp=drivesdk" TargetMode="External"/><Relationship Id="rId112" Type="http://schemas.openxmlformats.org/officeDocument/2006/relationships/hyperlink" Target="https://docs.google.com/document/d/1mwI2yneyARaNS32wU0gj0OpviZSZ7enKjbm-ZxhujuM/edit?usp=drivesdk" TargetMode="External"/><Relationship Id="rId111" Type="http://schemas.openxmlformats.org/officeDocument/2006/relationships/hyperlink" Target="https://docs.google.com/document/d/1gipRGWXMUOX7rhdRGgD-_GFRxw5_H-kSFJCFr26mmyI/edit?usp=drivesdk" TargetMode="External"/><Relationship Id="rId84" Type="http://schemas.openxmlformats.org/officeDocument/2006/relationships/hyperlink" Target="https://docs.google.com/document/d/1_9UH8O801kj8_80B5yFPiIB1rdvlJ3RCpZzb_gEJo6Y/edit?usp=drivesdk" TargetMode="External"/><Relationship Id="rId83" Type="http://schemas.openxmlformats.org/officeDocument/2006/relationships/hyperlink" Target="https://docs.google.com/document/d/14RJLZErqIVcpFN0zR0_A6hPMeiIIxovSqscs8R8gtBQ/edit?usp=drivesdk" TargetMode="External"/><Relationship Id="rId86" Type="http://schemas.openxmlformats.org/officeDocument/2006/relationships/hyperlink" Target="https://docs.google.com/document/d/1twKD-5loKeuPCN-mUysCD5daxaIo7lOcsTQayoBGosA/edit?usp=drivesdk" TargetMode="External"/><Relationship Id="rId85" Type="http://schemas.openxmlformats.org/officeDocument/2006/relationships/hyperlink" Target="https://docs.google.com/document/d/1f4yAUEcxB5NyCVV2jL01FCFIn9JwRldXPXIlYVnwzDQ/edit?usp=drivesdk" TargetMode="External"/><Relationship Id="rId88" Type="http://schemas.openxmlformats.org/officeDocument/2006/relationships/hyperlink" Target="https://docs.google.com/document/d/1-QoRmVWAU1x2BtpAKTtq7HusVr2NTRlfqrbjy9Vz6bY/edit?usp=drivesdk" TargetMode="External"/><Relationship Id="rId150" Type="http://schemas.openxmlformats.org/officeDocument/2006/relationships/hyperlink" Target="https://docs.google.com/document/d/1yqQJ9k6N9sT8Mar7nn1tEqKGNgngJ4rHKZ0Ds8bfYcc/edit?usp=drivesdk" TargetMode="External"/><Relationship Id="rId87" Type="http://schemas.openxmlformats.org/officeDocument/2006/relationships/hyperlink" Target="https://docs.google.com/document/d/1ppgXZxoq55x7HU776XA1T1vNu0CTnKKrKB-IY2LieTY/edit?usp=drivesdk" TargetMode="External"/><Relationship Id="rId89" Type="http://schemas.openxmlformats.org/officeDocument/2006/relationships/hyperlink" Target="https://docs.google.com/document/d/1Ge0VCRzzp-haNxuPWTWxQwcfrSUYdMSDazCy8hpDDeM/edit?usp=drivesdk" TargetMode="External"/><Relationship Id="rId80" Type="http://schemas.openxmlformats.org/officeDocument/2006/relationships/hyperlink" Target="https://docs.google.com/document/d/15OZPu_GAcrv9DaLLNzq1u21AmjfoyFCG9QXV5Y82LxE/edit?usp=drivesdk" TargetMode="External"/><Relationship Id="rId82" Type="http://schemas.openxmlformats.org/officeDocument/2006/relationships/hyperlink" Target="https://docs.google.com/document/d/1LSvVpkDDRVOJKm6zXS7xT0SmOGxpEGlfleQkxQqWwJU/edit?usp=drivesdk" TargetMode="External"/><Relationship Id="rId81" Type="http://schemas.openxmlformats.org/officeDocument/2006/relationships/hyperlink" Target="https://docs.google.com/document/d/103Ne2ubM3Nhkdk7QhDAE6NsiwKHpM6WxcCzetTjNWlE/edit?usp=drivesdk" TargetMode="External"/><Relationship Id="rId1" Type="http://schemas.openxmlformats.org/officeDocument/2006/relationships/hyperlink" Target="https://docs.google.com/document/d/1-peO1t2Z8NLqIVfOjzUlxV0aLfI6fIPrzWNMuJ8eS9E/edit?usp=drivesdk" TargetMode="External"/><Relationship Id="rId2" Type="http://schemas.openxmlformats.org/officeDocument/2006/relationships/hyperlink" Target="https://docs.google.com/document/d/1Vq1XGcMyZAZeYaH-xzD6dJbqmarbySAaGFwAD_55q3o/edit?usp=drivesdk" TargetMode="External"/><Relationship Id="rId3" Type="http://schemas.openxmlformats.org/officeDocument/2006/relationships/hyperlink" Target="https://docs.google.com/document/d/1foo-mo0rghpWdm0_slS09AIjEuNRGPgKE7Az49ddPmg/edit?usp=drivesdk" TargetMode="External"/><Relationship Id="rId149" Type="http://schemas.openxmlformats.org/officeDocument/2006/relationships/hyperlink" Target="https://docs.google.com/document/d/1Ywpq5MVm0Iip6xMDKBLiDGn6nfb5SWaJxkhHqKa-88c/edit?usp=drivesdk" TargetMode="External"/><Relationship Id="rId4" Type="http://schemas.openxmlformats.org/officeDocument/2006/relationships/hyperlink" Target="https://docs.google.com/document/d/1AEhpFWfYagDK0g3KVzmNTYbvDDlHWDxaE6o9Z14A1A8/edit?usp=drivesdk" TargetMode="External"/><Relationship Id="rId148" Type="http://schemas.openxmlformats.org/officeDocument/2006/relationships/hyperlink" Target="https://docs.google.com/document/d/1ONj2Zr-NNGr5YG5JP1icnY0R4CWyWOeYqVL0zPumJYU/edit?usp=drivesdk" TargetMode="External"/><Relationship Id="rId9" Type="http://schemas.openxmlformats.org/officeDocument/2006/relationships/hyperlink" Target="https://docs.google.com/document/d/1wM924vBRYB8Xv1uuPLPxe-c-hiGWjW0B1ADzN2wl4ZY/edit?usp=drivesdk" TargetMode="External"/><Relationship Id="rId143" Type="http://schemas.openxmlformats.org/officeDocument/2006/relationships/hyperlink" Target="https://docs.google.com/document/d/1TL9bs044rtOjCYjb5_IRvNLBst51Uy2Yj5TgUNKriWQ/edit?usp=drivesdk" TargetMode="External"/><Relationship Id="rId142" Type="http://schemas.openxmlformats.org/officeDocument/2006/relationships/hyperlink" Target="https://docs.google.com/document/d/1mVzDXoFb1gt6Xrrl5boB6dlaz8NeASJoG_mEhYBrF1Q/edit?usp=drivesdk" TargetMode="External"/><Relationship Id="rId141" Type="http://schemas.openxmlformats.org/officeDocument/2006/relationships/hyperlink" Target="https://docs.google.com/document/d/1pKy-WDYxpLQLfWb8Qq-tqUln5t1zw9xGFfN9Zw5dng8/edit?usp=drivesdk" TargetMode="External"/><Relationship Id="rId140" Type="http://schemas.openxmlformats.org/officeDocument/2006/relationships/hyperlink" Target="https://docs.google.com/document/d/1dOpVEFhWyJda5Ff7BmaS069qOQRvjtgh6aYsfImNcCk/edit?usp=drivesdk" TargetMode="External"/><Relationship Id="rId5" Type="http://schemas.openxmlformats.org/officeDocument/2006/relationships/hyperlink" Target="https://docs.google.com/document/d/1PNV-xrCfOanwJwHu9p598uDHWXx_09L0XQhIq_1gKQA/edit?usp=drivesdk" TargetMode="External"/><Relationship Id="rId147" Type="http://schemas.openxmlformats.org/officeDocument/2006/relationships/hyperlink" Target="https://docs.google.com/document/d/1Z5eIjxX4D6aHuM8wDOHjaOpMAH6QM2KUOja6Ly5suIE/edit?usp=drivesdk" TargetMode="External"/><Relationship Id="rId6" Type="http://schemas.openxmlformats.org/officeDocument/2006/relationships/hyperlink" Target="https://docs.google.com/document/d/11acnPsAkSwKIGZYSHgV5mXfbFKTx5zrGZzryFlyFV-I/edit?usp=drivesdk" TargetMode="External"/><Relationship Id="rId146" Type="http://schemas.openxmlformats.org/officeDocument/2006/relationships/hyperlink" Target="https://docs.google.com/document/d/1BlBuPOGurdnRtKES7A7mlGgFN4IyBcHLT0xklDhxuhE/edit?usp=drivesdk" TargetMode="External"/><Relationship Id="rId7" Type="http://schemas.openxmlformats.org/officeDocument/2006/relationships/hyperlink" Target="https://docs.google.com/document/d/16ILjdXpNA8TFApcr9nMAT8Tgc7Avg63zSuew9PXC7vM/edit?usp=drivesdk" TargetMode="External"/><Relationship Id="rId145" Type="http://schemas.openxmlformats.org/officeDocument/2006/relationships/hyperlink" Target="https://docs.google.com/document/d/1ODFk9Mz-m9OYVjyd1XvQxHeusK5n6lRiOf0Dd13UHFM/edit?usp=drivesdk" TargetMode="External"/><Relationship Id="rId8" Type="http://schemas.openxmlformats.org/officeDocument/2006/relationships/hyperlink" Target="https://docs.google.com/document/d/1l5qQfv_0tX64JxkspijRC0YZlcuZ3ROf-DxXk1PIaDI/edit?usp=drivesdk" TargetMode="External"/><Relationship Id="rId144" Type="http://schemas.openxmlformats.org/officeDocument/2006/relationships/hyperlink" Target="https://docs.google.com/document/d/1M9g7EWNsjObijQKcouHkpy9ZstvKGdkQPzsk8R5nAyM/edit?usp=drivesdk" TargetMode="External"/><Relationship Id="rId73" Type="http://schemas.openxmlformats.org/officeDocument/2006/relationships/hyperlink" Target="https://docs.google.com/document/d/1pFlV74FQ_sm4XomYEw4ytyfZvHo1RqjsxUo6VSk9X4w/edit?usp=drivesdk" TargetMode="External"/><Relationship Id="rId72" Type="http://schemas.openxmlformats.org/officeDocument/2006/relationships/hyperlink" Target="https://docs.google.com/document/d/1dLwZw7WRcrJcGBHBa26gJa7WwMTNmSIoLDhm2-QBrC0/edit?usp=drivesdk" TargetMode="External"/><Relationship Id="rId75" Type="http://schemas.openxmlformats.org/officeDocument/2006/relationships/hyperlink" Target="https://docs.google.com/document/d/1Vj4MfOWPvI8EgWjP55p7puqVIvJOGBxbX5umAuwgDac/edit?usp=drivesdk" TargetMode="External"/><Relationship Id="rId74" Type="http://schemas.openxmlformats.org/officeDocument/2006/relationships/hyperlink" Target="https://docs.google.com/document/d/1M7t-h9VWDGzrECUAEEtuRlqoYAdKosp9wxeCtYf87oo/edit?usp=drivesdk" TargetMode="External"/><Relationship Id="rId77" Type="http://schemas.openxmlformats.org/officeDocument/2006/relationships/hyperlink" Target="https://docs.google.com/document/d/1QgyAxC78_YcMrzr2s3wm8WpyCi3oY3TQGILTj_lN-pg/edit?usp=drivesdk" TargetMode="External"/><Relationship Id="rId76" Type="http://schemas.openxmlformats.org/officeDocument/2006/relationships/hyperlink" Target="https://docs.google.com/document/d/12Ih1xiU0fI1B5nCOLvwXdmysUusaFF1gxIIS_I-PswA/edit?usp=drivesdk" TargetMode="External"/><Relationship Id="rId79" Type="http://schemas.openxmlformats.org/officeDocument/2006/relationships/hyperlink" Target="https://docs.google.com/document/d/1sRIi1WNCIz19zc9tn9oPi4fbagUjQBRY_02mQvRAu44/edit?usp=drivesdk" TargetMode="External"/><Relationship Id="rId78" Type="http://schemas.openxmlformats.org/officeDocument/2006/relationships/hyperlink" Target="https://docs.google.com/document/d/1XQQJEYGoBP3K-s1zehd6emUpE4cKRWL-FSFf5niKXrk/edit?usp=drivesdk" TargetMode="External"/><Relationship Id="rId71" Type="http://schemas.openxmlformats.org/officeDocument/2006/relationships/hyperlink" Target="https://docs.google.com/document/d/1X0BWUpTCRO4SsnKvjSUVJ1h_NSCIZhVsxs7sat9_6oE/edit?usp=drivesdk" TargetMode="External"/><Relationship Id="rId70" Type="http://schemas.openxmlformats.org/officeDocument/2006/relationships/hyperlink" Target="https://docs.google.com/document/d/1bFdKKYIIpNXLx2swwEFI5AptfRZibGQAYgDK0uGgN00/edit?usp=drivesdk" TargetMode="External"/><Relationship Id="rId139" Type="http://schemas.openxmlformats.org/officeDocument/2006/relationships/hyperlink" Target="https://docs.google.com/document/d/1HXmhTSZQZhOlk4YVW_uJcn7bYvGudTH8qDO1OL5LQio/edit?usp=drivesdk" TargetMode="External"/><Relationship Id="rId138" Type="http://schemas.openxmlformats.org/officeDocument/2006/relationships/hyperlink" Target="https://docs.google.com/document/d/1tWJ4s8-HcJva-1t_aYqOHsnuOUjTTDWOQ0MkdUQS3NI/edit?usp=drivesdk" TargetMode="External"/><Relationship Id="rId137" Type="http://schemas.openxmlformats.org/officeDocument/2006/relationships/hyperlink" Target="https://docs.google.com/document/d/1SYH8hNMWjfxCU2HGe9_J9Og1wYlkUkgpulfV_5qrvTI/edit?usp=drivesdk" TargetMode="External"/><Relationship Id="rId132" Type="http://schemas.openxmlformats.org/officeDocument/2006/relationships/hyperlink" Target="https://docs.google.com/document/d/1zIvF7Gs_i5ZNp3Zr_69-xeRmMatA0YR4aUxTJ8XMkQM/edit?usp=drivesdk" TargetMode="External"/><Relationship Id="rId131" Type="http://schemas.openxmlformats.org/officeDocument/2006/relationships/hyperlink" Target="https://docs.google.com/document/d/1ZiPpAuKbrIM714z_bIkCfnb9z01X-Vwl3H6wc8LoPg0/edit?usp=drivesdk" TargetMode="External"/><Relationship Id="rId130" Type="http://schemas.openxmlformats.org/officeDocument/2006/relationships/hyperlink" Target="https://docs.google.com/document/d/1cUTopMZS7WIQ35BiwBT-606CwP8kC1teEBdgAL_VSwM/edit?usp=drivesdk" TargetMode="External"/><Relationship Id="rId136" Type="http://schemas.openxmlformats.org/officeDocument/2006/relationships/hyperlink" Target="https://docs.google.com/document/d/1CbXMZHbZi3m9kHHE6C3d4MCdD2cRyd1_OWhhlJgC9Zo/edit?usp=drivesdk" TargetMode="External"/><Relationship Id="rId135" Type="http://schemas.openxmlformats.org/officeDocument/2006/relationships/hyperlink" Target="https://docs.google.com/document/d/1Adv-GODKidOejHr_lvmGYXxD8UtHhyd-QwKQ4Rr6-ok/edit?usp=drivesdk" TargetMode="External"/><Relationship Id="rId134" Type="http://schemas.openxmlformats.org/officeDocument/2006/relationships/hyperlink" Target="https://docs.google.com/document/d/1lTXs6aVxNLwj3Vjdv8DY1WLPPAlzLxBiljZoXfH1mjg/edit?usp=drivesdk" TargetMode="External"/><Relationship Id="rId133" Type="http://schemas.openxmlformats.org/officeDocument/2006/relationships/hyperlink" Target="https://docs.google.com/document/d/1Or6hLm4w6jHME5501VzMjLNM35zbARy7LrTYgc6zOkg/edit?usp=drivesdk" TargetMode="External"/><Relationship Id="rId62" Type="http://schemas.openxmlformats.org/officeDocument/2006/relationships/hyperlink" Target="https://docs.google.com/document/d/1ll81X3yrci_gIbuUE8h73acBVz1Mz1CJFg1G3saI4T0/edit?usp=drivesdk" TargetMode="External"/><Relationship Id="rId61" Type="http://schemas.openxmlformats.org/officeDocument/2006/relationships/hyperlink" Target="https://docs.google.com/document/d/1_8MGkmp2HgNVX_qiPiArrTNVtTKzbsnmDsD_PjJ4Dpg/edit?usp=drivesdk" TargetMode="External"/><Relationship Id="rId64" Type="http://schemas.openxmlformats.org/officeDocument/2006/relationships/hyperlink" Target="https://docs.google.com/document/d/1XuQoL88tW0nW4usnlIQv_0ulEsaBW2uKQZJO8KiI-Y8/edit?usp=drivesdk" TargetMode="External"/><Relationship Id="rId63" Type="http://schemas.openxmlformats.org/officeDocument/2006/relationships/hyperlink" Target="https://docs.google.com/document/d/1aLNOQWxhhoMjTMgxqFtl4HFfgI4XfN8rHrtPvBhTSo8/edit?usp=drivesdk" TargetMode="External"/><Relationship Id="rId66" Type="http://schemas.openxmlformats.org/officeDocument/2006/relationships/hyperlink" Target="https://docs.google.com/document/d/1CLDxlZAolZRvW2KLuGaLh2-bBB2RR6t2tYbMJo0C4pA/edit?usp=drivesdk" TargetMode="External"/><Relationship Id="rId65" Type="http://schemas.openxmlformats.org/officeDocument/2006/relationships/hyperlink" Target="https://docs.google.com/document/d/1O69WI6g5dtKkiVVU1rD3qXYpS2TxwcDoKrVI8wgfp0s/edit?usp=drivesdk" TargetMode="External"/><Relationship Id="rId68" Type="http://schemas.openxmlformats.org/officeDocument/2006/relationships/hyperlink" Target="https://docs.google.com/document/d/1epW5gBQk7ug6lZYBMH6yF2qlNLgVrd_S6AP_pr5GBPw/edit?usp=drivesdk" TargetMode="External"/><Relationship Id="rId67" Type="http://schemas.openxmlformats.org/officeDocument/2006/relationships/hyperlink" Target="https://docs.google.com/document/d/1wZawihLx-2okfZOdZhd9mLZqcm7RME25iKK5Kp3cPvc/edit?usp=drivesdk" TargetMode="External"/><Relationship Id="rId60" Type="http://schemas.openxmlformats.org/officeDocument/2006/relationships/hyperlink" Target="https://docs.google.com/document/d/1Wze49p5UcG3T9gx4YK8QlbaXsMbQzPdykXpvBYcIcCU/edit?usp=drivesdk" TargetMode="External"/><Relationship Id="rId69" Type="http://schemas.openxmlformats.org/officeDocument/2006/relationships/hyperlink" Target="https://docs.google.com/document/d/1ZAt6NSsGI0_ie0y0yshxzHOMq9CD09-2QdLIt3gBMKY/edit?usp=drivesdk" TargetMode="External"/><Relationship Id="rId51" Type="http://schemas.openxmlformats.org/officeDocument/2006/relationships/hyperlink" Target="https://docs.google.com/document/d/1nDflqvvHrZhXtBrITf_G4cJManiKGcZ8F3FEBvDQ_RU/edit?usp=drivesdk" TargetMode="External"/><Relationship Id="rId50" Type="http://schemas.openxmlformats.org/officeDocument/2006/relationships/hyperlink" Target="https://docs.google.com/document/d/1lsiKOqbQKb0kir6_gjQe8XCXHQ1Qdfesnlb7coyOOk0/edit?usp=drivesdk" TargetMode="External"/><Relationship Id="rId53" Type="http://schemas.openxmlformats.org/officeDocument/2006/relationships/hyperlink" Target="https://docs.google.com/document/d/11FeKz7D5bBBlJE84DNkAuVgpC5DO876DO7gLnBwRuwg/edit?usp=drivesdk" TargetMode="External"/><Relationship Id="rId52" Type="http://schemas.openxmlformats.org/officeDocument/2006/relationships/hyperlink" Target="https://docs.google.com/document/d/1qCoQ1JUOU7LxbeuFmBcj2BmkHEWk_k0wJdz3uqBQigs/edit?usp=drivesdk" TargetMode="External"/><Relationship Id="rId55" Type="http://schemas.openxmlformats.org/officeDocument/2006/relationships/hyperlink" Target="https://docs.google.com/document/d/1atbgv1eno98hiAo5iN7eMB8-Cd9d5t3Nlpute6nlhK8/edit?usp=drivesdk" TargetMode="External"/><Relationship Id="rId54" Type="http://schemas.openxmlformats.org/officeDocument/2006/relationships/hyperlink" Target="https://docs.google.com/document/d/1kERYoB0LLqBftAhv_kwNxzsC6PYOuwGnZvQfWh_wS7s/edit?usp=drivesdk" TargetMode="External"/><Relationship Id="rId57" Type="http://schemas.openxmlformats.org/officeDocument/2006/relationships/hyperlink" Target="https://docs.google.com/document/d/1zGSoVZQvyvGpICa4SEl1Jj1iS6eSZ9iwn_uw-mUjpZ0/edit?usp=drivesdk" TargetMode="External"/><Relationship Id="rId56" Type="http://schemas.openxmlformats.org/officeDocument/2006/relationships/hyperlink" Target="https://docs.google.com/document/d/14mtpnzAm1fqPSRBi2zzUmC_jF1V714XOLMjhgO1RCG0/edit?usp=drivesdk" TargetMode="External"/><Relationship Id="rId59" Type="http://schemas.openxmlformats.org/officeDocument/2006/relationships/hyperlink" Target="https://docs.google.com/document/d/1RiZoPLaTj4FnFIFKfOaTv2list0GpL10S-KeNRWKV9w/edit?usp=drivesdk" TargetMode="External"/><Relationship Id="rId154" Type="http://schemas.openxmlformats.org/officeDocument/2006/relationships/hyperlink" Target="https://docs.google.com/document/d/1b6EdRMyA6g_Qty2jZ8UjNZLe5i9l5oWIXYXqhPv4HPM/edit?usp=drivesdk" TargetMode="External"/><Relationship Id="rId58" Type="http://schemas.openxmlformats.org/officeDocument/2006/relationships/hyperlink" Target="https://docs.google.com/document/d/1o3Ij-oSKv68Nb_EbjtqFT0XtHiNpwAuvSg28Zc_QzrE/edit?usp=drivesdk" TargetMode="External"/><Relationship Id="rId153" Type="http://schemas.openxmlformats.org/officeDocument/2006/relationships/hyperlink" Target="https://docs.google.com/document/d/1SuLUrcvVyaUJ6qya6PJ1CUxO-b_x2Fe1ab8XOoUh39A/edit?usp=drivesdk" TargetMode="External"/><Relationship Id="rId152" Type="http://schemas.openxmlformats.org/officeDocument/2006/relationships/hyperlink" Target="https://docs.google.com/document/d/1Wj1RQXVFID_7LBgtA7tcFJYbPRHGtJd67C8-1CAMFFA/edit?usp=drivesdk" TargetMode="External"/><Relationship Id="rId151" Type="http://schemas.openxmlformats.org/officeDocument/2006/relationships/hyperlink" Target="https://docs.google.com/document/d/19x0QFmmHdM3_-9pyyCNs0K_bO0oA6zUen1exR8a74js/edit?usp=drivesdk" TargetMode="External"/><Relationship Id="rId157" Type="http://schemas.openxmlformats.org/officeDocument/2006/relationships/drawing" Target="../drawings/drawing5.xml"/><Relationship Id="rId156" Type="http://schemas.openxmlformats.org/officeDocument/2006/relationships/hyperlink" Target="https://docs.google.com/document/d/1l3QQxQbQWQSD9UwFxn6TIFcEglkqVMiRvvag5lwMu9U/edit?usp=drivesdk" TargetMode="External"/><Relationship Id="rId155" Type="http://schemas.openxmlformats.org/officeDocument/2006/relationships/hyperlink" Target="https://docs.google.com/document/d/1ar2WkPv__ZvyGZ7cxi6y9wDcPw3vVuQ7c0DmpwsveVs/edit?usp=drivesdk"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google.com/document/d/1sZc_yN-Q9yaChq9B7bf1WgYCEs_2kj605MoGgo4woHw/edit?usp=drivesdk" TargetMode="External"/><Relationship Id="rId42" Type="http://schemas.openxmlformats.org/officeDocument/2006/relationships/hyperlink" Target="https://docs.google.com/document/d/1NvrLGaZUEwJdbbj6LH3VxDThKQcExsvaNwykMn4hEjM/edit?usp=drivesdk" TargetMode="External"/><Relationship Id="rId41" Type="http://schemas.openxmlformats.org/officeDocument/2006/relationships/hyperlink" Target="https://docs.google.com/document/d/19rZAdXamUVGUWyrEaX-Yu_uqrSVQf__9IJNnC71tKNg/edit?usp=drivesdk" TargetMode="External"/><Relationship Id="rId44" Type="http://schemas.openxmlformats.org/officeDocument/2006/relationships/hyperlink" Target="https://docs.google.com/document/d/1iNty3HEWruKnR-5MURhN-csLAj1M7wF_MYnN5qxjiEY/edit?usp=drivesdk" TargetMode="External"/><Relationship Id="rId43" Type="http://schemas.openxmlformats.org/officeDocument/2006/relationships/hyperlink" Target="https://docs.google.com/document/d/1l9a8XcS3KRfUNVxzx6HW8jdyU0f3r2_0Ev20zgaZjXg/edit?usp=drivesdk" TargetMode="External"/><Relationship Id="rId46" Type="http://schemas.openxmlformats.org/officeDocument/2006/relationships/hyperlink" Target="https://docs.google.com/document/d/1BQ7LtoEtuZptHWDM6axqQioCVFY9M4KldXdihHAgdgo/edit?usp=drivesdk" TargetMode="External"/><Relationship Id="rId45" Type="http://schemas.openxmlformats.org/officeDocument/2006/relationships/hyperlink" Target="https://docs.google.com/document/d/13uYocoAUxXUsqT3MEwJ4mR2V-XmPcE7PIe-GEbd4KnU/edit?usp=drivesdk" TargetMode="External"/><Relationship Id="rId48" Type="http://schemas.openxmlformats.org/officeDocument/2006/relationships/drawing" Target="../drawings/drawing6.xml"/><Relationship Id="rId47" Type="http://schemas.openxmlformats.org/officeDocument/2006/relationships/hyperlink" Target="https://docs.google.com/document/d/1UqRMKJsblFEtHmEKK5GaSdlifGmbNc_c7xPERC1iGAg/edit?usp=drivesdk" TargetMode="External"/><Relationship Id="rId31" Type="http://schemas.openxmlformats.org/officeDocument/2006/relationships/hyperlink" Target="https://docs.google.com/document/d/1Ro1Iq9E_sDG8NT1sEJ4iBD7R4FVWh8ky39NxhE5NG1U/edit?usp=drivesdk" TargetMode="External"/><Relationship Id="rId30" Type="http://schemas.openxmlformats.org/officeDocument/2006/relationships/hyperlink" Target="https://docs.google.com/document/d/1ip-knFw2izj7Ia1B0EpqYD98zgv8tSV2JBBMEMXdWqM/edit?usp=drivesdk" TargetMode="External"/><Relationship Id="rId33" Type="http://schemas.openxmlformats.org/officeDocument/2006/relationships/hyperlink" Target="https://docs.google.com/document/d/1j_OHbRklv-u_fHdY4q4FlPg0qqYr2AdMGGk3zXFqKrQ/edit?usp=drivesdk" TargetMode="External"/><Relationship Id="rId32" Type="http://schemas.openxmlformats.org/officeDocument/2006/relationships/hyperlink" Target="https://docs.google.com/document/d/1u3eSiEu3kP9moAzMCpwDtphufjeF1AO4nriWbpGI3ns/edit?usp=drivesdk" TargetMode="External"/><Relationship Id="rId35" Type="http://schemas.openxmlformats.org/officeDocument/2006/relationships/hyperlink" Target="https://docs.google.com/document/d/1VIgkcw-NGHE1hCqFtw8-qlf7akvRf7s-i6c_GWQd5oI/edit?usp=drivesdk" TargetMode="External"/><Relationship Id="rId34" Type="http://schemas.openxmlformats.org/officeDocument/2006/relationships/hyperlink" Target="https://docs.google.com/document/d/1VlLI9gIduUTfKGKiH13t4KA_kpH88i_zUuMNgW8NYS8/edit?usp=drivesdk" TargetMode="External"/><Relationship Id="rId37" Type="http://schemas.openxmlformats.org/officeDocument/2006/relationships/hyperlink" Target="https://docs.google.com/document/d/1ZkthUaJ-16KPJ8dLOL7WEO2ZaDw9p2_T0wZchVqDwnA/edit?usp=drivesdk" TargetMode="External"/><Relationship Id="rId36" Type="http://schemas.openxmlformats.org/officeDocument/2006/relationships/hyperlink" Target="https://docs.google.com/document/d/1aSAm9jNYwCUIfwU6nlAYjfSRSMOnTXXJxPdXBeuRRZc/edit?usp=drivesdk" TargetMode="External"/><Relationship Id="rId39" Type="http://schemas.openxmlformats.org/officeDocument/2006/relationships/hyperlink" Target="https://docs.google.com/document/d/1CW7IwDQ_ZeOCYZxD_2yaZ25kN0UQY2OngM7bqQ21F9w/edit?usp=drivesdk" TargetMode="External"/><Relationship Id="rId38" Type="http://schemas.openxmlformats.org/officeDocument/2006/relationships/hyperlink" Target="https://docs.google.com/document/d/1dHIIuSFqFjuKcD6p7linbSXQRZ8L9ohNfozrNAsqkPU/edit?usp=drivesdk" TargetMode="External"/><Relationship Id="rId20" Type="http://schemas.openxmlformats.org/officeDocument/2006/relationships/hyperlink" Target="https://docs.google.com/document/d/15q2PKYOaVLbM9MgI9WlUAgOHkz0rWwW6hWFzZKCXnec/edit?usp=drivesdk" TargetMode="External"/><Relationship Id="rId22" Type="http://schemas.openxmlformats.org/officeDocument/2006/relationships/hyperlink" Target="https://docs.google.com/document/d/1lbRA6nxRSacxi_wYidimp723nCLoCmSlocU9Lc7pBRw/edit?usp=drivesdk" TargetMode="External"/><Relationship Id="rId21" Type="http://schemas.openxmlformats.org/officeDocument/2006/relationships/hyperlink" Target="https://docs.google.com/document/d/1tLhw13w1g-qp7yDLBxEg9gX7OVQGN4psDby7YuxbvHw/edit?usp=drivesdk" TargetMode="External"/><Relationship Id="rId24" Type="http://schemas.openxmlformats.org/officeDocument/2006/relationships/hyperlink" Target="https://docs.google.com/document/d/13dU90ua6mj1ZyLy5KZ6e1hk-RgAY63wCJeIe5SuFYOQ/edit?usp=drivesdk" TargetMode="External"/><Relationship Id="rId23" Type="http://schemas.openxmlformats.org/officeDocument/2006/relationships/hyperlink" Target="https://docs.google.com/document/d/18GUAYLIJWpb9kTTQs8xP60Z4eewQEPQeHaDmTcRcJmo/edit?usp=drivesdk" TargetMode="External"/><Relationship Id="rId26" Type="http://schemas.openxmlformats.org/officeDocument/2006/relationships/hyperlink" Target="https://docs.google.com/document/d/1O27N2JI3pLjUdRfLUe2I3cWeEHkcVugKvvj7kjuUzU4/edit?usp=drivesdk" TargetMode="External"/><Relationship Id="rId25" Type="http://schemas.openxmlformats.org/officeDocument/2006/relationships/hyperlink" Target="https://docs.google.com/document/d/1pz7pvBIpi3D51ULk4fmlZeo1B4yBTFu7sxHX12hvI84/edit?usp=drivesdk" TargetMode="External"/><Relationship Id="rId28" Type="http://schemas.openxmlformats.org/officeDocument/2006/relationships/hyperlink" Target="https://docs.google.com/document/d/1ruA7KUDggDhDr271k6kVSDg7vK4DB4QHHijReJGAm6Q/edit?usp=drivesdk" TargetMode="External"/><Relationship Id="rId27" Type="http://schemas.openxmlformats.org/officeDocument/2006/relationships/hyperlink" Target="https://docs.google.com/document/d/1LittFkX-0Pn2Cwe7DiXloE4TouoBU3uo5wpPLDAOC2s/edit?usp=drivesdk" TargetMode="External"/><Relationship Id="rId29" Type="http://schemas.openxmlformats.org/officeDocument/2006/relationships/hyperlink" Target="https://docs.google.com/document/d/19AuqgKh9SKA6g9EQIjnwXRhBlAXz_URIwA3IhE7NPiU/edit?usp=drivesdk" TargetMode="External"/><Relationship Id="rId11" Type="http://schemas.openxmlformats.org/officeDocument/2006/relationships/hyperlink" Target="https://docs.google.com/document/d/1enJypVQPEX_qekza69BKKW09XwyXAGqN6kyPzYV2cK0/edit?usp=drivesdk" TargetMode="External"/><Relationship Id="rId10" Type="http://schemas.openxmlformats.org/officeDocument/2006/relationships/hyperlink" Target="https://docs.google.com/document/d/1_9UyDw27-wggzsNZaNACM4tJ76_OZobazCzolXefmDo/edit?usp=drivesdk" TargetMode="External"/><Relationship Id="rId13" Type="http://schemas.openxmlformats.org/officeDocument/2006/relationships/hyperlink" Target="https://docs.google.com/document/d/1tYFHHc_dofdiysgaSicJCRs76wWjraCCLz2CP-xgAIs/edit?usp=drivesdk" TargetMode="External"/><Relationship Id="rId12" Type="http://schemas.openxmlformats.org/officeDocument/2006/relationships/hyperlink" Target="https://docs.google.com/document/d/1fS6RVptCvZ8ynN77r5zq4OPg8eoOcF9E7x2Bm73kG5A/edit?usp=drivesdk" TargetMode="External"/><Relationship Id="rId15" Type="http://schemas.openxmlformats.org/officeDocument/2006/relationships/hyperlink" Target="https://docs.google.com/document/d/1bkrohEIwmtksnrB9iC-yhrtV73Q9eF6oiGjlvEsCi_4/edit?usp=drivesdk" TargetMode="External"/><Relationship Id="rId14" Type="http://schemas.openxmlformats.org/officeDocument/2006/relationships/hyperlink" Target="https://docs.google.com/document/d/1xa45Y5WSRsZtZS-g24DqhrImZOJk8Yi3mLZR6sRdn2o/edit?usp=drivesdk" TargetMode="External"/><Relationship Id="rId17" Type="http://schemas.openxmlformats.org/officeDocument/2006/relationships/hyperlink" Target="https://docs.google.com/document/d/1a_Y_74fzn2FrSP7i6FN3SLNFcm8lFHa1DZuLdvW7OUM/edit?usp=drivesdk" TargetMode="External"/><Relationship Id="rId16" Type="http://schemas.openxmlformats.org/officeDocument/2006/relationships/hyperlink" Target="https://docs.google.com/document/d/1jsUomXzxOEeVnELUwf4a_Gp4tCGMIMUyU05aQXDIFns/edit?usp=drivesdk" TargetMode="External"/><Relationship Id="rId19" Type="http://schemas.openxmlformats.org/officeDocument/2006/relationships/hyperlink" Target="https://docs.google.com/document/d/1OyFac5Fza_qYzxR7b1V1RkEwWC4gEwjCEHuIxlBti_8/edit?usp=drivesdk" TargetMode="External"/><Relationship Id="rId18" Type="http://schemas.openxmlformats.org/officeDocument/2006/relationships/hyperlink" Target="https://docs.google.com/document/d/1N7HFat_jGWGdtxWS0edSO2bayJAVFuLOsp5cpAM5Fp8/edit?usp=drivesdk" TargetMode="External"/><Relationship Id="rId1" Type="http://schemas.openxmlformats.org/officeDocument/2006/relationships/hyperlink" Target="https://docs.google.com/document/d/1cPNjVeXa25hfGHqPN17LJ9AsSBYCKN-1R4hOLVJ-7RA/edit?usp=drivesdk" TargetMode="External"/><Relationship Id="rId2" Type="http://schemas.openxmlformats.org/officeDocument/2006/relationships/hyperlink" Target="https://docs.google.com/document/d/123wDJpYzRqguN3Nu_bRfku8XrT9kfPRCTJmbyQGDC2I/edit?usp=drivesdk" TargetMode="External"/><Relationship Id="rId3" Type="http://schemas.openxmlformats.org/officeDocument/2006/relationships/hyperlink" Target="https://docs.google.com/document/d/172gFuaUzi1-c068ws-mCvaK_WOrs82h-m-GyLys71Xg/edit?usp=drivesdk" TargetMode="External"/><Relationship Id="rId4" Type="http://schemas.openxmlformats.org/officeDocument/2006/relationships/hyperlink" Target="https://docs.google.com/document/d/1_3SAAE8gZ-LsABr34R0THVYp3ZG3s6T-e1LCBQI0E1Y/edit?usp=drivesdk" TargetMode="External"/><Relationship Id="rId9" Type="http://schemas.openxmlformats.org/officeDocument/2006/relationships/hyperlink" Target="https://docs.google.com/document/d/1AoD5oKBo2ufeB9t_oQVW0r5F5qPtexvMH_Zfl6vDNhE/edit?usp=drivesdk" TargetMode="External"/><Relationship Id="rId5" Type="http://schemas.openxmlformats.org/officeDocument/2006/relationships/hyperlink" Target="https://docs.google.com/document/d/1SVLErsDw303Dsx3GLTdt9h6W6T3SdplkL8DfJlDnMak/edit?usp=drivesdk" TargetMode="External"/><Relationship Id="rId6" Type="http://schemas.openxmlformats.org/officeDocument/2006/relationships/hyperlink" Target="https://docs.google.com/document/d/1iSx-93ijUBgioWYer2huVYLsCbnxKKlPgxIw65167ME/edit?usp=drivesdk" TargetMode="External"/><Relationship Id="rId7" Type="http://schemas.openxmlformats.org/officeDocument/2006/relationships/hyperlink" Target="https://docs.google.com/document/d/1Bhez1lSOy2FRQ0XnvEdwZiWMnsnWDjeaRaXde5Fypvg/edit?usp=drivesdk" TargetMode="External"/><Relationship Id="rId8" Type="http://schemas.openxmlformats.org/officeDocument/2006/relationships/hyperlink" Target="https://docs.google.com/document/d/1mFYiZxlRl7VrV7HCrqpCSRjIkZ0m66chgLC3TlfbQk0/edit?usp=drivesdk" TargetMode="External"/></Relationships>
</file>

<file path=xl/worksheets/_rels/sheet7.xml.rels><?xml version="1.0" encoding="UTF-8" standalone="yes"?><Relationships xmlns="http://schemas.openxmlformats.org/package/2006/relationships"><Relationship Id="rId31" Type="http://schemas.openxmlformats.org/officeDocument/2006/relationships/hyperlink" Target="https://docs.google.com/document/d/1IOgGH-YwaZAcA4e1PQY7aiyjQie-fxL1GgxbVSFvoZI/edit?usp=drivesdk" TargetMode="External"/><Relationship Id="rId30" Type="http://schemas.openxmlformats.org/officeDocument/2006/relationships/hyperlink" Target="https://docs.google.com/document/d/1ONjAk3S1AGkGvWfxZ0LIuhgEv7z66P640NlVnTH3hnY/edit?usp=drivesdk" TargetMode="External"/><Relationship Id="rId33" Type="http://schemas.openxmlformats.org/officeDocument/2006/relationships/drawing" Target="../drawings/drawing7.xml"/><Relationship Id="rId32" Type="http://schemas.openxmlformats.org/officeDocument/2006/relationships/hyperlink" Target="https://docs.google.com/document/d/1NNNVksnY7SCLwJq0vFG4ZXv0qWycnYwHA5C_PAOEjkc/edit?usp=drivesdk" TargetMode="External"/><Relationship Id="rId20" Type="http://schemas.openxmlformats.org/officeDocument/2006/relationships/hyperlink" Target="https://docs.google.com/document/d/1-5cTT7ysHXc2wA8pLRo6mzR_A-g9HL7Y_NPceZ6JOFc/edit?usp=drivesdk" TargetMode="External"/><Relationship Id="rId22" Type="http://schemas.openxmlformats.org/officeDocument/2006/relationships/hyperlink" Target="https://docs.google.com/document/d/181F-ug6s6Iw_SFJH0WGdmCoGA4jrjQ9x18ShiEdTiWQ/edit?usp=drivesdk" TargetMode="External"/><Relationship Id="rId21" Type="http://schemas.openxmlformats.org/officeDocument/2006/relationships/hyperlink" Target="https://docs.google.com/document/d/1pAY8YgQ02U1Kg2LnUfyR_cJ8ahn08D5CI_yNszZMkoU/edit?usp=drivesdk" TargetMode="External"/><Relationship Id="rId24" Type="http://schemas.openxmlformats.org/officeDocument/2006/relationships/hyperlink" Target="https://docs.google.com/document/d/1GBon185DXkVDixbYnr8WNpRUaXERyGcxh7BuNoIHPjs/edit?usp=drivesdk" TargetMode="External"/><Relationship Id="rId23" Type="http://schemas.openxmlformats.org/officeDocument/2006/relationships/hyperlink" Target="https://docs.google.com/document/d/1UREkAmVNzCe5-hwabzxfNN4ezaAO4FcFCMAc7mpOI84/edit?usp=drivesdk" TargetMode="External"/><Relationship Id="rId26" Type="http://schemas.openxmlformats.org/officeDocument/2006/relationships/hyperlink" Target="https://docs.google.com/document/d/1jaoF544KyvDSzTtnuiGkkohcUdLk_v9XDms4G9DKWvw/edit?usp=drivesdk" TargetMode="External"/><Relationship Id="rId25" Type="http://schemas.openxmlformats.org/officeDocument/2006/relationships/hyperlink" Target="https://docs.google.com/document/d/13TwQLyE4Zx5AhIXITXj2NqNXXs8GPfFPLTnIn3fbwL0/edit?usp=drivesdk" TargetMode="External"/><Relationship Id="rId28" Type="http://schemas.openxmlformats.org/officeDocument/2006/relationships/hyperlink" Target="https://docs.google.com/document/d/1J11DbPE__b3RX4Uvm-XJwnkURZtynU6J_MX3IQOYS1U/edit?usp=drivesdk" TargetMode="External"/><Relationship Id="rId27" Type="http://schemas.openxmlformats.org/officeDocument/2006/relationships/hyperlink" Target="https://docs.google.com/document/d/16W45efboTHaSdJJ8pZhryeBLQuZbWD3G4tbGSuupT14/edit?usp=drivesdk" TargetMode="External"/><Relationship Id="rId29" Type="http://schemas.openxmlformats.org/officeDocument/2006/relationships/hyperlink" Target="https://docs.google.com/document/d/1ssRfeqoQUfep_PpyVgLuDz5tZAwmXzHSCshgydvT5eU/edit?usp=drivesdk" TargetMode="External"/><Relationship Id="rId11" Type="http://schemas.openxmlformats.org/officeDocument/2006/relationships/hyperlink" Target="https://docs.google.com/document/d/1kNTe12AYlvVL7RbiqL5kLVxk5H-2vFbp1jOQO4m1yRA/edit?usp=drivesdk" TargetMode="External"/><Relationship Id="rId10" Type="http://schemas.openxmlformats.org/officeDocument/2006/relationships/hyperlink" Target="https://docs.google.com/document/d/1i1Cxzq3Mk92aatNKCzIb4lcaPRmd2Xg742Kys9T6Tec/edit?usp=drivesdk" TargetMode="External"/><Relationship Id="rId13" Type="http://schemas.openxmlformats.org/officeDocument/2006/relationships/hyperlink" Target="https://docs.google.com/document/d/1JkQjoHHOmd4Ud8p8Fqe7vDPNcwglKedAAVN_VsrBL6k/edit?usp=drivesdk" TargetMode="External"/><Relationship Id="rId12" Type="http://schemas.openxmlformats.org/officeDocument/2006/relationships/hyperlink" Target="https://docs.google.com/document/d/1NksFauFGGeksMiLqaQmN5gGlr0Hzdx_oAuVA6ZXU_AQ/edit?usp=drivesdk" TargetMode="External"/><Relationship Id="rId15" Type="http://schemas.openxmlformats.org/officeDocument/2006/relationships/hyperlink" Target="https://docs.google.com/document/d/1_M_kNuCjHVsFsdM2N4WEt72tE1d03lQmVOrp50Xj8VI/edit?usp=drivesdk" TargetMode="External"/><Relationship Id="rId14" Type="http://schemas.openxmlformats.org/officeDocument/2006/relationships/hyperlink" Target="https://docs.google.com/document/d/1FhzC9WB_NQeG3BIG6iRCFX6Dau7GLYbHjf_rS2V1vBI/edit?usp=drivesdk" TargetMode="External"/><Relationship Id="rId17" Type="http://schemas.openxmlformats.org/officeDocument/2006/relationships/hyperlink" Target="https://docs.google.com/document/d/163mAjPfnaGLnQFeLXImFFbsQCmJKcqo0iRWIS866a3E/edit?usp=drivesdk" TargetMode="External"/><Relationship Id="rId16" Type="http://schemas.openxmlformats.org/officeDocument/2006/relationships/hyperlink" Target="https://docs.google.com/document/d/12F6AFRil1sX8BIVyJCtVjmz2BPsO2q0zCYOvB7jy3zA/edit?usp=drivesdk" TargetMode="External"/><Relationship Id="rId19" Type="http://schemas.openxmlformats.org/officeDocument/2006/relationships/hyperlink" Target="https://docs.google.com/document/d/1QjQsk7TMMJ1I0Oy8jDEsp67jNq90sdE1sa6zgaDOTk8/edit?usp=drivesdk" TargetMode="External"/><Relationship Id="rId18" Type="http://schemas.openxmlformats.org/officeDocument/2006/relationships/hyperlink" Target="https://docs.google.com/document/d/1r9C_fAw0UGTn_ElhtyGiUx9BYHPM5bUdmrupnbLTMi4/edit?usp=drivesdk" TargetMode="External"/><Relationship Id="rId1" Type="http://schemas.openxmlformats.org/officeDocument/2006/relationships/hyperlink" Target="https://docs.google.com/document/d/1y7x0ChXHLAJ09KGI5ggDSjVHo5yuxeIrLGgLmc4CqMI/edit?usp=drivesdk" TargetMode="External"/><Relationship Id="rId2" Type="http://schemas.openxmlformats.org/officeDocument/2006/relationships/hyperlink" Target="https://docs.google.com/document/d/1orXY2sgstPscr64BrmtyPrv9Dbr3tGLjmwI1MFX2yFE/edit?usp=drivesdk" TargetMode="External"/><Relationship Id="rId3" Type="http://schemas.openxmlformats.org/officeDocument/2006/relationships/hyperlink" Target="https://docs.google.com/document/d/1Ss7PM7F6eYzlsPieRCooVr_YdiRI1b1kl_7kPZWhxZk/edit?usp=drivesdk" TargetMode="External"/><Relationship Id="rId4" Type="http://schemas.openxmlformats.org/officeDocument/2006/relationships/hyperlink" Target="https://docs.google.com/document/d/1qxoNet0jgC5ZWHDjOhNO52dhavDMb1JRUB0BqCjK7lQ/edit?usp=drivesdk" TargetMode="External"/><Relationship Id="rId9" Type="http://schemas.openxmlformats.org/officeDocument/2006/relationships/hyperlink" Target="https://docs.google.com/document/d/17fXqhuaG8phnMR2seS0WyN_zQBN4fTCOBWt0yAGotMg/edit?usp=drivesdk" TargetMode="External"/><Relationship Id="rId5" Type="http://schemas.openxmlformats.org/officeDocument/2006/relationships/hyperlink" Target="https://docs.google.com/document/d/1-9Qx_XYa0n4DOMQt28fqHGYN25S--ySocZ7HmzA1lSE/edit?usp=drivesdk" TargetMode="External"/><Relationship Id="rId6" Type="http://schemas.openxmlformats.org/officeDocument/2006/relationships/hyperlink" Target="https://docs.google.com/document/d/1qMpGtolP90GvQVymgzABTNgfB0yc4HMt13XzdZprjJ4/edit?usp=drivesdk" TargetMode="External"/><Relationship Id="rId7" Type="http://schemas.openxmlformats.org/officeDocument/2006/relationships/hyperlink" Target="https://docs.google.com/document/d/1bK7Ha-KuqYNwNh7jdynuIu8MT9R35DQ3FyrduR8UjGE/edit?usp=drivesdk" TargetMode="External"/><Relationship Id="rId8" Type="http://schemas.openxmlformats.org/officeDocument/2006/relationships/hyperlink" Target="https://docs.google.com/document/d/1KldePwqwqUpcytYX0MJhtR4KseFShg4yafv-mhWOqoA/edit?usp=drivesdk"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surveygizmo.com/s3/4893991/Confirmation-Survey-T1first" TargetMode="External"/><Relationship Id="rId190" Type="http://schemas.openxmlformats.org/officeDocument/2006/relationships/hyperlink" Target="https://www.surveygizmo.com/s3/4893997/Confirmation-Survey-T2first" TargetMode="External"/><Relationship Id="rId42" Type="http://schemas.openxmlformats.org/officeDocument/2006/relationships/hyperlink" Target="https://www.surveygizmo.com/s3/4891113/Confirmation-Survey-T1-only" TargetMode="External"/><Relationship Id="rId41" Type="http://schemas.openxmlformats.org/officeDocument/2006/relationships/hyperlink" Target="https://www.surveygizmo.com/s3/4891113/Confirmation-Survey-T1-only" TargetMode="External"/><Relationship Id="rId44" Type="http://schemas.openxmlformats.org/officeDocument/2006/relationships/hyperlink" Target="https://www.surveygizmo.com/s3/4891113/Confirmation-Survey-T1-only" TargetMode="External"/><Relationship Id="rId194" Type="http://schemas.openxmlformats.org/officeDocument/2006/relationships/hyperlink" Target="https://www.surveygizmo.com/s3/4891113/Confirmation-Survey-T1-only" TargetMode="External"/><Relationship Id="rId43" Type="http://schemas.openxmlformats.org/officeDocument/2006/relationships/hyperlink" Target="https://www.surveygizmo.com/s3/4891113/Confirmation-Survey-T1-only" TargetMode="External"/><Relationship Id="rId193" Type="http://schemas.openxmlformats.org/officeDocument/2006/relationships/hyperlink" Target="https://www.surveygizmo.com/s3/4891113/Confirmation-Survey-T1-only" TargetMode="External"/><Relationship Id="rId46" Type="http://schemas.openxmlformats.org/officeDocument/2006/relationships/hyperlink" Target="https://www.surveygizmo.com/s3/4891113/Confirmation-Survey-T1-only" TargetMode="External"/><Relationship Id="rId192" Type="http://schemas.openxmlformats.org/officeDocument/2006/relationships/hyperlink" Target="https://www.surveygizmo.com/s3/4891113/Confirmation-Survey-T1-only" TargetMode="External"/><Relationship Id="rId45" Type="http://schemas.openxmlformats.org/officeDocument/2006/relationships/hyperlink" Target="https://www.surveygizmo.com/s3/4891113/Confirmation-Survey-T1-only" TargetMode="External"/><Relationship Id="rId191" Type="http://schemas.openxmlformats.org/officeDocument/2006/relationships/hyperlink" Target="https://www.surveygizmo.com/s3/4893997/Confirmation-Survey-T2first" TargetMode="External"/><Relationship Id="rId48" Type="http://schemas.openxmlformats.org/officeDocument/2006/relationships/hyperlink" Target="https://www.surveygizmo.com/s3/4893991/Confirmation-Survey-T1first" TargetMode="External"/><Relationship Id="rId187" Type="http://schemas.openxmlformats.org/officeDocument/2006/relationships/hyperlink" Target="https://www.surveygizmo.com/s3/4891113/Confirmation-Survey-T1-only" TargetMode="External"/><Relationship Id="rId47" Type="http://schemas.openxmlformats.org/officeDocument/2006/relationships/hyperlink" Target="https://www.surveygizmo.com/s3/4891113/Confirmation-Survey-T1-only" TargetMode="External"/><Relationship Id="rId186" Type="http://schemas.openxmlformats.org/officeDocument/2006/relationships/hyperlink" Target="https://www.surveygizmo.com/s3/4891113/Confirmation-Survey-T1-only" TargetMode="External"/><Relationship Id="rId185" Type="http://schemas.openxmlformats.org/officeDocument/2006/relationships/hyperlink" Target="https://www.surveygizmo.com/s3/4891113/Confirmation-Survey-T1-only" TargetMode="External"/><Relationship Id="rId49" Type="http://schemas.openxmlformats.org/officeDocument/2006/relationships/hyperlink" Target="https://www.surveygizmo.com/s3/4893991/Confirmation-Survey-T1first" TargetMode="External"/><Relationship Id="rId184" Type="http://schemas.openxmlformats.org/officeDocument/2006/relationships/hyperlink" Target="https://www.surveygizmo.com/s3/4893991/Confirmation-Survey-T1first" TargetMode="External"/><Relationship Id="rId189" Type="http://schemas.openxmlformats.org/officeDocument/2006/relationships/hyperlink" Target="https://www.surveygizmo.com/s3/4891113/Confirmation-Survey-T1-only" TargetMode="External"/><Relationship Id="rId188" Type="http://schemas.openxmlformats.org/officeDocument/2006/relationships/hyperlink" Target="https://www.surveygizmo.com/s3/4891113/Confirmation-Survey-T1-only" TargetMode="External"/><Relationship Id="rId31" Type="http://schemas.openxmlformats.org/officeDocument/2006/relationships/hyperlink" Target="https://www.surveygizmo.com/s3/4891113/Confirmation-Survey-T1-only" TargetMode="External"/><Relationship Id="rId30" Type="http://schemas.openxmlformats.org/officeDocument/2006/relationships/hyperlink" Target="https://www.surveygizmo.com/s3/4893991/Confirmation-Survey-T1first" TargetMode="External"/><Relationship Id="rId33" Type="http://schemas.openxmlformats.org/officeDocument/2006/relationships/hyperlink" Target="https://www.surveygizmo.com/s3/4891113/Confirmation-Survey-T1-only" TargetMode="External"/><Relationship Id="rId183" Type="http://schemas.openxmlformats.org/officeDocument/2006/relationships/hyperlink" Target="https://www.surveygizmo.com/s3/4893997/Confirmation-Survey-T2first" TargetMode="External"/><Relationship Id="rId32" Type="http://schemas.openxmlformats.org/officeDocument/2006/relationships/hyperlink" Target="https://www.surveygizmo.com/s3/4891113/Confirmation-Survey-T1-only" TargetMode="External"/><Relationship Id="rId182" Type="http://schemas.openxmlformats.org/officeDocument/2006/relationships/hyperlink" Target="https://www.surveygizmo.com/s3/4891113/Confirmation-Survey-T1-only" TargetMode="External"/><Relationship Id="rId35" Type="http://schemas.openxmlformats.org/officeDocument/2006/relationships/hyperlink" Target="https://www.surveygizmo.com/s3/4891113/Confirmation-Survey-T1-only" TargetMode="External"/><Relationship Id="rId181" Type="http://schemas.openxmlformats.org/officeDocument/2006/relationships/hyperlink" Target="https://www.surveygizmo.com/s3/4891113/Confirmation-Survey-T1-only" TargetMode="External"/><Relationship Id="rId34" Type="http://schemas.openxmlformats.org/officeDocument/2006/relationships/hyperlink" Target="https://www.surveygizmo.com/s3/4893991/Confirmation-Survey-T1first" TargetMode="External"/><Relationship Id="rId180" Type="http://schemas.openxmlformats.org/officeDocument/2006/relationships/hyperlink" Target="https://www.surveygizmo.com/s3/4891113/Confirmation-Survey-T1-only" TargetMode="External"/><Relationship Id="rId37" Type="http://schemas.openxmlformats.org/officeDocument/2006/relationships/hyperlink" Target="https://www.surveygizmo.com/s3/4891113/Confirmation-Survey-T1-only" TargetMode="External"/><Relationship Id="rId176" Type="http://schemas.openxmlformats.org/officeDocument/2006/relationships/hyperlink" Target="https://www.surveygizmo.com/s3/4891113/Confirmation-Survey-T1-only" TargetMode="External"/><Relationship Id="rId36" Type="http://schemas.openxmlformats.org/officeDocument/2006/relationships/hyperlink" Target="https://www.surveygizmo.com/s3/4891113/Confirmation-Survey-T1-only" TargetMode="External"/><Relationship Id="rId175" Type="http://schemas.openxmlformats.org/officeDocument/2006/relationships/hyperlink" Target="https://www.surveygizmo.com/s3/4893991/Confirmation-Survey-T1first" TargetMode="External"/><Relationship Id="rId39" Type="http://schemas.openxmlformats.org/officeDocument/2006/relationships/hyperlink" Target="https://www.surveygizmo.com/s3/4891113/Confirmation-Survey-T1-only" TargetMode="External"/><Relationship Id="rId174" Type="http://schemas.openxmlformats.org/officeDocument/2006/relationships/hyperlink" Target="https://www.surveygizmo.com/s3/4891113/Confirmation-Survey-T1-only" TargetMode="External"/><Relationship Id="rId38" Type="http://schemas.openxmlformats.org/officeDocument/2006/relationships/hyperlink" Target="https://www.surveygizmo.com/s3/4891113/Confirmation-Survey-T1-only" TargetMode="External"/><Relationship Id="rId173" Type="http://schemas.openxmlformats.org/officeDocument/2006/relationships/hyperlink" Target="https://www.surveygizmo.com/s3/4891113/Confirmation-Survey-T1-only" TargetMode="External"/><Relationship Id="rId179" Type="http://schemas.openxmlformats.org/officeDocument/2006/relationships/hyperlink" Target="https://www.surveygizmo.com/s3/4891113/Confirmation-Survey-T1-only" TargetMode="External"/><Relationship Id="rId178" Type="http://schemas.openxmlformats.org/officeDocument/2006/relationships/hyperlink" Target="https://www.surveygizmo.com/s3/4891113/Confirmation-Survey-T1-only" TargetMode="External"/><Relationship Id="rId177" Type="http://schemas.openxmlformats.org/officeDocument/2006/relationships/hyperlink" Target="https://www.surveygizmo.com/s3/4893997/Confirmation-Survey-T2first" TargetMode="External"/><Relationship Id="rId20" Type="http://schemas.openxmlformats.org/officeDocument/2006/relationships/hyperlink" Target="https://www.surveygizmo.com/s3/4891113/Confirmation-Survey-T1-only" TargetMode="External"/><Relationship Id="rId22" Type="http://schemas.openxmlformats.org/officeDocument/2006/relationships/hyperlink" Target="https://www.surveygizmo.com/s3/4891113/Confirmation-Survey-T1-only" TargetMode="External"/><Relationship Id="rId21" Type="http://schemas.openxmlformats.org/officeDocument/2006/relationships/hyperlink" Target="https://www.surveygizmo.com/s3/4891113/Confirmation-Survey-T1-only" TargetMode="External"/><Relationship Id="rId24" Type="http://schemas.openxmlformats.org/officeDocument/2006/relationships/hyperlink" Target="https://www.surveygizmo.com/s3/4891113/Confirmation-Survey-T1-only" TargetMode="External"/><Relationship Id="rId23" Type="http://schemas.openxmlformats.org/officeDocument/2006/relationships/hyperlink" Target="https://www.surveygizmo.com/s3/4893991/Confirmation-Survey-T1first" TargetMode="External"/><Relationship Id="rId26" Type="http://schemas.openxmlformats.org/officeDocument/2006/relationships/hyperlink" Target="https://www.surveygizmo.com/s3/4891113/Confirmation-Survey-T1-only" TargetMode="External"/><Relationship Id="rId25" Type="http://schemas.openxmlformats.org/officeDocument/2006/relationships/hyperlink" Target="https://www.surveygizmo.com/s3/4891113/Confirmation-Survey-T1-only" TargetMode="External"/><Relationship Id="rId28" Type="http://schemas.openxmlformats.org/officeDocument/2006/relationships/hyperlink" Target="https://www.surveygizmo.com/s3/4891113/Confirmation-Survey-T1-only" TargetMode="External"/><Relationship Id="rId27" Type="http://schemas.openxmlformats.org/officeDocument/2006/relationships/hyperlink" Target="https://www.surveygizmo.com/s3/4891113/Confirmation-Survey-T1-only" TargetMode="External"/><Relationship Id="rId29" Type="http://schemas.openxmlformats.org/officeDocument/2006/relationships/hyperlink" Target="https://www.surveygizmo.com/s3/4893991/Confirmation-Survey-T1first" TargetMode="External"/><Relationship Id="rId11" Type="http://schemas.openxmlformats.org/officeDocument/2006/relationships/hyperlink" Target="https://www.surveygizmo.com/s3/4891113/Confirmation-Survey-T1-only" TargetMode="External"/><Relationship Id="rId10" Type="http://schemas.openxmlformats.org/officeDocument/2006/relationships/hyperlink" Target="https://www.surveygizmo.com/s3/4893997/Confirmation-Survey-T2first" TargetMode="External"/><Relationship Id="rId13" Type="http://schemas.openxmlformats.org/officeDocument/2006/relationships/hyperlink" Target="https://www.surveygizmo.com/s3/4891113/Confirmation-Survey-T1-only" TargetMode="External"/><Relationship Id="rId12" Type="http://schemas.openxmlformats.org/officeDocument/2006/relationships/hyperlink" Target="https://www.surveygizmo.com/s3/4893991/Confirmation-Survey-T1first" TargetMode="External"/><Relationship Id="rId15" Type="http://schemas.openxmlformats.org/officeDocument/2006/relationships/hyperlink" Target="https://www.surveygizmo.com/s3/4893991/Confirmation-Survey-T1first" TargetMode="External"/><Relationship Id="rId198" Type="http://schemas.openxmlformats.org/officeDocument/2006/relationships/hyperlink" Target="https://www.surveygizmo.com/s3/4891113/Confirmation-Survey-T1-only" TargetMode="External"/><Relationship Id="rId14" Type="http://schemas.openxmlformats.org/officeDocument/2006/relationships/hyperlink" Target="https://www.surveygizmo.com/s3/4893991/Confirmation-Survey-T1first" TargetMode="External"/><Relationship Id="rId197" Type="http://schemas.openxmlformats.org/officeDocument/2006/relationships/hyperlink" Target="https://www.surveygizmo.com/s3/4891113/Confirmation-Survey-T1-only" TargetMode="External"/><Relationship Id="rId17" Type="http://schemas.openxmlformats.org/officeDocument/2006/relationships/hyperlink" Target="https://www.surveygizmo.com/s3/4891113/Confirmation-Survey-T1-only" TargetMode="External"/><Relationship Id="rId196" Type="http://schemas.openxmlformats.org/officeDocument/2006/relationships/hyperlink" Target="https://www.surveygizmo.com/s3/4891113/Confirmation-Survey-T1-only" TargetMode="External"/><Relationship Id="rId16" Type="http://schemas.openxmlformats.org/officeDocument/2006/relationships/hyperlink" Target="https://www.surveygizmo.com/s3/4893997/Confirmation-Survey-T2first" TargetMode="External"/><Relationship Id="rId195" Type="http://schemas.openxmlformats.org/officeDocument/2006/relationships/hyperlink" Target="https://www.surveygizmo.com/s3/4891113/Confirmation-Survey-T1-only" TargetMode="External"/><Relationship Id="rId19" Type="http://schemas.openxmlformats.org/officeDocument/2006/relationships/hyperlink" Target="https://www.surveygizmo.com/s3/4891113/Confirmation-Survey-T1-only" TargetMode="External"/><Relationship Id="rId18" Type="http://schemas.openxmlformats.org/officeDocument/2006/relationships/hyperlink" Target="https://www.surveygizmo.com/s3/4891113/Confirmation-Survey-T1-only" TargetMode="External"/><Relationship Id="rId199" Type="http://schemas.openxmlformats.org/officeDocument/2006/relationships/hyperlink" Target="https://www.surveygizmo.com/s3/4891113/Confirmation-Survey-T1-only" TargetMode="External"/><Relationship Id="rId84" Type="http://schemas.openxmlformats.org/officeDocument/2006/relationships/hyperlink" Target="https://www.surveygizmo.com/s3/4893997/Confirmation-Survey-T2first" TargetMode="External"/><Relationship Id="rId83" Type="http://schemas.openxmlformats.org/officeDocument/2006/relationships/hyperlink" Target="https://www.surveygizmo.com/s3/4891113/Confirmation-Survey-T1-only" TargetMode="External"/><Relationship Id="rId86" Type="http://schemas.openxmlformats.org/officeDocument/2006/relationships/hyperlink" Target="https://www.surveygizmo.com/s3/4891113/Confirmation-Survey-T1-only" TargetMode="External"/><Relationship Id="rId85" Type="http://schemas.openxmlformats.org/officeDocument/2006/relationships/hyperlink" Target="https://www.surveygizmo.com/s3/4893997/Confirmation-Survey-T2first" TargetMode="External"/><Relationship Id="rId88" Type="http://schemas.openxmlformats.org/officeDocument/2006/relationships/hyperlink" Target="https://www.surveygizmo.com/s3/4893991/Confirmation-Survey-T1first" TargetMode="External"/><Relationship Id="rId150" Type="http://schemas.openxmlformats.org/officeDocument/2006/relationships/hyperlink" Target="https://www.surveygizmo.com/s3/4893991/Confirmation-Survey-T1first" TargetMode="External"/><Relationship Id="rId87" Type="http://schemas.openxmlformats.org/officeDocument/2006/relationships/hyperlink" Target="https://www.surveygizmo.com/s3/4891113/Confirmation-Survey-T1-only" TargetMode="External"/><Relationship Id="rId89" Type="http://schemas.openxmlformats.org/officeDocument/2006/relationships/hyperlink" Target="https://www.surveygizmo.com/s3/4893997/Confirmation-Survey-T2first" TargetMode="External"/><Relationship Id="rId80" Type="http://schemas.openxmlformats.org/officeDocument/2006/relationships/hyperlink" Target="https://www.surveygizmo.com/s3/4893997/Confirmation-Survey-T2first" TargetMode="External"/><Relationship Id="rId82" Type="http://schemas.openxmlformats.org/officeDocument/2006/relationships/hyperlink" Target="https://www.surveygizmo.com/s3/4893991/Confirmation-Survey-T1first" TargetMode="External"/><Relationship Id="rId81" Type="http://schemas.openxmlformats.org/officeDocument/2006/relationships/hyperlink" Target="https://www.surveygizmo.com/s3/4891113/Confirmation-Survey-T1-only" TargetMode="External"/><Relationship Id="rId1" Type="http://schemas.openxmlformats.org/officeDocument/2006/relationships/comments" Target="../comments1.xml"/><Relationship Id="rId2" Type="http://schemas.openxmlformats.org/officeDocument/2006/relationships/hyperlink" Target="https://www.surveygizmo.com/s3/4891113/Confirmation-Survey-T1-only" TargetMode="External"/><Relationship Id="rId3" Type="http://schemas.openxmlformats.org/officeDocument/2006/relationships/hyperlink" Target="https://www.surveygizmo.com/s3/4891113/Confirmation-Survey-T1-only" TargetMode="External"/><Relationship Id="rId149" Type="http://schemas.openxmlformats.org/officeDocument/2006/relationships/hyperlink" Target="https://www.surveygizmo.com/s3/4891113/Confirmation-Survey-T1-only" TargetMode="External"/><Relationship Id="rId4" Type="http://schemas.openxmlformats.org/officeDocument/2006/relationships/hyperlink" Target="https://www.surveygizmo.com/s3/4893997/Confirmation-Survey-T2first" TargetMode="External"/><Relationship Id="rId148" Type="http://schemas.openxmlformats.org/officeDocument/2006/relationships/hyperlink" Target="https://www.surveygizmo.com/s3/4891113/Confirmation-Survey-T1-only" TargetMode="External"/><Relationship Id="rId9" Type="http://schemas.openxmlformats.org/officeDocument/2006/relationships/hyperlink" Target="https://www.surveygizmo.com/s3/4891113/Confirmation-Survey-T1-only" TargetMode="External"/><Relationship Id="rId143" Type="http://schemas.openxmlformats.org/officeDocument/2006/relationships/hyperlink" Target="https://www.surveygizmo.com/s3/4891113/Confirmation-Survey-T1-only" TargetMode="External"/><Relationship Id="rId142" Type="http://schemas.openxmlformats.org/officeDocument/2006/relationships/hyperlink" Target="https://www.surveygizmo.com/s3/4891113/Confirmation-Survey-T1-only" TargetMode="External"/><Relationship Id="rId141" Type="http://schemas.openxmlformats.org/officeDocument/2006/relationships/hyperlink" Target="https://www.surveygizmo.com/s3/4893991/Confirmation-Survey-T1first" TargetMode="External"/><Relationship Id="rId140" Type="http://schemas.openxmlformats.org/officeDocument/2006/relationships/hyperlink" Target="https://www.surveygizmo.com/s3/4893991/Confirmation-Survey-T1first" TargetMode="External"/><Relationship Id="rId5" Type="http://schemas.openxmlformats.org/officeDocument/2006/relationships/hyperlink" Target="https://www.surveygizmo.com/s3/4891113/Confirmation-Survey-T1-only" TargetMode="External"/><Relationship Id="rId147" Type="http://schemas.openxmlformats.org/officeDocument/2006/relationships/hyperlink" Target="https://www.surveygizmo.com/s3/4893991/Confirmation-Survey-T1first" TargetMode="External"/><Relationship Id="rId6" Type="http://schemas.openxmlformats.org/officeDocument/2006/relationships/hyperlink" Target="https://www.surveygizmo.com/s3/4891113/Confirmation-Survey-T1-only" TargetMode="External"/><Relationship Id="rId146" Type="http://schemas.openxmlformats.org/officeDocument/2006/relationships/hyperlink" Target="https://www.surveygizmo.com/s3/4891113/Confirmation-Survey-T1-only" TargetMode="External"/><Relationship Id="rId7" Type="http://schemas.openxmlformats.org/officeDocument/2006/relationships/hyperlink" Target="https://www.surveygizmo.com/s3/4891113/Confirmation-Survey-T1-only" TargetMode="External"/><Relationship Id="rId145" Type="http://schemas.openxmlformats.org/officeDocument/2006/relationships/hyperlink" Target="https://www.surveygizmo.com/s3/4893991/Confirmation-Survey-T1first" TargetMode="External"/><Relationship Id="rId8" Type="http://schemas.openxmlformats.org/officeDocument/2006/relationships/hyperlink" Target="https://www.surveygizmo.com/s3/4891113/Confirmation-Survey-T1-only" TargetMode="External"/><Relationship Id="rId144" Type="http://schemas.openxmlformats.org/officeDocument/2006/relationships/hyperlink" Target="https://www.surveygizmo.com/s3/4893997/Confirmation-Survey-T2first" TargetMode="External"/><Relationship Id="rId73" Type="http://schemas.openxmlformats.org/officeDocument/2006/relationships/hyperlink" Target="https://www.surveygizmo.com/s3/4891113/Confirmation-Survey-T1-only" TargetMode="External"/><Relationship Id="rId72" Type="http://schemas.openxmlformats.org/officeDocument/2006/relationships/hyperlink" Target="https://www.surveygizmo.com/s3/4891113/Confirmation-Survey-T1-only" TargetMode="External"/><Relationship Id="rId75" Type="http://schemas.openxmlformats.org/officeDocument/2006/relationships/hyperlink" Target="https://www.surveygizmo.com/s3/4891113/Confirmation-Survey-T1-only" TargetMode="External"/><Relationship Id="rId74" Type="http://schemas.openxmlformats.org/officeDocument/2006/relationships/hyperlink" Target="https://www.surveygizmo.com/s3/4893991/Confirmation-Survey-T1first" TargetMode="External"/><Relationship Id="rId77" Type="http://schemas.openxmlformats.org/officeDocument/2006/relationships/hyperlink" Target="https://www.surveygizmo.com/s3/4891113/Confirmation-Survey-T1-only" TargetMode="External"/><Relationship Id="rId76" Type="http://schemas.openxmlformats.org/officeDocument/2006/relationships/hyperlink" Target="https://www.surveygizmo.com/s3/4893991/Confirmation-Survey-T1first" TargetMode="External"/><Relationship Id="rId79" Type="http://schemas.openxmlformats.org/officeDocument/2006/relationships/hyperlink" Target="https://www.surveygizmo.com/s3/4891113/Confirmation-Survey-T1-only" TargetMode="External"/><Relationship Id="rId78" Type="http://schemas.openxmlformats.org/officeDocument/2006/relationships/hyperlink" Target="https://www.surveygizmo.com/s3/4891113/Confirmation-Survey-T1-only" TargetMode="External"/><Relationship Id="rId71" Type="http://schemas.openxmlformats.org/officeDocument/2006/relationships/hyperlink" Target="https://www.surveygizmo.com/s3/4893997/Confirmation-Survey-T2first" TargetMode="External"/><Relationship Id="rId70" Type="http://schemas.openxmlformats.org/officeDocument/2006/relationships/hyperlink" Target="https://www.surveygizmo.com/s3/4893991/Confirmation-Survey-T1first" TargetMode="External"/><Relationship Id="rId139" Type="http://schemas.openxmlformats.org/officeDocument/2006/relationships/hyperlink" Target="https://www.surveygizmo.com/s3/4891113/Confirmation-Survey-T1-only" TargetMode="External"/><Relationship Id="rId138" Type="http://schemas.openxmlformats.org/officeDocument/2006/relationships/hyperlink" Target="https://www.surveygizmo.com/s3/4893991/Confirmation-Survey-T1first" TargetMode="External"/><Relationship Id="rId137" Type="http://schemas.openxmlformats.org/officeDocument/2006/relationships/hyperlink" Target="https://www.surveygizmo.com/s3/4891113/Confirmation-Survey-T1-only" TargetMode="External"/><Relationship Id="rId132" Type="http://schemas.openxmlformats.org/officeDocument/2006/relationships/hyperlink" Target="https://www.surveygizmo.com/s3/4893997/Confirmation-Survey-T2first" TargetMode="External"/><Relationship Id="rId131" Type="http://schemas.openxmlformats.org/officeDocument/2006/relationships/hyperlink" Target="https://www.surveygizmo.com/s3/4891113/Confirmation-Survey-T1-only" TargetMode="External"/><Relationship Id="rId130" Type="http://schemas.openxmlformats.org/officeDocument/2006/relationships/hyperlink" Target="https://www.surveygizmo.com/s3/4891113/Confirmation-Survey-T1-only" TargetMode="External"/><Relationship Id="rId136" Type="http://schemas.openxmlformats.org/officeDocument/2006/relationships/hyperlink" Target="https://www.surveygizmo.com/s3/4893991/Confirmation-Survey-T1first" TargetMode="External"/><Relationship Id="rId135" Type="http://schemas.openxmlformats.org/officeDocument/2006/relationships/hyperlink" Target="https://www.surveygizmo.com/s3/4891113/Confirmation-Survey-T1-only" TargetMode="External"/><Relationship Id="rId134" Type="http://schemas.openxmlformats.org/officeDocument/2006/relationships/hyperlink" Target="https://www.surveygizmo.com/s3/4891113/Confirmation-Survey-T1-only" TargetMode="External"/><Relationship Id="rId133" Type="http://schemas.openxmlformats.org/officeDocument/2006/relationships/hyperlink" Target="https://www.surveygizmo.com/s3/4893991/Confirmation-Survey-T1first" TargetMode="External"/><Relationship Id="rId62" Type="http://schemas.openxmlformats.org/officeDocument/2006/relationships/hyperlink" Target="https://www.surveygizmo.com/s3/4893991/Confirmation-Survey-T1first" TargetMode="External"/><Relationship Id="rId61" Type="http://schemas.openxmlformats.org/officeDocument/2006/relationships/hyperlink" Target="https://www.surveygizmo.com/s3/4891113/Confirmation-Survey-T1-only" TargetMode="External"/><Relationship Id="rId64" Type="http://schemas.openxmlformats.org/officeDocument/2006/relationships/hyperlink" Target="https://www.surveygizmo.com/s3/4891113/Confirmation-Survey-T1-only" TargetMode="External"/><Relationship Id="rId63" Type="http://schemas.openxmlformats.org/officeDocument/2006/relationships/hyperlink" Target="https://www.surveygizmo.com/s3/4891113/Confirmation-Survey-T1-only" TargetMode="External"/><Relationship Id="rId66" Type="http://schemas.openxmlformats.org/officeDocument/2006/relationships/hyperlink" Target="https://www.surveygizmo.com/s3/4891113/Confirmation-Survey-T1-only" TargetMode="External"/><Relationship Id="rId172" Type="http://schemas.openxmlformats.org/officeDocument/2006/relationships/hyperlink" Target="https://www.surveygizmo.com/s3/4891113/Confirmation-Survey-T1-only" TargetMode="External"/><Relationship Id="rId65" Type="http://schemas.openxmlformats.org/officeDocument/2006/relationships/hyperlink" Target="https://www.surveygizmo.com/s3/4891113/Confirmation-Survey-T1-only" TargetMode="External"/><Relationship Id="rId171" Type="http://schemas.openxmlformats.org/officeDocument/2006/relationships/hyperlink" Target="https://www.surveygizmo.com/s3/4891113/Confirmation-Survey-T1-only" TargetMode="External"/><Relationship Id="rId68" Type="http://schemas.openxmlformats.org/officeDocument/2006/relationships/hyperlink" Target="https://www.surveygizmo.com/s3/4893991/Confirmation-Survey-T1first" TargetMode="External"/><Relationship Id="rId170" Type="http://schemas.openxmlformats.org/officeDocument/2006/relationships/hyperlink" Target="https://www.surveygizmo.com/s3/4893991/Confirmation-Survey-T1first" TargetMode="External"/><Relationship Id="rId67" Type="http://schemas.openxmlformats.org/officeDocument/2006/relationships/hyperlink" Target="https://www.surveygizmo.com/s3/4891113/Confirmation-Survey-T1-only" TargetMode="External"/><Relationship Id="rId60" Type="http://schemas.openxmlformats.org/officeDocument/2006/relationships/hyperlink" Target="https://www.surveygizmo.com/s3/4891113/Confirmation-Survey-T1-only" TargetMode="External"/><Relationship Id="rId165" Type="http://schemas.openxmlformats.org/officeDocument/2006/relationships/hyperlink" Target="https://www.surveygizmo.com/s3/4893991/Confirmation-Survey-T1first" TargetMode="External"/><Relationship Id="rId69" Type="http://schemas.openxmlformats.org/officeDocument/2006/relationships/hyperlink" Target="https://www.surveygizmo.com/s3/4891113/Confirmation-Survey-T1-only" TargetMode="External"/><Relationship Id="rId164" Type="http://schemas.openxmlformats.org/officeDocument/2006/relationships/hyperlink" Target="https://www.surveygizmo.com/s3/4893997/Confirmation-Survey-T2first" TargetMode="External"/><Relationship Id="rId163" Type="http://schemas.openxmlformats.org/officeDocument/2006/relationships/hyperlink" Target="https://www.surveygizmo.com/s3/4893997/Confirmation-Survey-T2first" TargetMode="External"/><Relationship Id="rId162" Type="http://schemas.openxmlformats.org/officeDocument/2006/relationships/hyperlink" Target="https://www.surveygizmo.com/s3/4891113/Confirmation-Survey-T1-only" TargetMode="External"/><Relationship Id="rId169" Type="http://schemas.openxmlformats.org/officeDocument/2006/relationships/hyperlink" Target="https://www.surveygizmo.com/s3/4891113/Confirmation-Survey-T1-only" TargetMode="External"/><Relationship Id="rId168" Type="http://schemas.openxmlformats.org/officeDocument/2006/relationships/hyperlink" Target="https://www.surveygizmo.com/s3/4891113/Confirmation-Survey-T1-only" TargetMode="External"/><Relationship Id="rId167" Type="http://schemas.openxmlformats.org/officeDocument/2006/relationships/hyperlink" Target="https://www.surveygizmo.com/s3/4891113/Confirmation-Survey-T1-only" TargetMode="External"/><Relationship Id="rId166" Type="http://schemas.openxmlformats.org/officeDocument/2006/relationships/hyperlink" Target="https://www.surveygizmo.com/s3/4891113/Confirmation-Survey-T1-only" TargetMode="External"/><Relationship Id="rId51" Type="http://schemas.openxmlformats.org/officeDocument/2006/relationships/hyperlink" Target="https://www.surveygizmo.com/s3/4893991/Confirmation-Survey-T1first" TargetMode="External"/><Relationship Id="rId50" Type="http://schemas.openxmlformats.org/officeDocument/2006/relationships/hyperlink" Target="https://www.surveygizmo.com/s3/4893997/Confirmation-Survey-T2first" TargetMode="External"/><Relationship Id="rId53" Type="http://schemas.openxmlformats.org/officeDocument/2006/relationships/hyperlink" Target="https://www.surveygizmo.com/s3/4891113/Confirmation-Survey-T1-only" TargetMode="External"/><Relationship Id="rId52" Type="http://schemas.openxmlformats.org/officeDocument/2006/relationships/hyperlink" Target="https://www.surveygizmo.com/s3/4891113/Confirmation-Survey-T1-only" TargetMode="External"/><Relationship Id="rId55" Type="http://schemas.openxmlformats.org/officeDocument/2006/relationships/hyperlink" Target="https://www.surveygizmo.com/s3/4893991/Confirmation-Survey-T1first" TargetMode="External"/><Relationship Id="rId161" Type="http://schemas.openxmlformats.org/officeDocument/2006/relationships/hyperlink" Target="https://www.surveygizmo.com/s3/4893991/Confirmation-Survey-T1first" TargetMode="External"/><Relationship Id="rId54" Type="http://schemas.openxmlformats.org/officeDocument/2006/relationships/hyperlink" Target="https://www.surveygizmo.com/s3/4891113/Confirmation-Survey-T1-only" TargetMode="External"/><Relationship Id="rId160" Type="http://schemas.openxmlformats.org/officeDocument/2006/relationships/hyperlink" Target="https://www.surveygizmo.com/s3/4893991/Confirmation-Survey-T1first" TargetMode="External"/><Relationship Id="rId57" Type="http://schemas.openxmlformats.org/officeDocument/2006/relationships/hyperlink" Target="https://www.surveygizmo.com/s3/4893997/Confirmation-Survey-T2first" TargetMode="External"/><Relationship Id="rId56" Type="http://schemas.openxmlformats.org/officeDocument/2006/relationships/hyperlink" Target="https://www.surveygizmo.com/s3/4891113/Confirmation-Survey-T1-only" TargetMode="External"/><Relationship Id="rId159" Type="http://schemas.openxmlformats.org/officeDocument/2006/relationships/hyperlink" Target="https://www.surveygizmo.com/s3/4893997/Confirmation-Survey-T2first" TargetMode="External"/><Relationship Id="rId59" Type="http://schemas.openxmlformats.org/officeDocument/2006/relationships/hyperlink" Target="https://www.surveygizmo.com/s3/4891113/Confirmation-Survey-T1-only" TargetMode="External"/><Relationship Id="rId154" Type="http://schemas.openxmlformats.org/officeDocument/2006/relationships/hyperlink" Target="https://www.surveygizmo.com/s3/4891113/Confirmation-Survey-T1-only" TargetMode="External"/><Relationship Id="rId58" Type="http://schemas.openxmlformats.org/officeDocument/2006/relationships/hyperlink" Target="https://www.surveygizmo.com/s3/4893991/Confirmation-Survey-T1first" TargetMode="External"/><Relationship Id="rId153" Type="http://schemas.openxmlformats.org/officeDocument/2006/relationships/hyperlink" Target="https://www.surveygizmo.com/s3/4893991/Confirmation-Survey-T1first" TargetMode="External"/><Relationship Id="rId152" Type="http://schemas.openxmlformats.org/officeDocument/2006/relationships/hyperlink" Target="https://www.surveygizmo.com/s3/4891113/Confirmation-Survey-T1-only" TargetMode="External"/><Relationship Id="rId151" Type="http://schemas.openxmlformats.org/officeDocument/2006/relationships/hyperlink" Target="https://www.surveygizmo.com/s3/4891113/Confirmation-Survey-T1-only" TargetMode="External"/><Relationship Id="rId158" Type="http://schemas.openxmlformats.org/officeDocument/2006/relationships/hyperlink" Target="https://www.surveygizmo.com/s3/4893997/Confirmation-Survey-T2first" TargetMode="External"/><Relationship Id="rId157" Type="http://schemas.openxmlformats.org/officeDocument/2006/relationships/hyperlink" Target="https://www.surveygizmo.com/s3/4893997/Confirmation-Survey-T2first" TargetMode="External"/><Relationship Id="rId156" Type="http://schemas.openxmlformats.org/officeDocument/2006/relationships/hyperlink" Target="https://www.surveygizmo.com/s3/4891113/Confirmation-Survey-T1-only" TargetMode="External"/><Relationship Id="rId155" Type="http://schemas.openxmlformats.org/officeDocument/2006/relationships/hyperlink" Target="https://www.surveygizmo.com/s3/4893991/Confirmation-Survey-T1first" TargetMode="External"/><Relationship Id="rId107" Type="http://schemas.openxmlformats.org/officeDocument/2006/relationships/hyperlink" Target="https://www.surveygizmo.com/s3/4891113/Confirmation-Survey-T1-only" TargetMode="External"/><Relationship Id="rId228" Type="http://schemas.openxmlformats.org/officeDocument/2006/relationships/hyperlink" Target="https://www.surveygizmo.com/s3/4891113/Confirmation-Survey-T1-only" TargetMode="External"/><Relationship Id="rId106" Type="http://schemas.openxmlformats.org/officeDocument/2006/relationships/hyperlink" Target="https://www.surveygizmo.com/s3/4891113/Confirmation-Survey-T1-only" TargetMode="External"/><Relationship Id="rId227" Type="http://schemas.openxmlformats.org/officeDocument/2006/relationships/hyperlink" Target="https://www.surveygizmo.com/s3/4891113/Confirmation-Survey-T1-only" TargetMode="External"/><Relationship Id="rId105" Type="http://schemas.openxmlformats.org/officeDocument/2006/relationships/hyperlink" Target="https://www.surveygizmo.com/s3/4891113/Confirmation-Survey-T1-only" TargetMode="External"/><Relationship Id="rId226" Type="http://schemas.openxmlformats.org/officeDocument/2006/relationships/hyperlink" Target="https://www.surveygizmo.com/s3/4891113/Confirmation-Survey-T1-only" TargetMode="External"/><Relationship Id="rId104" Type="http://schemas.openxmlformats.org/officeDocument/2006/relationships/hyperlink" Target="https://www.surveygizmo.com/s3/4891113/Confirmation-Survey-T1-only" TargetMode="External"/><Relationship Id="rId225" Type="http://schemas.openxmlformats.org/officeDocument/2006/relationships/hyperlink" Target="https://www.surveygizmo.com/s3/4893997/Confirmation-Survey-T2first" TargetMode="External"/><Relationship Id="rId109" Type="http://schemas.openxmlformats.org/officeDocument/2006/relationships/hyperlink" Target="https://www.surveygizmo.com/s3/4893991/Confirmation-Survey-T1first" TargetMode="External"/><Relationship Id="rId108" Type="http://schemas.openxmlformats.org/officeDocument/2006/relationships/hyperlink" Target="https://www.surveygizmo.com/s3/4893997/Confirmation-Survey-T2first" TargetMode="External"/><Relationship Id="rId229" Type="http://schemas.openxmlformats.org/officeDocument/2006/relationships/hyperlink" Target="https://www.surveygizmo.com/s3/4891113/Confirmation-Survey-T1-only" TargetMode="External"/><Relationship Id="rId220" Type="http://schemas.openxmlformats.org/officeDocument/2006/relationships/hyperlink" Target="https://www.surveygizmo.com/s3/4891113/Confirmation-Survey-T1-only" TargetMode="External"/><Relationship Id="rId103" Type="http://schemas.openxmlformats.org/officeDocument/2006/relationships/hyperlink" Target="https://www.surveygizmo.com/s3/4893997/Confirmation-Survey-T2first" TargetMode="External"/><Relationship Id="rId224" Type="http://schemas.openxmlformats.org/officeDocument/2006/relationships/hyperlink" Target="https://www.surveygizmo.com/s3/4893997/Confirmation-Survey-T2first" TargetMode="External"/><Relationship Id="rId102" Type="http://schemas.openxmlformats.org/officeDocument/2006/relationships/hyperlink" Target="https://www.surveygizmo.com/s3/4891113/Confirmation-Survey-T1-only" TargetMode="External"/><Relationship Id="rId223" Type="http://schemas.openxmlformats.org/officeDocument/2006/relationships/hyperlink" Target="https://www.surveygizmo.com/s3/4891113/Confirmation-Survey-T1-only" TargetMode="External"/><Relationship Id="rId101" Type="http://schemas.openxmlformats.org/officeDocument/2006/relationships/hyperlink" Target="https://www.surveygizmo.com/s3/4891113/Confirmation-Survey-T1-only" TargetMode="External"/><Relationship Id="rId222" Type="http://schemas.openxmlformats.org/officeDocument/2006/relationships/hyperlink" Target="https://www.surveygizmo.com/s3/4891113/Confirmation-Survey-T1-only" TargetMode="External"/><Relationship Id="rId100" Type="http://schemas.openxmlformats.org/officeDocument/2006/relationships/hyperlink" Target="https://www.surveygizmo.com/s3/4891113/Confirmation-Survey-T1-only" TargetMode="External"/><Relationship Id="rId221" Type="http://schemas.openxmlformats.org/officeDocument/2006/relationships/hyperlink" Target="https://www.surveygizmo.com/s3/4893991/Confirmation-Survey-T1first" TargetMode="External"/><Relationship Id="rId217" Type="http://schemas.openxmlformats.org/officeDocument/2006/relationships/hyperlink" Target="https://www.surveygizmo.com/s3/4891113/Confirmation-Survey-T1-only" TargetMode="External"/><Relationship Id="rId216" Type="http://schemas.openxmlformats.org/officeDocument/2006/relationships/hyperlink" Target="https://www.surveygizmo.com/s3/4891113/Confirmation-Survey-T1-only" TargetMode="External"/><Relationship Id="rId215" Type="http://schemas.openxmlformats.org/officeDocument/2006/relationships/hyperlink" Target="https://www.surveygizmo.com/s3/4891113/Confirmation-Survey-T1-only" TargetMode="External"/><Relationship Id="rId214" Type="http://schemas.openxmlformats.org/officeDocument/2006/relationships/hyperlink" Target="https://www.surveygizmo.com/s3/4893991/Confirmation-Survey-T1first" TargetMode="External"/><Relationship Id="rId219" Type="http://schemas.openxmlformats.org/officeDocument/2006/relationships/hyperlink" Target="https://www.surveygizmo.com/s3/4891113/Confirmation-Survey-T1-only" TargetMode="External"/><Relationship Id="rId218" Type="http://schemas.openxmlformats.org/officeDocument/2006/relationships/hyperlink" Target="https://www.surveygizmo.com/s3/4891113/Confirmation-Survey-T1-only" TargetMode="External"/><Relationship Id="rId213" Type="http://schemas.openxmlformats.org/officeDocument/2006/relationships/hyperlink" Target="https://www.surveygizmo.com/s3/4893991/Confirmation-Survey-T1first" TargetMode="External"/><Relationship Id="rId212" Type="http://schemas.openxmlformats.org/officeDocument/2006/relationships/hyperlink" Target="https://www.surveygizmo.com/s3/4891113/Confirmation-Survey-T1-only" TargetMode="External"/><Relationship Id="rId211" Type="http://schemas.openxmlformats.org/officeDocument/2006/relationships/hyperlink" Target="https://www.surveygizmo.com/s3/4893991/Confirmation-Survey-T1first" TargetMode="External"/><Relationship Id="rId210" Type="http://schemas.openxmlformats.org/officeDocument/2006/relationships/hyperlink" Target="https://www.surveygizmo.com/s3/4893991/Confirmation-Survey-T1first" TargetMode="External"/><Relationship Id="rId129" Type="http://schemas.openxmlformats.org/officeDocument/2006/relationships/hyperlink" Target="https://www.surveygizmo.com/s3/4893991/Confirmation-Survey-T1first" TargetMode="External"/><Relationship Id="rId128" Type="http://schemas.openxmlformats.org/officeDocument/2006/relationships/hyperlink" Target="https://www.surveygizmo.com/s3/4893997/Confirmation-Survey-T2first" TargetMode="External"/><Relationship Id="rId127" Type="http://schemas.openxmlformats.org/officeDocument/2006/relationships/hyperlink" Target="https://www.surveygizmo.com/s3/4891113/Confirmation-Survey-T1-only" TargetMode="External"/><Relationship Id="rId126" Type="http://schemas.openxmlformats.org/officeDocument/2006/relationships/hyperlink" Target="https://www.surveygizmo.com/s3/4891113/Confirmation-Survey-T1-only" TargetMode="External"/><Relationship Id="rId121" Type="http://schemas.openxmlformats.org/officeDocument/2006/relationships/hyperlink" Target="https://www.surveygizmo.com/s3/4893997/Confirmation-Survey-T2first" TargetMode="External"/><Relationship Id="rId120" Type="http://schemas.openxmlformats.org/officeDocument/2006/relationships/hyperlink" Target="https://www.surveygizmo.com/s3/4893991/Confirmation-Survey-T1first" TargetMode="External"/><Relationship Id="rId125" Type="http://schemas.openxmlformats.org/officeDocument/2006/relationships/hyperlink" Target="https://www.surveygizmo.com/s3/4891113/Confirmation-Survey-T1-only" TargetMode="External"/><Relationship Id="rId124" Type="http://schemas.openxmlformats.org/officeDocument/2006/relationships/hyperlink" Target="https://www.surveygizmo.com/s3/4891113/Confirmation-Survey-T1-only" TargetMode="External"/><Relationship Id="rId123" Type="http://schemas.openxmlformats.org/officeDocument/2006/relationships/hyperlink" Target="https://www.surveygizmo.com/s3/4891113/Confirmation-Survey-T1-only" TargetMode="External"/><Relationship Id="rId122" Type="http://schemas.openxmlformats.org/officeDocument/2006/relationships/hyperlink" Target="https://www.surveygizmo.com/s3/4891113/Confirmation-Survey-T1-only" TargetMode="External"/><Relationship Id="rId95" Type="http://schemas.openxmlformats.org/officeDocument/2006/relationships/hyperlink" Target="https://www.surveygizmo.com/s3/4891113/Confirmation-Survey-T1-only" TargetMode="External"/><Relationship Id="rId94" Type="http://schemas.openxmlformats.org/officeDocument/2006/relationships/hyperlink" Target="https://www.surveygizmo.com/s3/4893997/Confirmation-Survey-T2first" TargetMode="External"/><Relationship Id="rId97" Type="http://schemas.openxmlformats.org/officeDocument/2006/relationships/hyperlink" Target="https://www.surveygizmo.com/s3/4893991/Confirmation-Survey-T1first" TargetMode="External"/><Relationship Id="rId96" Type="http://schemas.openxmlformats.org/officeDocument/2006/relationships/hyperlink" Target="https://www.surveygizmo.com/s3/4891113/Confirmation-Survey-T1-only" TargetMode="External"/><Relationship Id="rId99" Type="http://schemas.openxmlformats.org/officeDocument/2006/relationships/hyperlink" Target="https://www.surveygizmo.com/s3/4891113/Confirmation-Survey-T1-only" TargetMode="External"/><Relationship Id="rId98" Type="http://schemas.openxmlformats.org/officeDocument/2006/relationships/hyperlink" Target="https://www.surveygizmo.com/s3/4891113/Confirmation-Survey-T1-only" TargetMode="External"/><Relationship Id="rId91" Type="http://schemas.openxmlformats.org/officeDocument/2006/relationships/hyperlink" Target="https://www.surveygizmo.com/s3/4891113/Confirmation-Survey-T1-only" TargetMode="External"/><Relationship Id="rId90" Type="http://schemas.openxmlformats.org/officeDocument/2006/relationships/hyperlink" Target="https://www.surveygizmo.com/s3/4893997/Confirmation-Survey-T2first" TargetMode="External"/><Relationship Id="rId93" Type="http://schemas.openxmlformats.org/officeDocument/2006/relationships/hyperlink" Target="https://www.surveygizmo.com/s3/4891113/Confirmation-Survey-T1-only" TargetMode="External"/><Relationship Id="rId92" Type="http://schemas.openxmlformats.org/officeDocument/2006/relationships/hyperlink" Target="https://www.surveygizmo.com/s3/4891113/Confirmation-Survey-T1-only" TargetMode="External"/><Relationship Id="rId118" Type="http://schemas.openxmlformats.org/officeDocument/2006/relationships/hyperlink" Target="https://www.surveygizmo.com/s3/4891113/Confirmation-Survey-T1-only" TargetMode="External"/><Relationship Id="rId117" Type="http://schemas.openxmlformats.org/officeDocument/2006/relationships/hyperlink" Target="https://www.surveygizmo.com/s3/4893997/Confirmation-Survey-T2first" TargetMode="External"/><Relationship Id="rId238" Type="http://schemas.openxmlformats.org/officeDocument/2006/relationships/vmlDrawing" Target="../drawings/vmlDrawing1.vml"/><Relationship Id="rId116" Type="http://schemas.openxmlformats.org/officeDocument/2006/relationships/hyperlink" Target="https://www.surveygizmo.com/s3/4891113/Confirmation-Survey-T1-only" TargetMode="External"/><Relationship Id="rId237" Type="http://schemas.openxmlformats.org/officeDocument/2006/relationships/drawing" Target="../drawings/drawing8.xml"/><Relationship Id="rId115" Type="http://schemas.openxmlformats.org/officeDocument/2006/relationships/hyperlink" Target="https://www.surveygizmo.com/s3/4891113/Confirmation-Survey-T1-only" TargetMode="External"/><Relationship Id="rId236" Type="http://schemas.openxmlformats.org/officeDocument/2006/relationships/hyperlink" Target="https://www.surveygizmo.com/s3/4891113/Confirmation-Survey-T1-only" TargetMode="External"/><Relationship Id="rId119" Type="http://schemas.openxmlformats.org/officeDocument/2006/relationships/hyperlink" Target="https://www.surveygizmo.com/s3/4891113/Confirmation-Survey-T1-only" TargetMode="External"/><Relationship Id="rId110" Type="http://schemas.openxmlformats.org/officeDocument/2006/relationships/hyperlink" Target="https://www.surveygizmo.com/s3/4891113/Confirmation-Survey-T1-only" TargetMode="External"/><Relationship Id="rId231" Type="http://schemas.openxmlformats.org/officeDocument/2006/relationships/hyperlink" Target="https://www.surveygizmo.com/s3/4893997/Confirmation-Survey-T2first" TargetMode="External"/><Relationship Id="rId230" Type="http://schemas.openxmlformats.org/officeDocument/2006/relationships/hyperlink" Target="https://www.surveygizmo.com/s3/4891113/Confirmation-Survey-T1-only" TargetMode="External"/><Relationship Id="rId114" Type="http://schemas.openxmlformats.org/officeDocument/2006/relationships/hyperlink" Target="https://www.surveygizmo.com/s3/4893997/Confirmation-Survey-T2first" TargetMode="External"/><Relationship Id="rId235" Type="http://schemas.openxmlformats.org/officeDocument/2006/relationships/hyperlink" Target="https://www.surveygizmo.com/s3/4891113/Confirmation-Survey-T1-only" TargetMode="External"/><Relationship Id="rId113" Type="http://schemas.openxmlformats.org/officeDocument/2006/relationships/hyperlink" Target="https://www.surveygizmo.com/s3/4891113/Confirmation-Survey-T1-only" TargetMode="External"/><Relationship Id="rId234" Type="http://schemas.openxmlformats.org/officeDocument/2006/relationships/hyperlink" Target="https://www.surveygizmo.com/s3/4891113/Confirmation-Survey-T1-only" TargetMode="External"/><Relationship Id="rId112" Type="http://schemas.openxmlformats.org/officeDocument/2006/relationships/hyperlink" Target="https://www.surveygizmo.com/s3/4893991/Confirmation-Survey-T1first" TargetMode="External"/><Relationship Id="rId233" Type="http://schemas.openxmlformats.org/officeDocument/2006/relationships/hyperlink" Target="https://www.surveygizmo.com/s3/4891113/Confirmation-Survey-T1-only" TargetMode="External"/><Relationship Id="rId111" Type="http://schemas.openxmlformats.org/officeDocument/2006/relationships/hyperlink" Target="https://www.surveygizmo.com/s3/4893991/Confirmation-Survey-T1first" TargetMode="External"/><Relationship Id="rId232" Type="http://schemas.openxmlformats.org/officeDocument/2006/relationships/hyperlink" Target="https://www.surveygizmo.com/s3/4891113/Confirmation-Survey-T1-only" TargetMode="External"/><Relationship Id="rId206" Type="http://schemas.openxmlformats.org/officeDocument/2006/relationships/hyperlink" Target="https://www.surveygizmo.com/s3/4891113/Confirmation-Survey-T1-only" TargetMode="External"/><Relationship Id="rId205" Type="http://schemas.openxmlformats.org/officeDocument/2006/relationships/hyperlink" Target="https://www.surveygizmo.com/s3/4891113/Confirmation-Survey-T1-only" TargetMode="External"/><Relationship Id="rId204" Type="http://schemas.openxmlformats.org/officeDocument/2006/relationships/hyperlink" Target="https://www.surveygizmo.com/s3/4891113/Confirmation-Survey-T1-only" TargetMode="External"/><Relationship Id="rId203" Type="http://schemas.openxmlformats.org/officeDocument/2006/relationships/hyperlink" Target="https://www.surveygizmo.com/s3/4891113/Confirmation-Survey-T1-only" TargetMode="External"/><Relationship Id="rId209" Type="http://schemas.openxmlformats.org/officeDocument/2006/relationships/hyperlink" Target="https://www.surveygizmo.com/s3/4891113/Confirmation-Survey-T1-only" TargetMode="External"/><Relationship Id="rId208" Type="http://schemas.openxmlformats.org/officeDocument/2006/relationships/hyperlink" Target="https://www.surveygizmo.com/s3/4891113/Confirmation-Survey-T1-only" TargetMode="External"/><Relationship Id="rId207" Type="http://schemas.openxmlformats.org/officeDocument/2006/relationships/hyperlink" Target="https://www.surveygizmo.com/s3/4891113/Confirmation-Survey-T1-only" TargetMode="External"/><Relationship Id="rId202" Type="http://schemas.openxmlformats.org/officeDocument/2006/relationships/hyperlink" Target="https://www.surveygizmo.com/s3/4891113/Confirmation-Survey-T1-only" TargetMode="External"/><Relationship Id="rId201" Type="http://schemas.openxmlformats.org/officeDocument/2006/relationships/hyperlink" Target="https://www.surveygizmo.com/s3/4891113/Confirmation-Survey-T1-only" TargetMode="External"/><Relationship Id="rId200" Type="http://schemas.openxmlformats.org/officeDocument/2006/relationships/hyperlink" Target="https://www.surveygizmo.com/s3/4891113/Confirmation-Survey-T1-only"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surveygizmo.com/s3/4891113/Confirmation-Survey-T1-only" TargetMode="External"/><Relationship Id="rId42" Type="http://schemas.openxmlformats.org/officeDocument/2006/relationships/hyperlink" Target="https://www.surveygizmo.com/s3/4893997/Confirmation-Survey-T2first" TargetMode="External"/><Relationship Id="rId41" Type="http://schemas.openxmlformats.org/officeDocument/2006/relationships/hyperlink" Target="https://www.surveygizmo.com/s3/4893991/Confirmation-Survey-T1first" TargetMode="External"/><Relationship Id="rId44" Type="http://schemas.openxmlformats.org/officeDocument/2006/relationships/hyperlink" Target="https://www.surveygizmo.com/s3/4891113/Confirmation-Survey-T1-only" TargetMode="External"/><Relationship Id="rId43" Type="http://schemas.openxmlformats.org/officeDocument/2006/relationships/hyperlink" Target="https://www.surveygizmo.com/s3/4893991/Confirmation-Survey-T1first" TargetMode="External"/><Relationship Id="rId46" Type="http://schemas.openxmlformats.org/officeDocument/2006/relationships/hyperlink" Target="https://www.surveygizmo.com/s3/4893991/Confirmation-Survey-T1first" TargetMode="External"/><Relationship Id="rId45" Type="http://schemas.openxmlformats.org/officeDocument/2006/relationships/hyperlink" Target="https://www.surveygizmo.com/s3/4893991/Confirmation-Survey-T1first" TargetMode="External"/><Relationship Id="rId48" Type="http://schemas.openxmlformats.org/officeDocument/2006/relationships/hyperlink" Target="https://www.surveygizmo.com/s3/4891113/Confirmation-Survey-T1-only" TargetMode="External"/><Relationship Id="rId47" Type="http://schemas.openxmlformats.org/officeDocument/2006/relationships/hyperlink" Target="https://www.surveygizmo.com/s3/4891113/Confirmation-Survey-T1-only" TargetMode="External"/><Relationship Id="rId49" Type="http://schemas.openxmlformats.org/officeDocument/2006/relationships/hyperlink" Target="https://www.surveygizmo.com/s3/4891113/Confirmation-Survey-T1-only" TargetMode="External"/><Relationship Id="rId31" Type="http://schemas.openxmlformats.org/officeDocument/2006/relationships/hyperlink" Target="https://www.surveygizmo.com/s3/4891113/Confirmation-Survey-T1-only" TargetMode="External"/><Relationship Id="rId30" Type="http://schemas.openxmlformats.org/officeDocument/2006/relationships/hyperlink" Target="https://www.surveygizmo.com/s3/4891113/Confirmation-Survey-T1-only" TargetMode="External"/><Relationship Id="rId33" Type="http://schemas.openxmlformats.org/officeDocument/2006/relationships/hyperlink" Target="https://www.surveygizmo.com/s3/4891113/Confirmation-Survey-T1-only" TargetMode="External"/><Relationship Id="rId32" Type="http://schemas.openxmlformats.org/officeDocument/2006/relationships/hyperlink" Target="https://www.surveygizmo.com/s3/4891113/Confirmation-Survey-T1-only" TargetMode="External"/><Relationship Id="rId35" Type="http://schemas.openxmlformats.org/officeDocument/2006/relationships/hyperlink" Target="https://www.surveygizmo.com/s3/4891113/Confirmation-Survey-T1-only" TargetMode="External"/><Relationship Id="rId34" Type="http://schemas.openxmlformats.org/officeDocument/2006/relationships/hyperlink" Target="https://www.surveygizmo.com/s3/4891113/Confirmation-Survey-T1-only" TargetMode="External"/><Relationship Id="rId37" Type="http://schemas.openxmlformats.org/officeDocument/2006/relationships/hyperlink" Target="https://www.surveygizmo.com/s3/4891113/Confirmation-Survey-T1-only" TargetMode="External"/><Relationship Id="rId36" Type="http://schemas.openxmlformats.org/officeDocument/2006/relationships/hyperlink" Target="https://www.surveygizmo.com/s3/4891113/Confirmation-Survey-T1-only" TargetMode="External"/><Relationship Id="rId39" Type="http://schemas.openxmlformats.org/officeDocument/2006/relationships/hyperlink" Target="https://www.surveygizmo.com/s3/4891113/Confirmation-Survey-T1-only" TargetMode="External"/><Relationship Id="rId38" Type="http://schemas.openxmlformats.org/officeDocument/2006/relationships/hyperlink" Target="https://www.surveygizmo.com/s3/4891113/Confirmation-Survey-T1-only" TargetMode="External"/><Relationship Id="rId20" Type="http://schemas.openxmlformats.org/officeDocument/2006/relationships/hyperlink" Target="https://www.surveygizmo.com/s3/4891113/Confirmation-Survey-T1-only" TargetMode="External"/><Relationship Id="rId22" Type="http://schemas.openxmlformats.org/officeDocument/2006/relationships/hyperlink" Target="https://www.surveygizmo.com/s3/4891113/Confirmation-Survey-T1-only" TargetMode="External"/><Relationship Id="rId21" Type="http://schemas.openxmlformats.org/officeDocument/2006/relationships/hyperlink" Target="https://www.surveygizmo.com/s3/4893991/Confirmation-Survey-T1first" TargetMode="External"/><Relationship Id="rId24" Type="http://schemas.openxmlformats.org/officeDocument/2006/relationships/hyperlink" Target="https://www.surveygizmo.com/s3/4891113/Confirmation-Survey-T1-only" TargetMode="External"/><Relationship Id="rId23" Type="http://schemas.openxmlformats.org/officeDocument/2006/relationships/hyperlink" Target="https://www.surveygizmo.com/s3/4891113/Confirmation-Survey-T1-only" TargetMode="External"/><Relationship Id="rId26" Type="http://schemas.openxmlformats.org/officeDocument/2006/relationships/hyperlink" Target="https://www.surveygizmo.com/s3/4891113/Confirmation-Survey-T1-only" TargetMode="External"/><Relationship Id="rId25" Type="http://schemas.openxmlformats.org/officeDocument/2006/relationships/hyperlink" Target="https://www.surveygizmo.com/s3/4891113/Confirmation-Survey-T1-only" TargetMode="External"/><Relationship Id="rId28" Type="http://schemas.openxmlformats.org/officeDocument/2006/relationships/hyperlink" Target="https://www.surveygizmo.com/s3/4891113/Confirmation-Survey-T1-only" TargetMode="External"/><Relationship Id="rId27" Type="http://schemas.openxmlformats.org/officeDocument/2006/relationships/hyperlink" Target="https://www.surveygizmo.com/s3/4891113/Confirmation-Survey-T1-only" TargetMode="External"/><Relationship Id="rId29" Type="http://schemas.openxmlformats.org/officeDocument/2006/relationships/hyperlink" Target="https://www.surveygizmo.com/s3/4891113/Confirmation-Survey-T1-only" TargetMode="External"/><Relationship Id="rId11" Type="http://schemas.openxmlformats.org/officeDocument/2006/relationships/hyperlink" Target="https://www.surveygizmo.com/s3/4891113/Confirmation-Survey-T1-only" TargetMode="External"/><Relationship Id="rId10" Type="http://schemas.openxmlformats.org/officeDocument/2006/relationships/hyperlink" Target="https://www.surveygizmo.com/s3/4893997/Confirmation-Survey-T2first" TargetMode="External"/><Relationship Id="rId13" Type="http://schemas.openxmlformats.org/officeDocument/2006/relationships/hyperlink" Target="https://www.surveygizmo.com/s3/4891113/Confirmation-Survey-T1-only" TargetMode="External"/><Relationship Id="rId12" Type="http://schemas.openxmlformats.org/officeDocument/2006/relationships/hyperlink" Target="https://www.surveygizmo.com/s3/4891113/Confirmation-Survey-T1-only" TargetMode="External"/><Relationship Id="rId15" Type="http://schemas.openxmlformats.org/officeDocument/2006/relationships/hyperlink" Target="https://www.surveygizmo.com/s3/4893997/Confirmation-Survey-T2first" TargetMode="External"/><Relationship Id="rId14" Type="http://schemas.openxmlformats.org/officeDocument/2006/relationships/hyperlink" Target="https://www.surveygizmo.com/s3/4891113/Confirmation-Survey-T1-only" TargetMode="External"/><Relationship Id="rId17" Type="http://schemas.openxmlformats.org/officeDocument/2006/relationships/hyperlink" Target="https://www.surveygizmo.com/s3/4893997/Confirmation-Survey-T2first" TargetMode="External"/><Relationship Id="rId16" Type="http://schemas.openxmlformats.org/officeDocument/2006/relationships/hyperlink" Target="https://www.surveygizmo.com/s3/4893997/Confirmation-Survey-T2first" TargetMode="External"/><Relationship Id="rId19" Type="http://schemas.openxmlformats.org/officeDocument/2006/relationships/hyperlink" Target="https://www.surveygizmo.com/s3/4893991/Confirmation-Survey-T1first" TargetMode="External"/><Relationship Id="rId18" Type="http://schemas.openxmlformats.org/officeDocument/2006/relationships/hyperlink" Target="https://www.surveygizmo.com/s3/4893997/Confirmation-Survey-T2first" TargetMode="External"/><Relationship Id="rId1" Type="http://schemas.openxmlformats.org/officeDocument/2006/relationships/comments" Target="../comments2.xml"/><Relationship Id="rId2" Type="http://schemas.openxmlformats.org/officeDocument/2006/relationships/hyperlink" Target="https://www.surveygizmo.com/s3/4891113/Confirmation-Survey-T1-only" TargetMode="External"/><Relationship Id="rId3" Type="http://schemas.openxmlformats.org/officeDocument/2006/relationships/hyperlink" Target="https://www.surveygizmo.com/s3/4891113/Confirmation-Survey-T1-only" TargetMode="External"/><Relationship Id="rId4" Type="http://schemas.openxmlformats.org/officeDocument/2006/relationships/hyperlink" Target="https://www.surveygizmo.com/s3/4891113/Confirmation-Survey-T1-only" TargetMode="External"/><Relationship Id="rId9" Type="http://schemas.openxmlformats.org/officeDocument/2006/relationships/hyperlink" Target="https://www.surveygizmo.com/s3/4891113/Confirmation-Survey-T1-only" TargetMode="External"/><Relationship Id="rId5" Type="http://schemas.openxmlformats.org/officeDocument/2006/relationships/hyperlink" Target="https://www.surveygizmo.com/s3/4891113/Confirmation-Survey-T1-only" TargetMode="External"/><Relationship Id="rId6" Type="http://schemas.openxmlformats.org/officeDocument/2006/relationships/hyperlink" Target="https://www.surveygizmo.com/s3/4891113/Confirmation-Survey-T1-only" TargetMode="External"/><Relationship Id="rId7" Type="http://schemas.openxmlformats.org/officeDocument/2006/relationships/hyperlink" Target="https://www.surveygizmo.com/s3/4893997/Confirmation-Survey-T2first" TargetMode="External"/><Relationship Id="rId8" Type="http://schemas.openxmlformats.org/officeDocument/2006/relationships/hyperlink" Target="https://www.surveygizmo.com/s3/4893991/Confirmation-Survey-T1first" TargetMode="External"/><Relationship Id="rId73" Type="http://schemas.openxmlformats.org/officeDocument/2006/relationships/hyperlink" Target="https://www.surveygizmo.com/s3/4891113/Confirmation-Survey-T1-only" TargetMode="External"/><Relationship Id="rId72" Type="http://schemas.openxmlformats.org/officeDocument/2006/relationships/hyperlink" Target="https://www.surveygizmo.com/s3/4891113/Confirmation-Survey-T1-only" TargetMode="External"/><Relationship Id="rId75" Type="http://schemas.openxmlformats.org/officeDocument/2006/relationships/hyperlink" Target="https://www.surveygizmo.com/s3/4891113/Confirmation-Survey-T1-only" TargetMode="External"/><Relationship Id="rId74" Type="http://schemas.openxmlformats.org/officeDocument/2006/relationships/hyperlink" Target="https://www.surveygizmo.com/s3/4891113/Confirmation-Survey-T1-only" TargetMode="External"/><Relationship Id="rId77" Type="http://schemas.openxmlformats.org/officeDocument/2006/relationships/hyperlink" Target="https://www.surveygizmo.com/s3/4893991/Confirmation-Survey-T1first" TargetMode="External"/><Relationship Id="rId76" Type="http://schemas.openxmlformats.org/officeDocument/2006/relationships/hyperlink" Target="https://www.surveygizmo.com/s3/4891113/Confirmation-Survey-T1-only" TargetMode="External"/><Relationship Id="rId79" Type="http://schemas.openxmlformats.org/officeDocument/2006/relationships/vmlDrawing" Target="../drawings/vmlDrawing2.vml"/><Relationship Id="rId78" Type="http://schemas.openxmlformats.org/officeDocument/2006/relationships/drawing" Target="../drawings/drawing9.xml"/><Relationship Id="rId71" Type="http://schemas.openxmlformats.org/officeDocument/2006/relationships/hyperlink" Target="https://www.surveygizmo.com/s3/4891113/Confirmation-Survey-T1-only" TargetMode="External"/><Relationship Id="rId70" Type="http://schemas.openxmlformats.org/officeDocument/2006/relationships/hyperlink" Target="https://www.surveygizmo.com/s3/4893997/Confirmation-Survey-T2first" TargetMode="External"/><Relationship Id="rId62" Type="http://schemas.openxmlformats.org/officeDocument/2006/relationships/hyperlink" Target="https://www.surveygizmo.com/s3/4891113/Confirmation-Survey-T1-only" TargetMode="External"/><Relationship Id="rId61" Type="http://schemas.openxmlformats.org/officeDocument/2006/relationships/hyperlink" Target="https://www.surveygizmo.com/s3/4893997/Confirmation-Survey-T2first" TargetMode="External"/><Relationship Id="rId64" Type="http://schemas.openxmlformats.org/officeDocument/2006/relationships/hyperlink" Target="https://www.surveygizmo.com/s3/4891113/Confirmation-Survey-T1-only" TargetMode="External"/><Relationship Id="rId63" Type="http://schemas.openxmlformats.org/officeDocument/2006/relationships/hyperlink" Target="https://www.surveygizmo.com/s3/4891113/Confirmation-Survey-T1-only" TargetMode="External"/><Relationship Id="rId66" Type="http://schemas.openxmlformats.org/officeDocument/2006/relationships/hyperlink" Target="https://www.surveygizmo.com/s3/4891113/Confirmation-Survey-T1-only" TargetMode="External"/><Relationship Id="rId65" Type="http://schemas.openxmlformats.org/officeDocument/2006/relationships/hyperlink" Target="https://www.surveygizmo.com/s3/4891113/Confirmation-Survey-T1-only" TargetMode="External"/><Relationship Id="rId68" Type="http://schemas.openxmlformats.org/officeDocument/2006/relationships/hyperlink" Target="https://www.surveygizmo.com/s3/4891113/Confirmation-Survey-T1-only" TargetMode="External"/><Relationship Id="rId67" Type="http://schemas.openxmlformats.org/officeDocument/2006/relationships/hyperlink" Target="https://www.surveygizmo.com/s3/4891113/Confirmation-Survey-T1-only" TargetMode="External"/><Relationship Id="rId60" Type="http://schemas.openxmlformats.org/officeDocument/2006/relationships/hyperlink" Target="https://www.surveygizmo.com/s3/4891113/Confirmation-Survey-T1-only" TargetMode="External"/><Relationship Id="rId69" Type="http://schemas.openxmlformats.org/officeDocument/2006/relationships/hyperlink" Target="https://www.surveygizmo.com/s3/4891113/Confirmation-Survey-T1-only" TargetMode="External"/><Relationship Id="rId51" Type="http://schemas.openxmlformats.org/officeDocument/2006/relationships/hyperlink" Target="https://www.surveygizmo.com/s3/4891113/Confirmation-Survey-T1-only" TargetMode="External"/><Relationship Id="rId50" Type="http://schemas.openxmlformats.org/officeDocument/2006/relationships/hyperlink" Target="https://www.surveygizmo.com/s3/4891113/Confirmation-Survey-T1-only" TargetMode="External"/><Relationship Id="rId53" Type="http://schemas.openxmlformats.org/officeDocument/2006/relationships/hyperlink" Target="https://www.surveygizmo.com/s3/4893991/Confirmation-Survey-T1first" TargetMode="External"/><Relationship Id="rId52" Type="http://schemas.openxmlformats.org/officeDocument/2006/relationships/hyperlink" Target="https://www.surveygizmo.com/s3/4891113/Confirmation-Survey-T1-only" TargetMode="External"/><Relationship Id="rId55" Type="http://schemas.openxmlformats.org/officeDocument/2006/relationships/hyperlink" Target="https://www.surveygizmo.com/s3/4891113/Confirmation-Survey-T1-only" TargetMode="External"/><Relationship Id="rId54" Type="http://schemas.openxmlformats.org/officeDocument/2006/relationships/hyperlink" Target="https://www.surveygizmo.com/s3/4893997/Confirmation-Survey-T2first" TargetMode="External"/><Relationship Id="rId57" Type="http://schemas.openxmlformats.org/officeDocument/2006/relationships/hyperlink" Target="https://www.surveygizmo.com/s3/4891113/Confirmation-Survey-T1-only" TargetMode="External"/><Relationship Id="rId56" Type="http://schemas.openxmlformats.org/officeDocument/2006/relationships/hyperlink" Target="https://www.surveygizmo.com/s3/4893991/Confirmation-Survey-T1first" TargetMode="External"/><Relationship Id="rId59" Type="http://schemas.openxmlformats.org/officeDocument/2006/relationships/hyperlink" Target="https://www.surveygizmo.com/s3/4891113/Confirmation-Survey-T1-only" TargetMode="External"/><Relationship Id="rId58" Type="http://schemas.openxmlformats.org/officeDocument/2006/relationships/hyperlink" Target="https://www.surveygizmo.com/s3/4893997/Confirmation-Survey-T2firs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9.43"/>
    <col customWidth="1" min="3" max="3" width="7.57"/>
    <col customWidth="1" min="4" max="4" width="9.29"/>
    <col customWidth="1" min="5" max="5" width="8.86"/>
    <col customWidth="1" min="6" max="6" width="9.29"/>
    <col customWidth="1" min="7" max="7" width="23.29"/>
    <col customWidth="1" min="8" max="8" width="31.57"/>
    <col customWidth="1" min="13" max="13" width="6.43"/>
  </cols>
  <sheetData>
    <row r="1">
      <c r="A1" s="1" t="s">
        <v>0</v>
      </c>
      <c r="B1" s="2" t="s">
        <v>1</v>
      </c>
      <c r="C1" s="2" t="s">
        <v>2</v>
      </c>
      <c r="D1" s="1" t="s">
        <v>3</v>
      </c>
      <c r="E1" s="1" t="s">
        <v>4</v>
      </c>
      <c r="F1" s="1" t="s">
        <v>5</v>
      </c>
      <c r="G1" s="1" t="s">
        <v>6</v>
      </c>
      <c r="H1" s="1" t="s">
        <v>7</v>
      </c>
      <c r="I1" s="1" t="s">
        <v>8</v>
      </c>
      <c r="J1" s="1" t="s">
        <v>9</v>
      </c>
      <c r="K1" s="1"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4"/>
      <c r="DG1" s="4"/>
    </row>
    <row r="2">
      <c r="A2" s="5">
        <v>1.0</v>
      </c>
      <c r="B2" s="6">
        <v>119.0</v>
      </c>
      <c r="C2" s="6">
        <v>109.0</v>
      </c>
      <c r="D2" s="5" t="s">
        <v>109</v>
      </c>
      <c r="E2" s="5" t="s">
        <v>110</v>
      </c>
      <c r="F2" s="5" t="s">
        <v>111</v>
      </c>
      <c r="G2" s="5" t="s">
        <v>112</v>
      </c>
      <c r="H2" s="5" t="s">
        <v>113</v>
      </c>
      <c r="I2" s="5" t="s">
        <v>114</v>
      </c>
      <c r="J2" s="5" t="s">
        <v>115</v>
      </c>
      <c r="K2" s="5" t="s">
        <v>116</v>
      </c>
      <c r="L2" s="7" t="s">
        <v>117</v>
      </c>
      <c r="M2" s="5" t="s">
        <v>118</v>
      </c>
      <c r="N2" s="5" t="s">
        <v>119</v>
      </c>
      <c r="O2" s="5" t="s">
        <v>120</v>
      </c>
      <c r="P2" s="5" t="s">
        <v>121</v>
      </c>
      <c r="Q2" s="5" t="s">
        <v>122</v>
      </c>
      <c r="R2" s="5" t="s">
        <v>123</v>
      </c>
      <c r="S2" s="5" t="s">
        <v>123</v>
      </c>
      <c r="T2" s="5" t="s">
        <v>123</v>
      </c>
      <c r="U2" s="5" t="s">
        <v>123</v>
      </c>
      <c r="V2" s="5" t="s">
        <v>123</v>
      </c>
      <c r="X2" s="5" t="s">
        <v>123</v>
      </c>
      <c r="DB2" s="5">
        <v>3.0</v>
      </c>
      <c r="DE2" s="5" t="s">
        <v>124</v>
      </c>
    </row>
    <row r="3">
      <c r="A3" s="5">
        <v>2.0</v>
      </c>
      <c r="B3" s="6">
        <v>114.0</v>
      </c>
      <c r="C3" s="6">
        <v>103.0</v>
      </c>
      <c r="D3" s="5" t="s">
        <v>109</v>
      </c>
      <c r="E3" s="5" t="s">
        <v>125</v>
      </c>
      <c r="F3" s="5" t="s">
        <v>126</v>
      </c>
      <c r="G3" s="5" t="s">
        <v>112</v>
      </c>
      <c r="H3" s="5" t="s">
        <v>127</v>
      </c>
      <c r="I3" s="5" t="s">
        <v>128</v>
      </c>
      <c r="J3" s="5" t="s">
        <v>129</v>
      </c>
      <c r="K3" s="5" t="s">
        <v>130</v>
      </c>
      <c r="L3" s="8" t="s">
        <v>131</v>
      </c>
      <c r="M3" s="5" t="s">
        <v>133</v>
      </c>
      <c r="N3" s="5" t="s">
        <v>134</v>
      </c>
      <c r="O3" s="5" t="s">
        <v>135</v>
      </c>
      <c r="P3" s="5" t="s">
        <v>136</v>
      </c>
      <c r="Q3" s="5" t="s">
        <v>122</v>
      </c>
      <c r="S3" s="5" t="s">
        <v>123</v>
      </c>
      <c r="T3" s="5" t="s">
        <v>123</v>
      </c>
      <c r="V3" s="5" t="s">
        <v>123</v>
      </c>
      <c r="Z3" s="5" t="s">
        <v>123</v>
      </c>
      <c r="AB3" s="5" t="s">
        <v>123</v>
      </c>
      <c r="AC3" s="5" t="s">
        <v>123</v>
      </c>
      <c r="DB3" s="5">
        <v>3.0</v>
      </c>
      <c r="DD3" s="5" t="s">
        <v>137</v>
      </c>
      <c r="DE3" s="5" t="s">
        <v>138</v>
      </c>
    </row>
    <row r="4">
      <c r="A4" s="5">
        <v>3.0</v>
      </c>
      <c r="B4" s="6">
        <v>14.0</v>
      </c>
      <c r="C4" s="6">
        <v>63.0</v>
      </c>
      <c r="D4" s="5" t="s">
        <v>139</v>
      </c>
      <c r="E4" s="5" t="s">
        <v>110</v>
      </c>
      <c r="F4" s="5" t="s">
        <v>111</v>
      </c>
      <c r="G4" s="5" t="s">
        <v>112</v>
      </c>
      <c r="H4" s="5" t="s">
        <v>140</v>
      </c>
      <c r="I4" s="5" t="s">
        <v>141</v>
      </c>
      <c r="J4" s="5" t="s">
        <v>142</v>
      </c>
      <c r="K4" s="5" t="s">
        <v>143</v>
      </c>
      <c r="L4" s="8" t="s">
        <v>144</v>
      </c>
      <c r="M4" s="5" t="s">
        <v>118</v>
      </c>
      <c r="N4" s="5" t="s">
        <v>145</v>
      </c>
      <c r="O4" s="5" t="s">
        <v>146</v>
      </c>
      <c r="P4" s="5" t="s">
        <v>147</v>
      </c>
      <c r="Q4" s="5" t="s">
        <v>122</v>
      </c>
      <c r="V4" s="5" t="s">
        <v>123</v>
      </c>
      <c r="X4" s="5" t="s">
        <v>123</v>
      </c>
      <c r="Y4" s="5" t="s">
        <v>123</v>
      </c>
      <c r="AC4" s="5" t="s">
        <v>123</v>
      </c>
      <c r="DB4" s="5">
        <v>4.0</v>
      </c>
      <c r="DD4" s="5" t="s">
        <v>148</v>
      </c>
      <c r="DE4" s="5" t="s">
        <v>138</v>
      </c>
    </row>
    <row r="5">
      <c r="A5" s="5">
        <v>4.0</v>
      </c>
      <c r="B5" s="6">
        <v>152.0</v>
      </c>
      <c r="C5" s="6">
        <v>61.0</v>
      </c>
      <c r="D5" s="5" t="s">
        <v>139</v>
      </c>
      <c r="E5" s="5" t="s">
        <v>125</v>
      </c>
      <c r="F5" s="5" t="s">
        <v>126</v>
      </c>
      <c r="G5" s="5" t="s">
        <v>112</v>
      </c>
      <c r="H5" s="5" t="s">
        <v>149</v>
      </c>
      <c r="I5" s="5" t="s">
        <v>150</v>
      </c>
      <c r="J5" s="5" t="s">
        <v>151</v>
      </c>
      <c r="K5" s="5" t="s">
        <v>152</v>
      </c>
      <c r="L5" s="8" t="s">
        <v>153</v>
      </c>
      <c r="M5" s="5" t="s">
        <v>118</v>
      </c>
      <c r="N5" s="5" t="s">
        <v>154</v>
      </c>
      <c r="O5" s="5" t="s">
        <v>155</v>
      </c>
      <c r="P5" s="5" t="s">
        <v>156</v>
      </c>
      <c r="Q5" s="5" t="s">
        <v>157</v>
      </c>
      <c r="U5" s="5" t="s">
        <v>123</v>
      </c>
      <c r="BB5" s="5" t="s">
        <v>123</v>
      </c>
      <c r="BE5" s="5" t="s">
        <v>123</v>
      </c>
      <c r="BK5" s="5" t="s">
        <v>123</v>
      </c>
      <c r="BP5" s="5" t="s">
        <v>123</v>
      </c>
      <c r="CU5" s="5" t="s">
        <v>123</v>
      </c>
      <c r="DB5" s="5">
        <v>3.0</v>
      </c>
      <c r="DD5" s="5" t="s">
        <v>159</v>
      </c>
      <c r="DE5" s="5" t="s">
        <v>124</v>
      </c>
    </row>
    <row r="6">
      <c r="A6" s="5">
        <v>5.0</v>
      </c>
      <c r="B6" s="6">
        <v>275.0</v>
      </c>
      <c r="C6" s="6">
        <v>111.0</v>
      </c>
      <c r="D6" s="5" t="s">
        <v>109</v>
      </c>
      <c r="E6" s="5" t="s">
        <v>125</v>
      </c>
      <c r="F6" s="5" t="s">
        <v>160</v>
      </c>
      <c r="G6" s="5" t="s">
        <v>161</v>
      </c>
      <c r="H6" s="5" t="s">
        <v>162</v>
      </c>
      <c r="I6" s="5" t="s">
        <v>163</v>
      </c>
      <c r="J6" s="5" t="s">
        <v>115</v>
      </c>
      <c r="K6" s="5" t="s">
        <v>164</v>
      </c>
      <c r="L6" s="8" t="s">
        <v>165</v>
      </c>
      <c r="M6" s="5" t="s">
        <v>118</v>
      </c>
      <c r="N6" s="5" t="s">
        <v>166</v>
      </c>
      <c r="O6" s="5" t="s">
        <v>167</v>
      </c>
      <c r="P6" s="5" t="s">
        <v>168</v>
      </c>
      <c r="Q6" s="5" t="s">
        <v>122</v>
      </c>
      <c r="R6" s="5" t="s">
        <v>123</v>
      </c>
      <c r="S6" s="5" t="s">
        <v>123</v>
      </c>
      <c r="T6" s="5" t="s">
        <v>123</v>
      </c>
      <c r="U6" s="5" t="s">
        <v>123</v>
      </c>
      <c r="V6" s="5" t="s">
        <v>123</v>
      </c>
      <c r="W6" s="5" t="s">
        <v>123</v>
      </c>
      <c r="X6" s="5" t="s">
        <v>123</v>
      </c>
      <c r="Y6" s="5" t="s">
        <v>123</v>
      </c>
      <c r="AA6" s="5" t="s">
        <v>123</v>
      </c>
      <c r="AB6" s="5" t="s">
        <v>123</v>
      </c>
      <c r="AC6" s="5" t="s">
        <v>123</v>
      </c>
      <c r="DB6" s="5">
        <v>4.0</v>
      </c>
      <c r="DE6" s="5" t="s">
        <v>124</v>
      </c>
    </row>
    <row r="7">
      <c r="A7" s="5">
        <v>6.0</v>
      </c>
      <c r="B7" s="6">
        <v>192.0</v>
      </c>
      <c r="C7" s="6">
        <v>125.0</v>
      </c>
      <c r="D7" s="5" t="s">
        <v>139</v>
      </c>
      <c r="E7" s="5" t="s">
        <v>125</v>
      </c>
      <c r="F7" s="5" t="s">
        <v>160</v>
      </c>
      <c r="G7" s="5" t="s">
        <v>169</v>
      </c>
      <c r="H7" s="5" t="s">
        <v>170</v>
      </c>
      <c r="I7" s="5" t="s">
        <v>171</v>
      </c>
      <c r="J7" s="5" t="s">
        <v>172</v>
      </c>
      <c r="K7" s="5" t="s">
        <v>173</v>
      </c>
      <c r="L7" s="8" t="s">
        <v>174</v>
      </c>
      <c r="M7" s="5" t="s">
        <v>118</v>
      </c>
      <c r="N7" s="5" t="s">
        <v>175</v>
      </c>
      <c r="O7" s="5" t="s">
        <v>176</v>
      </c>
      <c r="P7" s="5" t="s">
        <v>177</v>
      </c>
      <c r="Q7" s="5" t="s">
        <v>122</v>
      </c>
      <c r="S7" s="5" t="s">
        <v>123</v>
      </c>
      <c r="V7" s="5" t="s">
        <v>123</v>
      </c>
      <c r="W7" s="5" t="s">
        <v>123</v>
      </c>
      <c r="Y7" s="5" t="s">
        <v>123</v>
      </c>
      <c r="AB7" s="5" t="s">
        <v>123</v>
      </c>
      <c r="AC7" s="5" t="s">
        <v>123</v>
      </c>
      <c r="DB7" s="5">
        <v>3.0</v>
      </c>
      <c r="DE7" s="5" t="s">
        <v>124</v>
      </c>
    </row>
    <row r="8">
      <c r="A8" s="5">
        <v>7.0</v>
      </c>
      <c r="B8" s="6">
        <v>217.0</v>
      </c>
      <c r="C8" s="6">
        <v>78.0</v>
      </c>
      <c r="D8" s="5" t="s">
        <v>109</v>
      </c>
      <c r="E8" s="5" t="s">
        <v>110</v>
      </c>
      <c r="F8" s="5" t="s">
        <v>160</v>
      </c>
      <c r="G8" s="5" t="s">
        <v>178</v>
      </c>
      <c r="H8" s="5" t="s">
        <v>179</v>
      </c>
      <c r="I8" s="5" t="s">
        <v>180</v>
      </c>
      <c r="J8" s="5" t="s">
        <v>181</v>
      </c>
      <c r="K8" s="5" t="s">
        <v>179</v>
      </c>
      <c r="L8" s="8" t="s">
        <v>182</v>
      </c>
      <c r="M8" s="5" t="s">
        <v>118</v>
      </c>
      <c r="N8" s="5" t="s">
        <v>183</v>
      </c>
      <c r="O8" s="5" t="s">
        <v>184</v>
      </c>
      <c r="P8" s="5" t="s">
        <v>185</v>
      </c>
      <c r="Q8" s="5" t="s">
        <v>122</v>
      </c>
      <c r="S8" s="5" t="s">
        <v>123</v>
      </c>
      <c r="V8" s="5" t="s">
        <v>123</v>
      </c>
      <c r="Z8" s="5" t="s">
        <v>123</v>
      </c>
      <c r="AB8" s="5" t="s">
        <v>123</v>
      </c>
      <c r="AC8" s="5" t="s">
        <v>123</v>
      </c>
      <c r="DB8" s="5">
        <v>3.0</v>
      </c>
      <c r="DE8" s="5" t="s">
        <v>138</v>
      </c>
    </row>
    <row r="9">
      <c r="A9" s="5">
        <v>8.0</v>
      </c>
      <c r="B9" s="6">
        <v>105.0</v>
      </c>
      <c r="C9" s="6">
        <v>83.0</v>
      </c>
      <c r="D9" s="5" t="s">
        <v>109</v>
      </c>
      <c r="E9" s="5" t="s">
        <v>110</v>
      </c>
      <c r="F9" s="5" t="s">
        <v>160</v>
      </c>
      <c r="G9" s="5" t="s">
        <v>186</v>
      </c>
      <c r="H9" s="5" t="s">
        <v>187</v>
      </c>
      <c r="I9" s="5" t="s">
        <v>188</v>
      </c>
      <c r="J9" s="5" t="s">
        <v>142</v>
      </c>
      <c r="K9" s="5" t="s">
        <v>143</v>
      </c>
      <c r="L9" s="7" t="s">
        <v>117</v>
      </c>
      <c r="M9" s="5" t="s">
        <v>118</v>
      </c>
      <c r="N9" s="5" t="s">
        <v>189</v>
      </c>
      <c r="O9" s="5" t="s">
        <v>190</v>
      </c>
      <c r="P9" s="5" t="s">
        <v>191</v>
      </c>
      <c r="Q9" s="5" t="s">
        <v>122</v>
      </c>
      <c r="U9" s="5" t="s">
        <v>123</v>
      </c>
      <c r="V9" s="5" t="s">
        <v>123</v>
      </c>
      <c r="W9" s="5" t="s">
        <v>123</v>
      </c>
      <c r="X9" s="5" t="s">
        <v>123</v>
      </c>
      <c r="Y9" s="5" t="s">
        <v>123</v>
      </c>
      <c r="AB9" s="5" t="s">
        <v>123</v>
      </c>
      <c r="AC9" s="5" t="s">
        <v>123</v>
      </c>
      <c r="DB9" s="5">
        <v>3.0</v>
      </c>
      <c r="DE9" s="5" t="s">
        <v>124</v>
      </c>
    </row>
    <row r="10">
      <c r="A10" s="5">
        <v>9.0</v>
      </c>
      <c r="B10" s="6">
        <v>102.0</v>
      </c>
      <c r="C10" s="6">
        <v>80.0</v>
      </c>
      <c r="D10" s="5" t="s">
        <v>139</v>
      </c>
      <c r="E10" s="5" t="s">
        <v>110</v>
      </c>
      <c r="F10" s="5" t="s">
        <v>160</v>
      </c>
      <c r="G10" s="5" t="s">
        <v>192</v>
      </c>
      <c r="H10" s="5" t="s">
        <v>193</v>
      </c>
      <c r="I10" s="5" t="s">
        <v>194</v>
      </c>
      <c r="J10" s="5" t="s">
        <v>115</v>
      </c>
      <c r="K10" s="5" t="s">
        <v>195</v>
      </c>
      <c r="L10" s="8" t="s">
        <v>196</v>
      </c>
      <c r="M10" s="5" t="s">
        <v>118</v>
      </c>
      <c r="N10" s="5" t="s">
        <v>197</v>
      </c>
      <c r="O10" s="5" t="s">
        <v>198</v>
      </c>
      <c r="P10" s="5" t="s">
        <v>199</v>
      </c>
      <c r="Q10" s="5" t="s">
        <v>122</v>
      </c>
      <c r="S10" s="5" t="s">
        <v>123</v>
      </c>
      <c r="DB10" s="5">
        <v>3.0</v>
      </c>
      <c r="DD10" s="5" t="s">
        <v>200</v>
      </c>
      <c r="DE10" s="5" t="s">
        <v>138</v>
      </c>
    </row>
    <row r="11">
      <c r="A11" s="5">
        <v>10.0</v>
      </c>
      <c r="B11" s="6">
        <v>209.0</v>
      </c>
      <c r="C11" s="6">
        <v>62.0</v>
      </c>
      <c r="D11" s="5" t="s">
        <v>139</v>
      </c>
      <c r="E11" s="5" t="s">
        <v>110</v>
      </c>
      <c r="F11" s="5" t="s">
        <v>160</v>
      </c>
      <c r="G11" s="5" t="s">
        <v>201</v>
      </c>
      <c r="H11" s="5" t="s">
        <v>202</v>
      </c>
      <c r="I11" s="5" t="s">
        <v>203</v>
      </c>
      <c r="J11" s="5" t="s">
        <v>204</v>
      </c>
      <c r="K11" s="5" t="s">
        <v>205</v>
      </c>
      <c r="L11" s="8" t="s">
        <v>206</v>
      </c>
      <c r="M11" s="5" t="s">
        <v>207</v>
      </c>
      <c r="N11" s="5" t="s">
        <v>208</v>
      </c>
      <c r="O11" s="5" t="s">
        <v>209</v>
      </c>
      <c r="P11" s="5" t="s">
        <v>210</v>
      </c>
      <c r="Q11" s="5" t="s">
        <v>122</v>
      </c>
      <c r="R11" s="5" t="s">
        <v>123</v>
      </c>
      <c r="S11" s="5" t="s">
        <v>123</v>
      </c>
      <c r="X11" s="5" t="s">
        <v>123</v>
      </c>
      <c r="Y11" s="5" t="s">
        <v>123</v>
      </c>
      <c r="AB11" s="5" t="s">
        <v>123</v>
      </c>
      <c r="DB11" s="5">
        <v>3.0</v>
      </c>
      <c r="DD11" s="5" t="s">
        <v>211</v>
      </c>
      <c r="DE11" s="5" t="s">
        <v>124</v>
      </c>
    </row>
    <row r="12">
      <c r="A12" s="5">
        <v>11.0</v>
      </c>
      <c r="B12" s="6">
        <v>109.0</v>
      </c>
      <c r="C12" s="6">
        <v>94.0</v>
      </c>
      <c r="D12" s="5" t="s">
        <v>139</v>
      </c>
      <c r="E12" s="5" t="s">
        <v>125</v>
      </c>
      <c r="F12" s="5" t="s">
        <v>126</v>
      </c>
      <c r="G12" s="5" t="s">
        <v>112</v>
      </c>
      <c r="H12" s="5" t="s">
        <v>212</v>
      </c>
      <c r="I12" s="5" t="s">
        <v>213</v>
      </c>
      <c r="J12" s="5" t="s">
        <v>142</v>
      </c>
      <c r="K12" s="5" t="s">
        <v>143</v>
      </c>
      <c r="L12" s="8" t="s">
        <v>117</v>
      </c>
      <c r="M12" s="5" t="s">
        <v>118</v>
      </c>
      <c r="N12" s="5" t="s">
        <v>214</v>
      </c>
      <c r="O12" s="5" t="s">
        <v>215</v>
      </c>
      <c r="P12" s="5" t="s">
        <v>217</v>
      </c>
      <c r="Q12" s="5" t="s">
        <v>122</v>
      </c>
      <c r="V12" s="5" t="s">
        <v>123</v>
      </c>
      <c r="W12" s="5" t="s">
        <v>123</v>
      </c>
      <c r="X12" s="5" t="s">
        <v>123</v>
      </c>
      <c r="Y12" s="5" t="s">
        <v>123</v>
      </c>
      <c r="AB12" s="5" t="s">
        <v>123</v>
      </c>
      <c r="AC12" s="5" t="s">
        <v>123</v>
      </c>
      <c r="DB12" s="5">
        <v>3.0</v>
      </c>
      <c r="DD12" s="5" t="s">
        <v>218</v>
      </c>
      <c r="DE12" s="5" t="s">
        <v>124</v>
      </c>
    </row>
    <row r="13">
      <c r="A13" s="5">
        <v>12.0</v>
      </c>
      <c r="B13" s="6">
        <v>257.0</v>
      </c>
      <c r="C13" s="6">
        <v>65.0</v>
      </c>
      <c r="D13" s="5" t="s">
        <v>109</v>
      </c>
      <c r="E13" s="5" t="s">
        <v>125</v>
      </c>
      <c r="F13" s="5" t="s">
        <v>219</v>
      </c>
      <c r="G13" s="5" t="s">
        <v>112</v>
      </c>
      <c r="H13" s="5" t="s">
        <v>220</v>
      </c>
      <c r="I13" s="5" t="s">
        <v>221</v>
      </c>
      <c r="J13" s="5" t="s">
        <v>222</v>
      </c>
      <c r="K13" s="5" t="s">
        <v>223</v>
      </c>
      <c r="L13" s="8" t="s">
        <v>224</v>
      </c>
      <c r="M13" s="5" t="s">
        <v>118</v>
      </c>
      <c r="N13" s="5" t="s">
        <v>225</v>
      </c>
      <c r="O13" s="5" t="s">
        <v>226</v>
      </c>
      <c r="P13" s="5" t="s">
        <v>227</v>
      </c>
      <c r="Q13" s="5" t="s">
        <v>122</v>
      </c>
      <c r="R13" s="5" t="s">
        <v>123</v>
      </c>
      <c r="AA13" s="5" t="s">
        <v>123</v>
      </c>
      <c r="DB13" s="5">
        <v>3.0</v>
      </c>
      <c r="DE13" s="5" t="s">
        <v>138</v>
      </c>
    </row>
    <row r="14">
      <c r="A14" s="5">
        <v>13.0</v>
      </c>
      <c r="B14" s="6">
        <v>15.0</v>
      </c>
      <c r="C14" s="6">
        <v>65.0</v>
      </c>
      <c r="D14" s="5" t="s">
        <v>109</v>
      </c>
      <c r="E14" s="5" t="s">
        <v>125</v>
      </c>
      <c r="F14" s="5" t="s">
        <v>219</v>
      </c>
      <c r="G14" s="5" t="s">
        <v>112</v>
      </c>
      <c r="H14" s="5" t="s">
        <v>228</v>
      </c>
      <c r="I14" s="5" t="s">
        <v>229</v>
      </c>
      <c r="J14" s="5" t="s">
        <v>172</v>
      </c>
      <c r="K14" s="5" t="s">
        <v>143</v>
      </c>
      <c r="L14" s="8" t="s">
        <v>230</v>
      </c>
      <c r="M14" s="5" t="s">
        <v>118</v>
      </c>
      <c r="N14" s="5" t="s">
        <v>231</v>
      </c>
      <c r="O14" s="5" t="s">
        <v>232</v>
      </c>
      <c r="P14" s="5" t="s">
        <v>233</v>
      </c>
      <c r="Q14" s="5" t="s">
        <v>122</v>
      </c>
      <c r="U14" s="5" t="s">
        <v>123</v>
      </c>
      <c r="X14" s="5" t="s">
        <v>123</v>
      </c>
      <c r="Y14" s="5" t="s">
        <v>123</v>
      </c>
      <c r="Z14" s="5" t="s">
        <v>123</v>
      </c>
      <c r="AA14" s="5" t="s">
        <v>123</v>
      </c>
      <c r="DB14" s="5">
        <v>3.0</v>
      </c>
      <c r="DD14" s="5" t="s">
        <v>234</v>
      </c>
      <c r="DE14" s="5" t="s">
        <v>124</v>
      </c>
    </row>
    <row r="15">
      <c r="A15" s="5">
        <v>14.0</v>
      </c>
      <c r="B15" s="6">
        <v>66.0</v>
      </c>
      <c r="C15" s="6">
        <v>128.0</v>
      </c>
      <c r="D15" s="5" t="s">
        <v>139</v>
      </c>
      <c r="E15" s="5" t="s">
        <v>110</v>
      </c>
      <c r="F15" s="5" t="s">
        <v>160</v>
      </c>
      <c r="G15" s="5" t="s">
        <v>235</v>
      </c>
      <c r="H15" s="5" t="s">
        <v>236</v>
      </c>
      <c r="I15" s="5" t="s">
        <v>237</v>
      </c>
      <c r="J15" s="5" t="s">
        <v>172</v>
      </c>
      <c r="K15" s="5" t="s">
        <v>238</v>
      </c>
      <c r="L15" s="8" t="s">
        <v>239</v>
      </c>
      <c r="M15" s="5" t="s">
        <v>118</v>
      </c>
      <c r="N15" s="5" t="s">
        <v>240</v>
      </c>
      <c r="O15" s="5" t="s">
        <v>241</v>
      </c>
      <c r="P15" s="5" t="s">
        <v>242</v>
      </c>
      <c r="Q15" s="5" t="s">
        <v>157</v>
      </c>
      <c r="R15" s="5" t="s">
        <v>123</v>
      </c>
      <c r="S15" s="5" t="s">
        <v>123</v>
      </c>
      <c r="V15" s="5" t="s">
        <v>123</v>
      </c>
      <c r="Z15" s="5" t="s">
        <v>123</v>
      </c>
      <c r="AH15" s="5" t="s">
        <v>123</v>
      </c>
      <c r="AK15" s="5" t="s">
        <v>123</v>
      </c>
      <c r="AL15" s="5" t="s">
        <v>123</v>
      </c>
      <c r="AM15" s="5" t="s">
        <v>123</v>
      </c>
      <c r="AO15" s="5" t="s">
        <v>123</v>
      </c>
      <c r="AS15" s="5" t="s">
        <v>123</v>
      </c>
      <c r="AV15" s="5" t="s">
        <v>123</v>
      </c>
      <c r="BE15" s="5" t="s">
        <v>123</v>
      </c>
      <c r="BF15" s="5" t="s">
        <v>123</v>
      </c>
      <c r="BG15" s="5" t="s">
        <v>123</v>
      </c>
      <c r="BI15" s="5" t="s">
        <v>123</v>
      </c>
      <c r="BK15" s="5" t="s">
        <v>123</v>
      </c>
      <c r="BL15" s="5" t="s">
        <v>123</v>
      </c>
      <c r="BM15" s="5" t="s">
        <v>123</v>
      </c>
      <c r="BN15" s="5" t="s">
        <v>123</v>
      </c>
      <c r="BP15" s="5" t="s">
        <v>123</v>
      </c>
      <c r="BV15" s="5" t="s">
        <v>123</v>
      </c>
      <c r="CE15" s="5" t="s">
        <v>123</v>
      </c>
      <c r="CG15" s="5" t="s">
        <v>123</v>
      </c>
      <c r="CH15" s="5" t="s">
        <v>123</v>
      </c>
      <c r="CR15" s="5" t="s">
        <v>123</v>
      </c>
      <c r="CS15" s="5" t="s">
        <v>123</v>
      </c>
      <c r="CU15" s="5" t="s">
        <v>123</v>
      </c>
      <c r="CV15" s="5" t="s">
        <v>123</v>
      </c>
      <c r="DB15" s="5">
        <v>3.0</v>
      </c>
      <c r="DD15" s="5" t="s">
        <v>243</v>
      </c>
      <c r="DE15" s="5" t="s">
        <v>138</v>
      </c>
    </row>
    <row r="16">
      <c r="A16" s="5">
        <v>15.0</v>
      </c>
      <c r="B16" s="6" t="s">
        <v>244</v>
      </c>
      <c r="C16" s="6" t="s">
        <v>245</v>
      </c>
      <c r="D16" s="5" t="s">
        <v>139</v>
      </c>
      <c r="G16" s="5" t="s">
        <v>246</v>
      </c>
      <c r="H16" s="5" t="s">
        <v>247</v>
      </c>
      <c r="I16" s="5" t="s">
        <v>248</v>
      </c>
      <c r="J16" s="5" t="s">
        <v>249</v>
      </c>
      <c r="K16" s="5" t="s">
        <v>250</v>
      </c>
      <c r="L16" s="8" t="s">
        <v>251</v>
      </c>
      <c r="M16" s="5" t="s">
        <v>118</v>
      </c>
      <c r="N16" s="5" t="s">
        <v>252</v>
      </c>
      <c r="O16" s="5" t="s">
        <v>253</v>
      </c>
      <c r="P16" s="5" t="s">
        <v>254</v>
      </c>
      <c r="Q16" s="5" t="s">
        <v>157</v>
      </c>
      <c r="R16" s="5" t="s">
        <v>123</v>
      </c>
      <c r="S16" s="5" t="s">
        <v>123</v>
      </c>
      <c r="T16" s="5" t="s">
        <v>123</v>
      </c>
      <c r="U16" s="5" t="s">
        <v>123</v>
      </c>
      <c r="V16" s="5" t="s">
        <v>123</v>
      </c>
      <c r="W16" s="5" t="s">
        <v>123</v>
      </c>
      <c r="X16" s="5" t="s">
        <v>123</v>
      </c>
      <c r="Y16" s="5" t="s">
        <v>123</v>
      </c>
      <c r="Z16" s="5" t="s">
        <v>123</v>
      </c>
      <c r="AA16" s="5" t="s">
        <v>123</v>
      </c>
      <c r="AB16" s="5" t="s">
        <v>123</v>
      </c>
      <c r="AC16" s="5" t="s">
        <v>123</v>
      </c>
      <c r="AD16" s="5" t="s">
        <v>123</v>
      </c>
      <c r="AK16" s="5" t="s">
        <v>123</v>
      </c>
      <c r="AL16" s="5" t="s">
        <v>123</v>
      </c>
      <c r="AM16" s="5" t="s">
        <v>123</v>
      </c>
      <c r="AN16" s="5" t="s">
        <v>123</v>
      </c>
      <c r="AO16" s="5" t="s">
        <v>123</v>
      </c>
      <c r="AP16" s="5" t="s">
        <v>123</v>
      </c>
      <c r="AQ16" s="5" t="s">
        <v>123</v>
      </c>
      <c r="AR16" s="5" t="s">
        <v>123</v>
      </c>
      <c r="AS16" s="5" t="s">
        <v>123</v>
      </c>
      <c r="AT16" s="5" t="s">
        <v>123</v>
      </c>
      <c r="AU16" s="5" t="s">
        <v>123</v>
      </c>
      <c r="AV16" s="5" t="s">
        <v>123</v>
      </c>
      <c r="AW16" s="5" t="s">
        <v>123</v>
      </c>
      <c r="AX16" s="5" t="s">
        <v>123</v>
      </c>
      <c r="AY16" s="5" t="s">
        <v>123</v>
      </c>
      <c r="AZ16" s="5" t="s">
        <v>123</v>
      </c>
      <c r="BA16" s="5" t="s">
        <v>123</v>
      </c>
      <c r="BB16" s="5" t="s">
        <v>123</v>
      </c>
      <c r="BC16" s="5" t="s">
        <v>123</v>
      </c>
      <c r="BD16" s="5" t="s">
        <v>123</v>
      </c>
      <c r="BE16" s="5" t="s">
        <v>123</v>
      </c>
      <c r="BF16" s="5" t="s">
        <v>123</v>
      </c>
      <c r="BG16" s="5" t="s">
        <v>123</v>
      </c>
      <c r="BH16" s="5" t="s">
        <v>123</v>
      </c>
      <c r="BI16" s="5" t="s">
        <v>123</v>
      </c>
      <c r="BJ16" s="5" t="s">
        <v>123</v>
      </c>
      <c r="BK16" s="5" t="s">
        <v>123</v>
      </c>
      <c r="BL16" s="5" t="s">
        <v>123</v>
      </c>
      <c r="BM16" s="5" t="s">
        <v>123</v>
      </c>
      <c r="BN16" s="5" t="s">
        <v>123</v>
      </c>
      <c r="BO16" s="5" t="s">
        <v>123</v>
      </c>
      <c r="BP16" s="5" t="s">
        <v>123</v>
      </c>
      <c r="BQ16" s="5" t="s">
        <v>123</v>
      </c>
      <c r="BR16" s="5" t="s">
        <v>123</v>
      </c>
      <c r="BS16" s="5" t="s">
        <v>123</v>
      </c>
      <c r="BT16" s="5" t="s">
        <v>123</v>
      </c>
      <c r="BU16" s="5" t="s">
        <v>123</v>
      </c>
      <c r="BV16" s="5" t="s">
        <v>123</v>
      </c>
      <c r="BW16" s="5" t="s">
        <v>123</v>
      </c>
      <c r="BX16" s="5" t="s">
        <v>123</v>
      </c>
      <c r="BY16" s="5" t="s">
        <v>123</v>
      </c>
      <c r="BZ16" s="5" t="s">
        <v>123</v>
      </c>
      <c r="CA16" s="5" t="s">
        <v>123</v>
      </c>
      <c r="CB16" s="5" t="s">
        <v>123</v>
      </c>
      <c r="CC16" s="5" t="s">
        <v>123</v>
      </c>
      <c r="CE16" s="5" t="s">
        <v>123</v>
      </c>
      <c r="CF16" s="5" t="s">
        <v>123</v>
      </c>
      <c r="CG16" s="5" t="s">
        <v>123</v>
      </c>
      <c r="CH16" s="5" t="s">
        <v>123</v>
      </c>
      <c r="CI16" s="5" t="s">
        <v>123</v>
      </c>
      <c r="CJ16" s="5" t="s">
        <v>123</v>
      </c>
      <c r="CK16" s="5" t="s">
        <v>123</v>
      </c>
      <c r="CL16" s="5" t="s">
        <v>123</v>
      </c>
      <c r="CM16" s="5" t="s">
        <v>123</v>
      </c>
      <c r="CN16" s="5" t="s">
        <v>123</v>
      </c>
      <c r="CO16" s="5" t="s">
        <v>123</v>
      </c>
      <c r="CP16" s="5" t="s">
        <v>123</v>
      </c>
      <c r="CQ16" s="5" t="s">
        <v>123</v>
      </c>
      <c r="CR16" s="5" t="s">
        <v>123</v>
      </c>
      <c r="CS16" s="5" t="s">
        <v>123</v>
      </c>
      <c r="CT16" s="5" t="s">
        <v>123</v>
      </c>
      <c r="CU16" s="5" t="s">
        <v>123</v>
      </c>
      <c r="CV16" s="5" t="s">
        <v>123</v>
      </c>
      <c r="CW16" s="5" t="s">
        <v>123</v>
      </c>
      <c r="CX16" s="5" t="s">
        <v>123</v>
      </c>
      <c r="CY16" s="5" t="s">
        <v>123</v>
      </c>
      <c r="CZ16" s="5" t="s">
        <v>123</v>
      </c>
      <c r="DA16" s="5" t="s">
        <v>123</v>
      </c>
      <c r="DB16" s="5" t="s">
        <v>255</v>
      </c>
      <c r="DD16" s="5" t="s">
        <v>256</v>
      </c>
      <c r="DE16" s="5" t="s">
        <v>124</v>
      </c>
    </row>
    <row r="17">
      <c r="A17" s="5">
        <v>16.0</v>
      </c>
      <c r="B17" s="6">
        <v>184.0</v>
      </c>
      <c r="C17" s="6">
        <v>112.0</v>
      </c>
      <c r="D17" s="5" t="s">
        <v>109</v>
      </c>
      <c r="E17" s="5" t="s">
        <v>125</v>
      </c>
      <c r="F17" s="5" t="s">
        <v>111</v>
      </c>
      <c r="G17" s="5" t="s">
        <v>112</v>
      </c>
      <c r="H17" s="5" t="s">
        <v>257</v>
      </c>
      <c r="I17" s="5" t="s">
        <v>258</v>
      </c>
      <c r="J17" s="5" t="s">
        <v>259</v>
      </c>
      <c r="K17" s="5" t="s">
        <v>143</v>
      </c>
      <c r="L17" s="8" t="s">
        <v>260</v>
      </c>
      <c r="M17" s="5" t="s">
        <v>118</v>
      </c>
      <c r="N17" s="5" t="s">
        <v>261</v>
      </c>
      <c r="O17" s="5" t="s">
        <v>262</v>
      </c>
      <c r="P17" s="5" t="s">
        <v>263</v>
      </c>
      <c r="Q17" s="5" t="s">
        <v>122</v>
      </c>
      <c r="S17" s="5" t="s">
        <v>123</v>
      </c>
      <c r="T17" s="5" t="s">
        <v>123</v>
      </c>
      <c r="U17" s="5" t="s">
        <v>123</v>
      </c>
      <c r="V17" s="5" t="s">
        <v>123</v>
      </c>
      <c r="X17" s="5" t="s">
        <v>123</v>
      </c>
      <c r="Y17" s="5" t="s">
        <v>123</v>
      </c>
      <c r="AB17" s="5" t="s">
        <v>123</v>
      </c>
      <c r="AC17" s="5" t="s">
        <v>123</v>
      </c>
      <c r="DB17" s="5">
        <v>4.0</v>
      </c>
      <c r="DE17" s="5" t="s">
        <v>124</v>
      </c>
    </row>
    <row r="18">
      <c r="A18" s="5">
        <v>17.0</v>
      </c>
      <c r="B18" s="6">
        <v>271.0</v>
      </c>
      <c r="C18" s="6">
        <v>104.0</v>
      </c>
      <c r="D18" s="5" t="s">
        <v>109</v>
      </c>
      <c r="E18" s="5" t="s">
        <v>110</v>
      </c>
      <c r="F18" s="5" t="s">
        <v>111</v>
      </c>
      <c r="G18" s="5" t="s">
        <v>112</v>
      </c>
      <c r="H18" s="5" t="s">
        <v>264</v>
      </c>
      <c r="I18" s="5" t="s">
        <v>265</v>
      </c>
      <c r="J18" s="5" t="s">
        <v>222</v>
      </c>
      <c r="K18" s="5" t="s">
        <v>266</v>
      </c>
      <c r="L18" s="8" t="s">
        <v>267</v>
      </c>
      <c r="M18" s="5" t="s">
        <v>118</v>
      </c>
      <c r="N18" s="5" t="s">
        <v>268</v>
      </c>
      <c r="O18" s="5" t="s">
        <v>269</v>
      </c>
      <c r="P18" s="5" t="s">
        <v>270</v>
      </c>
      <c r="Q18" s="5" t="s">
        <v>157</v>
      </c>
      <c r="R18" s="5" t="s">
        <v>123</v>
      </c>
      <c r="S18" s="5" t="s">
        <v>123</v>
      </c>
      <c r="T18" s="5" t="s">
        <v>123</v>
      </c>
      <c r="U18" s="5" t="s">
        <v>123</v>
      </c>
      <c r="V18" s="5" t="s">
        <v>123</v>
      </c>
      <c r="X18" s="5" t="s">
        <v>123</v>
      </c>
      <c r="Y18" s="5" t="s">
        <v>123</v>
      </c>
      <c r="AB18" s="5" t="s">
        <v>123</v>
      </c>
      <c r="AD18" s="5" t="s">
        <v>123</v>
      </c>
      <c r="AE18" s="5" t="s">
        <v>123</v>
      </c>
      <c r="AK18" s="5" t="s">
        <v>123</v>
      </c>
      <c r="AL18" s="5" t="s">
        <v>123</v>
      </c>
      <c r="AM18" s="5" t="s">
        <v>123</v>
      </c>
      <c r="AN18" s="5" t="s">
        <v>123</v>
      </c>
      <c r="AP18" s="5" t="s">
        <v>123</v>
      </c>
      <c r="AQ18" s="5" t="s">
        <v>123</v>
      </c>
      <c r="AR18" s="5" t="s">
        <v>123</v>
      </c>
      <c r="AT18" s="5" t="s">
        <v>123</v>
      </c>
      <c r="AW18" s="5" t="s">
        <v>123</v>
      </c>
      <c r="AX18" s="5" t="s">
        <v>123</v>
      </c>
      <c r="BB18" s="5" t="s">
        <v>123</v>
      </c>
      <c r="BC18" s="5" t="s">
        <v>123</v>
      </c>
      <c r="BD18" s="5" t="s">
        <v>123</v>
      </c>
      <c r="BE18" s="5" t="s">
        <v>123</v>
      </c>
      <c r="BG18" s="5" t="s">
        <v>123</v>
      </c>
      <c r="BH18" s="5" t="s">
        <v>123</v>
      </c>
      <c r="BI18" s="5" t="s">
        <v>123</v>
      </c>
      <c r="BK18" s="5" t="s">
        <v>123</v>
      </c>
      <c r="BL18" s="5" t="s">
        <v>123</v>
      </c>
      <c r="BM18" s="5" t="s">
        <v>123</v>
      </c>
      <c r="BN18" s="5" t="s">
        <v>123</v>
      </c>
      <c r="BO18" s="5" t="s">
        <v>123</v>
      </c>
      <c r="BP18" s="5" t="s">
        <v>123</v>
      </c>
      <c r="BQ18" s="5" t="s">
        <v>123</v>
      </c>
      <c r="BR18" s="5" t="s">
        <v>123</v>
      </c>
      <c r="BS18" s="5" t="s">
        <v>123</v>
      </c>
      <c r="BT18" s="5" t="s">
        <v>123</v>
      </c>
      <c r="BU18" s="5" t="s">
        <v>123</v>
      </c>
      <c r="BV18" s="5" t="s">
        <v>123</v>
      </c>
      <c r="BX18" s="5" t="s">
        <v>123</v>
      </c>
      <c r="BY18" s="5" t="s">
        <v>123</v>
      </c>
      <c r="CA18" s="5" t="s">
        <v>123</v>
      </c>
      <c r="CC18" s="5" t="s">
        <v>123</v>
      </c>
      <c r="CE18" s="5" t="s">
        <v>123</v>
      </c>
      <c r="CG18" s="5" t="s">
        <v>123</v>
      </c>
      <c r="CH18" s="5" t="s">
        <v>123</v>
      </c>
      <c r="CK18" s="5" t="s">
        <v>123</v>
      </c>
      <c r="CN18" s="5" t="s">
        <v>123</v>
      </c>
      <c r="CO18" s="5" t="s">
        <v>123</v>
      </c>
      <c r="CP18" s="5" t="s">
        <v>123</v>
      </c>
      <c r="CQ18" s="5" t="s">
        <v>123</v>
      </c>
      <c r="CS18" s="5" t="s">
        <v>123</v>
      </c>
      <c r="CW18" s="5" t="s">
        <v>123</v>
      </c>
      <c r="DB18" s="5">
        <v>4.0</v>
      </c>
      <c r="DE18" s="5" t="s">
        <v>124</v>
      </c>
    </row>
    <row r="19">
      <c r="A19" s="5">
        <v>18.0</v>
      </c>
      <c r="B19" s="6">
        <v>73.0</v>
      </c>
      <c r="C19" s="6">
        <v>137.0</v>
      </c>
      <c r="D19" s="5" t="s">
        <v>139</v>
      </c>
      <c r="E19" s="5" t="s">
        <v>110</v>
      </c>
      <c r="F19" s="5" t="s">
        <v>160</v>
      </c>
      <c r="G19" s="5" t="s">
        <v>271</v>
      </c>
      <c r="H19" s="5" t="s">
        <v>272</v>
      </c>
      <c r="I19" s="5" t="s">
        <v>273</v>
      </c>
      <c r="J19" s="5" t="s">
        <v>274</v>
      </c>
      <c r="K19" s="5" t="s">
        <v>275</v>
      </c>
      <c r="L19" s="8" t="s">
        <v>276</v>
      </c>
      <c r="M19" s="5" t="s">
        <v>118</v>
      </c>
      <c r="N19" s="5" t="s">
        <v>277</v>
      </c>
      <c r="O19" s="5" t="s">
        <v>278</v>
      </c>
      <c r="P19" s="5" t="s">
        <v>279</v>
      </c>
      <c r="Q19" s="5" t="s">
        <v>122</v>
      </c>
      <c r="T19" s="5" t="s">
        <v>123</v>
      </c>
      <c r="V19" s="5" t="s">
        <v>123</v>
      </c>
      <c r="W19" s="5" t="s">
        <v>123</v>
      </c>
      <c r="Z19" s="5" t="s">
        <v>123</v>
      </c>
      <c r="AB19" s="5" t="s">
        <v>123</v>
      </c>
      <c r="AC19" s="5" t="s">
        <v>123</v>
      </c>
      <c r="DB19" s="5">
        <v>4.0</v>
      </c>
      <c r="DD19" s="5" t="s">
        <v>280</v>
      </c>
      <c r="DE19" s="5" t="s">
        <v>124</v>
      </c>
    </row>
    <row r="20">
      <c r="A20" s="5">
        <v>19.0</v>
      </c>
      <c r="B20" s="6">
        <v>89.0</v>
      </c>
      <c r="C20" s="6">
        <v>62.0</v>
      </c>
      <c r="D20" s="5" t="s">
        <v>139</v>
      </c>
      <c r="E20" s="5" t="s">
        <v>110</v>
      </c>
      <c r="F20" s="5" t="s">
        <v>160</v>
      </c>
      <c r="G20" s="5" t="s">
        <v>201</v>
      </c>
      <c r="H20" s="5" t="s">
        <v>281</v>
      </c>
      <c r="I20" s="5" t="s">
        <v>282</v>
      </c>
      <c r="J20" s="5" t="s">
        <v>204</v>
      </c>
      <c r="K20" s="5" t="s">
        <v>283</v>
      </c>
      <c r="L20" s="8" t="s">
        <v>284</v>
      </c>
      <c r="M20" s="5" t="s">
        <v>118</v>
      </c>
      <c r="N20" s="5" t="s">
        <v>285</v>
      </c>
      <c r="O20" s="5" t="s">
        <v>286</v>
      </c>
      <c r="P20" s="5" t="s">
        <v>287</v>
      </c>
      <c r="Q20" s="5" t="s">
        <v>157</v>
      </c>
      <c r="Z20" s="5" t="s">
        <v>123</v>
      </c>
      <c r="AB20" s="5" t="s">
        <v>123</v>
      </c>
      <c r="AC20" s="5" t="s">
        <v>123</v>
      </c>
      <c r="AK20" s="5" t="s">
        <v>123</v>
      </c>
      <c r="AQ20" s="5" t="s">
        <v>123</v>
      </c>
      <c r="BD20" s="5" t="s">
        <v>123</v>
      </c>
      <c r="BF20" s="5" t="s">
        <v>123</v>
      </c>
      <c r="BG20" s="5" t="s">
        <v>123</v>
      </c>
      <c r="BI20" s="5" t="s">
        <v>123</v>
      </c>
      <c r="BQ20" s="5" t="s">
        <v>123</v>
      </c>
      <c r="BS20" s="5" t="s">
        <v>123</v>
      </c>
      <c r="BT20" s="5" t="s">
        <v>123</v>
      </c>
      <c r="CE20" s="5" t="s">
        <v>123</v>
      </c>
      <c r="CG20" s="5" t="s">
        <v>123</v>
      </c>
      <c r="CK20" s="5" t="s">
        <v>123</v>
      </c>
      <c r="CO20" s="5" t="s">
        <v>123</v>
      </c>
      <c r="CR20" s="5" t="s">
        <v>123</v>
      </c>
      <c r="DB20" s="5">
        <v>3.0</v>
      </c>
      <c r="DE20" s="5" t="s">
        <v>138</v>
      </c>
    </row>
    <row r="21">
      <c r="A21" s="5">
        <v>20.0</v>
      </c>
      <c r="B21" s="6">
        <v>234.0</v>
      </c>
      <c r="C21" s="6">
        <v>111.0</v>
      </c>
      <c r="D21" s="5" t="s">
        <v>109</v>
      </c>
      <c r="E21" s="5" t="s">
        <v>125</v>
      </c>
      <c r="F21" s="5" t="s">
        <v>160</v>
      </c>
      <c r="G21" s="5" t="s">
        <v>161</v>
      </c>
      <c r="H21" s="5" t="s">
        <v>288</v>
      </c>
      <c r="I21" s="5" t="s">
        <v>289</v>
      </c>
      <c r="J21" s="5" t="s">
        <v>115</v>
      </c>
      <c r="K21" s="5" t="s">
        <v>290</v>
      </c>
      <c r="L21" s="8" t="s">
        <v>117</v>
      </c>
      <c r="M21" s="5" t="s">
        <v>118</v>
      </c>
      <c r="N21" s="5" t="s">
        <v>291</v>
      </c>
      <c r="O21" s="5" t="s">
        <v>292</v>
      </c>
      <c r="P21" s="5" t="s">
        <v>293</v>
      </c>
      <c r="Q21" s="5" t="s">
        <v>122</v>
      </c>
      <c r="R21" s="5" t="s">
        <v>123</v>
      </c>
      <c r="S21" s="5" t="s">
        <v>123</v>
      </c>
      <c r="T21" s="5" t="s">
        <v>123</v>
      </c>
      <c r="U21" s="5" t="s">
        <v>123</v>
      </c>
      <c r="V21" s="5" t="s">
        <v>123</v>
      </c>
      <c r="W21" s="5" t="s">
        <v>123</v>
      </c>
      <c r="X21" s="5" t="s">
        <v>123</v>
      </c>
      <c r="Y21" s="5" t="s">
        <v>123</v>
      </c>
      <c r="AA21" s="5" t="s">
        <v>123</v>
      </c>
      <c r="AB21" s="5" t="s">
        <v>123</v>
      </c>
      <c r="AC21" s="5" t="s">
        <v>123</v>
      </c>
      <c r="DB21" s="5">
        <v>4.0</v>
      </c>
      <c r="DE21" s="5" t="s">
        <v>124</v>
      </c>
    </row>
    <row r="22">
      <c r="A22" s="5">
        <v>21.0</v>
      </c>
      <c r="B22" s="6">
        <v>183.0</v>
      </c>
      <c r="C22" s="6">
        <v>111.0</v>
      </c>
      <c r="D22" s="5" t="s">
        <v>109</v>
      </c>
      <c r="E22" s="5" t="s">
        <v>125</v>
      </c>
      <c r="F22" s="5" t="s">
        <v>160</v>
      </c>
      <c r="G22" s="5" t="s">
        <v>161</v>
      </c>
      <c r="H22" s="5" t="s">
        <v>294</v>
      </c>
      <c r="I22" s="5" t="s">
        <v>295</v>
      </c>
      <c r="J22" s="5" t="s">
        <v>115</v>
      </c>
      <c r="K22" s="5" t="s">
        <v>296</v>
      </c>
      <c r="L22" s="8" t="s">
        <v>297</v>
      </c>
      <c r="M22" s="5" t="s">
        <v>118</v>
      </c>
      <c r="N22" s="5" t="s">
        <v>298</v>
      </c>
      <c r="O22" s="5" t="s">
        <v>299</v>
      </c>
      <c r="P22" s="5" t="s">
        <v>300</v>
      </c>
      <c r="Q22" s="5" t="s">
        <v>122</v>
      </c>
      <c r="R22" s="5" t="s">
        <v>123</v>
      </c>
      <c r="S22" s="5" t="s">
        <v>123</v>
      </c>
      <c r="T22" s="5" t="s">
        <v>123</v>
      </c>
      <c r="U22" s="5" t="s">
        <v>123</v>
      </c>
      <c r="V22" s="5" t="s">
        <v>123</v>
      </c>
      <c r="X22" s="5" t="s">
        <v>123</v>
      </c>
      <c r="Y22" s="5" t="s">
        <v>123</v>
      </c>
      <c r="AA22" s="5" t="s">
        <v>123</v>
      </c>
      <c r="AC22" s="5" t="s">
        <v>123</v>
      </c>
      <c r="DB22" s="5">
        <v>4.0</v>
      </c>
      <c r="DE22" s="5" t="s">
        <v>124</v>
      </c>
    </row>
    <row r="23">
      <c r="A23" s="5">
        <v>22.0</v>
      </c>
      <c r="B23" s="6" t="s">
        <v>301</v>
      </c>
      <c r="C23" s="6" t="s">
        <v>302</v>
      </c>
      <c r="D23" s="5" t="s">
        <v>109</v>
      </c>
      <c r="G23" s="5" t="s">
        <v>303</v>
      </c>
      <c r="H23" s="5" t="s">
        <v>304</v>
      </c>
      <c r="I23" s="5" t="s">
        <v>305</v>
      </c>
      <c r="J23" s="5" t="s">
        <v>204</v>
      </c>
      <c r="K23" s="5" t="s">
        <v>306</v>
      </c>
      <c r="L23" s="8" t="s">
        <v>307</v>
      </c>
      <c r="M23" s="5" t="s">
        <v>118</v>
      </c>
      <c r="N23" s="5" t="s">
        <v>308</v>
      </c>
      <c r="O23" s="5" t="s">
        <v>309</v>
      </c>
      <c r="P23" s="5" t="s">
        <v>310</v>
      </c>
      <c r="Q23" s="5" t="s">
        <v>157</v>
      </c>
      <c r="R23" s="5" t="s">
        <v>123</v>
      </c>
      <c r="S23" s="5" t="s">
        <v>123</v>
      </c>
      <c r="T23" s="5" t="s">
        <v>123</v>
      </c>
      <c r="U23" s="5" t="s">
        <v>123</v>
      </c>
      <c r="V23" s="5" t="s">
        <v>123</v>
      </c>
      <c r="W23" s="5" t="s">
        <v>123</v>
      </c>
      <c r="X23" s="5" t="s">
        <v>123</v>
      </c>
      <c r="Y23" s="5" t="s">
        <v>123</v>
      </c>
      <c r="Z23" s="5" t="s">
        <v>123</v>
      </c>
      <c r="AA23" s="5" t="s">
        <v>123</v>
      </c>
      <c r="AB23" s="5" t="s">
        <v>123</v>
      </c>
      <c r="AC23" s="5" t="s">
        <v>123</v>
      </c>
      <c r="AK23" s="5" t="s">
        <v>123</v>
      </c>
      <c r="AM23" s="5" t="s">
        <v>123</v>
      </c>
      <c r="AN23" s="5" t="s">
        <v>123</v>
      </c>
      <c r="AP23" s="5" t="s">
        <v>123</v>
      </c>
      <c r="AR23" s="5" t="s">
        <v>123</v>
      </c>
      <c r="AV23" s="5" t="s">
        <v>123</v>
      </c>
      <c r="AW23" s="5" t="s">
        <v>123</v>
      </c>
      <c r="AX23" s="5" t="s">
        <v>123</v>
      </c>
      <c r="AZ23" s="5" t="s">
        <v>123</v>
      </c>
      <c r="BA23" s="5" t="s">
        <v>123</v>
      </c>
      <c r="BF23" s="5" t="s">
        <v>123</v>
      </c>
      <c r="BH23" s="5" t="s">
        <v>123</v>
      </c>
      <c r="BS23" s="5" t="s">
        <v>123</v>
      </c>
      <c r="BT23" s="5" t="s">
        <v>123</v>
      </c>
      <c r="BU23" s="5" t="s">
        <v>123</v>
      </c>
      <c r="BV23" s="5" t="s">
        <v>123</v>
      </c>
      <c r="CC23" s="5" t="s">
        <v>123</v>
      </c>
      <c r="CO23" s="5" t="s">
        <v>123</v>
      </c>
      <c r="DB23" s="9">
        <v>43527.0</v>
      </c>
      <c r="DE23" s="5" t="s">
        <v>124</v>
      </c>
    </row>
    <row r="24">
      <c r="A24" s="5">
        <v>23.0</v>
      </c>
      <c r="B24" s="6">
        <v>264.0</v>
      </c>
      <c r="C24" s="6">
        <v>82.0</v>
      </c>
      <c r="D24" s="5" t="s">
        <v>109</v>
      </c>
      <c r="E24" s="5" t="s">
        <v>110</v>
      </c>
      <c r="F24" s="5" t="s">
        <v>160</v>
      </c>
      <c r="G24" s="5" t="s">
        <v>311</v>
      </c>
      <c r="H24" s="5" t="s">
        <v>312</v>
      </c>
      <c r="I24" s="5" t="s">
        <v>313</v>
      </c>
      <c r="J24" s="5" t="s">
        <v>314</v>
      </c>
      <c r="K24" s="5" t="s">
        <v>315</v>
      </c>
      <c r="L24" s="8" t="s">
        <v>316</v>
      </c>
      <c r="M24" s="5" t="s">
        <v>118</v>
      </c>
      <c r="N24" s="5" t="s">
        <v>317</v>
      </c>
      <c r="O24" s="5" t="s">
        <v>318</v>
      </c>
      <c r="P24" s="5" t="s">
        <v>319</v>
      </c>
      <c r="Q24" s="5" t="s">
        <v>157</v>
      </c>
      <c r="R24" s="5" t="s">
        <v>123</v>
      </c>
      <c r="T24" s="5" t="s">
        <v>123</v>
      </c>
      <c r="AA24" s="5" t="s">
        <v>123</v>
      </c>
      <c r="AE24" s="5" t="s">
        <v>123</v>
      </c>
      <c r="AJ24" s="5" t="s">
        <v>123</v>
      </c>
      <c r="AS24" s="5" t="s">
        <v>123</v>
      </c>
      <c r="AV24" s="5" t="s">
        <v>123</v>
      </c>
      <c r="BF24" s="5" t="s">
        <v>123</v>
      </c>
      <c r="DB24" s="5">
        <v>3.0</v>
      </c>
      <c r="DD24" s="5" t="s">
        <v>320</v>
      </c>
      <c r="DE24" s="5" t="s">
        <v>138</v>
      </c>
    </row>
    <row r="25">
      <c r="A25" s="5">
        <v>24.0</v>
      </c>
      <c r="B25" s="6" t="s">
        <v>321</v>
      </c>
      <c r="C25" s="6" t="s">
        <v>322</v>
      </c>
      <c r="D25" s="5" t="s">
        <v>323</v>
      </c>
      <c r="G25" s="5" t="s">
        <v>324</v>
      </c>
      <c r="H25" s="5" t="s">
        <v>325</v>
      </c>
      <c r="I25" s="5" t="s">
        <v>326</v>
      </c>
      <c r="J25" s="5" t="s">
        <v>327</v>
      </c>
      <c r="K25" s="5" t="s">
        <v>328</v>
      </c>
      <c r="L25" s="8" t="s">
        <v>329</v>
      </c>
      <c r="M25" s="5" t="s">
        <v>118</v>
      </c>
      <c r="N25" s="5" t="s">
        <v>330</v>
      </c>
      <c r="O25" s="5" t="s">
        <v>331</v>
      </c>
      <c r="P25" s="5" t="s">
        <v>332</v>
      </c>
      <c r="Q25" s="5" t="s">
        <v>122</v>
      </c>
      <c r="R25" s="5" t="s">
        <v>123</v>
      </c>
      <c r="S25" s="5" t="s">
        <v>123</v>
      </c>
      <c r="T25" s="5" t="s">
        <v>123</v>
      </c>
      <c r="U25" s="5" t="s">
        <v>123</v>
      </c>
      <c r="V25" s="5" t="s">
        <v>123</v>
      </c>
      <c r="X25" s="5" t="s">
        <v>123</v>
      </c>
      <c r="Y25" s="5" t="s">
        <v>123</v>
      </c>
      <c r="Z25" s="5" t="s">
        <v>123</v>
      </c>
      <c r="AA25" s="5" t="s">
        <v>123</v>
      </c>
      <c r="AB25" s="5" t="s">
        <v>123</v>
      </c>
      <c r="AC25" s="5" t="s">
        <v>123</v>
      </c>
      <c r="DB25" s="10">
        <v>38079.0</v>
      </c>
      <c r="DD25" s="5" t="s">
        <v>333</v>
      </c>
      <c r="DE25" s="5" t="s">
        <v>124</v>
      </c>
    </row>
    <row r="26">
      <c r="A26" s="5">
        <v>25.0</v>
      </c>
      <c r="B26" s="6" t="s">
        <v>334</v>
      </c>
      <c r="C26" s="6" t="s">
        <v>335</v>
      </c>
      <c r="D26" s="5" t="s">
        <v>109</v>
      </c>
      <c r="G26" s="5" t="s">
        <v>336</v>
      </c>
      <c r="H26" s="5" t="s">
        <v>337</v>
      </c>
      <c r="I26" s="5" t="s">
        <v>338</v>
      </c>
      <c r="J26" s="5" t="s">
        <v>338</v>
      </c>
      <c r="K26" s="5" t="s">
        <v>339</v>
      </c>
      <c r="L26" s="8" t="s">
        <v>340</v>
      </c>
      <c r="M26" s="5" t="s">
        <v>118</v>
      </c>
      <c r="N26" s="5" t="s">
        <v>341</v>
      </c>
      <c r="O26" s="5" t="s">
        <v>342</v>
      </c>
      <c r="P26" s="5" t="s">
        <v>343</v>
      </c>
      <c r="Q26" s="5" t="s">
        <v>157</v>
      </c>
      <c r="R26" s="5" t="s">
        <v>123</v>
      </c>
      <c r="S26" s="5" t="s">
        <v>123</v>
      </c>
      <c r="T26" s="5" t="s">
        <v>123</v>
      </c>
      <c r="U26" s="5" t="s">
        <v>123</v>
      </c>
      <c r="V26" s="5" t="s">
        <v>123</v>
      </c>
      <c r="W26" s="5" t="s">
        <v>123</v>
      </c>
      <c r="X26" s="5" t="s">
        <v>123</v>
      </c>
      <c r="Y26" s="5" t="s">
        <v>123</v>
      </c>
      <c r="Z26" s="5" t="s">
        <v>123</v>
      </c>
      <c r="AA26" s="5" t="s">
        <v>123</v>
      </c>
      <c r="AB26" s="5" t="s">
        <v>123</v>
      </c>
      <c r="AC26" s="5" t="s">
        <v>123</v>
      </c>
      <c r="AG26" s="5" t="s">
        <v>123</v>
      </c>
      <c r="AH26" s="5" t="s">
        <v>123</v>
      </c>
      <c r="AI26" s="5" t="s">
        <v>123</v>
      </c>
      <c r="AJ26" s="5" t="s">
        <v>123</v>
      </c>
      <c r="AK26" s="5" t="s">
        <v>123</v>
      </c>
      <c r="AL26" s="5" t="s">
        <v>123</v>
      </c>
      <c r="AM26" s="5" t="s">
        <v>123</v>
      </c>
      <c r="AN26" s="5" t="s">
        <v>123</v>
      </c>
      <c r="AO26" s="5" t="s">
        <v>123</v>
      </c>
      <c r="AP26" s="5" t="s">
        <v>123</v>
      </c>
      <c r="AQ26" s="5" t="s">
        <v>123</v>
      </c>
      <c r="AR26" s="5" t="s">
        <v>123</v>
      </c>
      <c r="AS26" s="5" t="s">
        <v>123</v>
      </c>
      <c r="AV26" s="5" t="s">
        <v>123</v>
      </c>
      <c r="AW26" s="5" t="s">
        <v>123</v>
      </c>
      <c r="AX26" s="5" t="s">
        <v>123</v>
      </c>
      <c r="AY26" s="5" t="s">
        <v>123</v>
      </c>
      <c r="BB26" s="5" t="s">
        <v>123</v>
      </c>
      <c r="BD26" s="5" t="s">
        <v>123</v>
      </c>
      <c r="BE26" s="5" t="s">
        <v>123</v>
      </c>
      <c r="BH26" s="5" t="s">
        <v>123</v>
      </c>
      <c r="BI26" s="5" t="s">
        <v>123</v>
      </c>
      <c r="BJ26" s="5" t="s">
        <v>123</v>
      </c>
      <c r="BK26" s="5" t="s">
        <v>123</v>
      </c>
      <c r="BL26" s="5" t="s">
        <v>123</v>
      </c>
      <c r="BM26" s="5" t="s">
        <v>123</v>
      </c>
      <c r="BN26" s="5" t="s">
        <v>123</v>
      </c>
      <c r="BP26" s="5" t="s">
        <v>123</v>
      </c>
      <c r="BR26" s="5" t="s">
        <v>123</v>
      </c>
      <c r="BS26" s="5" t="s">
        <v>123</v>
      </c>
      <c r="BT26" s="5" t="s">
        <v>123</v>
      </c>
      <c r="BU26" s="5" t="s">
        <v>123</v>
      </c>
      <c r="BV26" s="5" t="s">
        <v>123</v>
      </c>
      <c r="BW26" s="5" t="s">
        <v>123</v>
      </c>
      <c r="BX26" s="5" t="s">
        <v>123</v>
      </c>
      <c r="CC26" s="5" t="s">
        <v>123</v>
      </c>
      <c r="CE26" s="5" t="s">
        <v>123</v>
      </c>
      <c r="CF26" s="5" t="s">
        <v>123</v>
      </c>
      <c r="CG26" s="5" t="s">
        <v>123</v>
      </c>
      <c r="CH26" s="5" t="s">
        <v>123</v>
      </c>
      <c r="CJ26" s="5" t="s">
        <v>123</v>
      </c>
      <c r="CK26" s="5" t="s">
        <v>123</v>
      </c>
      <c r="CO26" s="5" t="s">
        <v>123</v>
      </c>
      <c r="CP26" s="5" t="s">
        <v>123</v>
      </c>
      <c r="CQ26" s="5" t="s">
        <v>123</v>
      </c>
      <c r="CR26" s="5" t="s">
        <v>123</v>
      </c>
      <c r="CS26" s="5" t="s">
        <v>123</v>
      </c>
      <c r="CT26" s="5" t="s">
        <v>123</v>
      </c>
      <c r="CW26" s="5" t="s">
        <v>123</v>
      </c>
      <c r="CX26" s="5" t="s">
        <v>123</v>
      </c>
      <c r="CZ26" s="5" t="s">
        <v>123</v>
      </c>
      <c r="DB26" s="5">
        <v>4.0</v>
      </c>
      <c r="DE26" s="5" t="s">
        <v>124</v>
      </c>
    </row>
    <row r="27">
      <c r="A27" s="5">
        <v>26.0</v>
      </c>
      <c r="B27" s="6">
        <v>137.0</v>
      </c>
      <c r="C27" s="6">
        <v>134.0</v>
      </c>
      <c r="D27" s="5" t="s">
        <v>109</v>
      </c>
      <c r="E27" s="5" t="s">
        <v>125</v>
      </c>
      <c r="F27" s="5" t="s">
        <v>111</v>
      </c>
      <c r="G27" s="5" t="s">
        <v>112</v>
      </c>
      <c r="H27" s="5" t="s">
        <v>344</v>
      </c>
      <c r="I27" s="5" t="s">
        <v>345</v>
      </c>
      <c r="J27" s="5" t="s">
        <v>142</v>
      </c>
      <c r="K27" s="5" t="s">
        <v>143</v>
      </c>
      <c r="L27" s="8" t="s">
        <v>346</v>
      </c>
      <c r="M27" s="5" t="s">
        <v>118</v>
      </c>
      <c r="N27" s="5" t="s">
        <v>347</v>
      </c>
      <c r="O27" s="5" t="s">
        <v>348</v>
      </c>
      <c r="P27" s="5" t="s">
        <v>349</v>
      </c>
      <c r="Q27" s="5" t="s">
        <v>122</v>
      </c>
      <c r="Y27" s="5" t="s">
        <v>123</v>
      </c>
      <c r="AB27" s="5" t="s">
        <v>123</v>
      </c>
      <c r="AC27" s="5" t="s">
        <v>123</v>
      </c>
      <c r="DB27" s="5">
        <v>3.0</v>
      </c>
      <c r="DE27" s="5" t="s">
        <v>138</v>
      </c>
    </row>
    <row r="28">
      <c r="A28" s="5">
        <v>27.0</v>
      </c>
      <c r="B28" s="6" t="s">
        <v>350</v>
      </c>
      <c r="C28" s="6" t="s">
        <v>351</v>
      </c>
      <c r="D28" s="5" t="s">
        <v>109</v>
      </c>
      <c r="G28" s="5" t="s">
        <v>352</v>
      </c>
      <c r="H28" s="5" t="s">
        <v>353</v>
      </c>
      <c r="I28" s="5" t="s">
        <v>354</v>
      </c>
      <c r="J28" s="5" t="s">
        <v>355</v>
      </c>
      <c r="K28" s="5" t="s">
        <v>356</v>
      </c>
      <c r="L28" s="8" t="s">
        <v>357</v>
      </c>
      <c r="M28" s="5" t="s">
        <v>118</v>
      </c>
      <c r="N28" s="5" t="s">
        <v>358</v>
      </c>
      <c r="O28" s="5" t="s">
        <v>359</v>
      </c>
      <c r="P28" s="5" t="s">
        <v>360</v>
      </c>
      <c r="Q28" s="5" t="s">
        <v>157</v>
      </c>
      <c r="S28" s="5" t="s">
        <v>123</v>
      </c>
      <c r="T28" s="5" t="s">
        <v>123</v>
      </c>
      <c r="V28" s="5" t="s">
        <v>123</v>
      </c>
      <c r="X28" s="5" t="s">
        <v>123</v>
      </c>
      <c r="Y28" s="5" t="s">
        <v>123</v>
      </c>
      <c r="Z28" s="5" t="s">
        <v>123</v>
      </c>
      <c r="AB28" s="5" t="s">
        <v>123</v>
      </c>
      <c r="AC28" s="5" t="s">
        <v>123</v>
      </c>
      <c r="AK28" s="5" t="s">
        <v>123</v>
      </c>
      <c r="AL28" s="5" t="s">
        <v>123</v>
      </c>
      <c r="AM28" s="5" t="s">
        <v>123</v>
      </c>
      <c r="AN28" s="5" t="s">
        <v>123</v>
      </c>
      <c r="AO28" s="5" t="s">
        <v>123</v>
      </c>
      <c r="AP28" s="5" t="s">
        <v>123</v>
      </c>
      <c r="AR28" s="5" t="s">
        <v>123</v>
      </c>
      <c r="AV28" s="5" t="s">
        <v>123</v>
      </c>
      <c r="AW28" s="5" t="s">
        <v>123</v>
      </c>
      <c r="AX28" s="5" t="s">
        <v>123</v>
      </c>
      <c r="AY28" s="5" t="s">
        <v>123</v>
      </c>
      <c r="AZ28" s="5" t="s">
        <v>123</v>
      </c>
      <c r="BA28" s="5" t="s">
        <v>123</v>
      </c>
      <c r="BF28" s="5" t="s">
        <v>123</v>
      </c>
      <c r="BH28" s="5" t="s">
        <v>123</v>
      </c>
      <c r="BI28" s="5" t="s">
        <v>123</v>
      </c>
      <c r="BK28" s="5" t="s">
        <v>123</v>
      </c>
      <c r="BO28" s="5" t="s">
        <v>123</v>
      </c>
      <c r="BR28" s="5" t="s">
        <v>123</v>
      </c>
      <c r="BS28" s="5" t="s">
        <v>123</v>
      </c>
      <c r="BT28" s="5" t="s">
        <v>123</v>
      </c>
      <c r="BU28" s="5" t="s">
        <v>123</v>
      </c>
      <c r="BV28" s="5" t="s">
        <v>123</v>
      </c>
      <c r="CO28" s="5" t="s">
        <v>123</v>
      </c>
      <c r="CQ28" s="5" t="s">
        <v>123</v>
      </c>
      <c r="CT28" s="5" t="s">
        <v>123</v>
      </c>
      <c r="DB28" s="9">
        <v>43527.0</v>
      </c>
      <c r="DE28" s="5" t="s">
        <v>124</v>
      </c>
    </row>
    <row r="29">
      <c r="A29" s="5">
        <v>28.0</v>
      </c>
      <c r="B29" s="6">
        <v>120.0</v>
      </c>
      <c r="C29" s="6">
        <v>111.0</v>
      </c>
      <c r="D29" s="5" t="s">
        <v>109</v>
      </c>
      <c r="E29" s="5" t="s">
        <v>125</v>
      </c>
      <c r="F29" s="5" t="s">
        <v>160</v>
      </c>
      <c r="G29" s="5" t="s">
        <v>161</v>
      </c>
      <c r="H29" s="5" t="s">
        <v>363</v>
      </c>
      <c r="I29" s="5" t="s">
        <v>364</v>
      </c>
      <c r="J29" s="5" t="s">
        <v>115</v>
      </c>
      <c r="K29" s="5" t="s">
        <v>365</v>
      </c>
      <c r="L29" s="8" t="s">
        <v>366</v>
      </c>
      <c r="M29" s="5" t="s">
        <v>118</v>
      </c>
      <c r="N29" s="5" t="s">
        <v>367</v>
      </c>
      <c r="O29" s="5" t="s">
        <v>368</v>
      </c>
      <c r="P29" s="5" t="s">
        <v>369</v>
      </c>
      <c r="Q29" s="5" t="s">
        <v>122</v>
      </c>
      <c r="S29" s="5" t="s">
        <v>123</v>
      </c>
      <c r="T29" s="5" t="s">
        <v>123</v>
      </c>
      <c r="U29" s="5" t="s">
        <v>123</v>
      </c>
      <c r="V29" s="5" t="s">
        <v>123</v>
      </c>
      <c r="W29" s="5" t="s">
        <v>123</v>
      </c>
      <c r="X29" s="5" t="s">
        <v>123</v>
      </c>
      <c r="Y29" s="5" t="s">
        <v>123</v>
      </c>
      <c r="AA29" s="5" t="s">
        <v>123</v>
      </c>
      <c r="AB29" s="5" t="s">
        <v>123</v>
      </c>
      <c r="AC29" s="5" t="s">
        <v>123</v>
      </c>
      <c r="DB29" s="5">
        <v>4.0</v>
      </c>
      <c r="DE29" s="5" t="s">
        <v>124</v>
      </c>
    </row>
    <row r="30">
      <c r="A30" s="5">
        <v>29.0</v>
      </c>
      <c r="B30" s="6">
        <v>153.0</v>
      </c>
      <c r="C30" s="6">
        <v>62.0</v>
      </c>
      <c r="D30" s="5" t="s">
        <v>139</v>
      </c>
      <c r="E30" s="5" t="s">
        <v>110</v>
      </c>
      <c r="F30" s="5" t="s">
        <v>160</v>
      </c>
      <c r="G30" s="5" t="s">
        <v>201</v>
      </c>
      <c r="H30" s="5" t="s">
        <v>371</v>
      </c>
      <c r="I30" s="5" t="s">
        <v>372</v>
      </c>
      <c r="J30" s="5" t="s">
        <v>204</v>
      </c>
      <c r="K30" s="5" t="s">
        <v>373</v>
      </c>
      <c r="L30" s="8" t="s">
        <v>374</v>
      </c>
      <c r="M30" s="5" t="s">
        <v>207</v>
      </c>
      <c r="N30" s="5" t="s">
        <v>375</v>
      </c>
      <c r="O30" s="5" t="s">
        <v>376</v>
      </c>
      <c r="P30" s="5" t="s">
        <v>377</v>
      </c>
      <c r="Q30" s="5" t="s">
        <v>122</v>
      </c>
      <c r="R30" s="5" t="s">
        <v>123</v>
      </c>
      <c r="V30" s="5" t="s">
        <v>123</v>
      </c>
      <c r="W30" s="5" t="s">
        <v>123</v>
      </c>
      <c r="Y30" s="5" t="s">
        <v>123</v>
      </c>
      <c r="DB30" s="5">
        <v>4.0</v>
      </c>
      <c r="DE30" s="5" t="s">
        <v>138</v>
      </c>
    </row>
    <row r="31">
      <c r="A31" s="5">
        <v>30.0</v>
      </c>
      <c r="B31" s="6">
        <v>6.0</v>
      </c>
      <c r="C31" s="6">
        <v>53.0</v>
      </c>
      <c r="D31" s="5" t="s">
        <v>139</v>
      </c>
      <c r="E31" s="5" t="s">
        <v>110</v>
      </c>
      <c r="F31" s="5" t="s">
        <v>160</v>
      </c>
      <c r="G31" s="5" t="s">
        <v>235</v>
      </c>
      <c r="H31" s="5" t="s">
        <v>378</v>
      </c>
      <c r="I31" s="5" t="s">
        <v>379</v>
      </c>
      <c r="J31" s="5" t="s">
        <v>380</v>
      </c>
      <c r="K31" s="5" t="s">
        <v>381</v>
      </c>
      <c r="L31" s="8" t="s">
        <v>382</v>
      </c>
      <c r="M31" s="5" t="s">
        <v>118</v>
      </c>
      <c r="N31" s="5" t="s">
        <v>383</v>
      </c>
      <c r="O31" s="5" t="s">
        <v>384</v>
      </c>
      <c r="P31" s="5" t="s">
        <v>385</v>
      </c>
      <c r="Q31" s="5" t="s">
        <v>157</v>
      </c>
      <c r="R31" s="5" t="s">
        <v>123</v>
      </c>
      <c r="S31" s="5" t="s">
        <v>123</v>
      </c>
      <c r="T31" s="5" t="s">
        <v>123</v>
      </c>
      <c r="V31" s="5" t="s">
        <v>123</v>
      </c>
      <c r="Z31" s="5" t="s">
        <v>123</v>
      </c>
      <c r="AG31" s="5" t="s">
        <v>123</v>
      </c>
      <c r="AH31" s="5" t="s">
        <v>123</v>
      </c>
      <c r="AK31" s="5" t="s">
        <v>123</v>
      </c>
      <c r="AL31" s="5" t="s">
        <v>123</v>
      </c>
      <c r="AO31" s="5" t="s">
        <v>123</v>
      </c>
      <c r="AQ31" s="5" t="s">
        <v>123</v>
      </c>
      <c r="AS31" s="5" t="s">
        <v>123</v>
      </c>
      <c r="AV31" s="5" t="s">
        <v>123</v>
      </c>
      <c r="BC31" s="5" t="s">
        <v>123</v>
      </c>
      <c r="BD31" s="5" t="s">
        <v>123</v>
      </c>
      <c r="BE31" s="5" t="s">
        <v>123</v>
      </c>
      <c r="BK31" s="5" t="s">
        <v>123</v>
      </c>
      <c r="BL31" s="5" t="s">
        <v>123</v>
      </c>
      <c r="BM31" s="5" t="s">
        <v>123</v>
      </c>
      <c r="BP31" s="5" t="s">
        <v>123</v>
      </c>
      <c r="BV31" s="5" t="s">
        <v>123</v>
      </c>
      <c r="CH31" s="5" t="s">
        <v>123</v>
      </c>
      <c r="CP31" s="5" t="s">
        <v>123</v>
      </c>
      <c r="CQ31" s="5" t="s">
        <v>123</v>
      </c>
      <c r="CR31" s="5" t="s">
        <v>123</v>
      </c>
      <c r="CS31" s="5" t="s">
        <v>123</v>
      </c>
      <c r="CT31" s="5" t="s">
        <v>123</v>
      </c>
      <c r="CU31" s="5" t="s">
        <v>123</v>
      </c>
      <c r="CV31" s="5" t="s">
        <v>123</v>
      </c>
      <c r="DB31" s="5">
        <v>3.0</v>
      </c>
      <c r="DD31" s="5" t="s">
        <v>387</v>
      </c>
      <c r="DE31" s="5" t="s">
        <v>138</v>
      </c>
    </row>
    <row r="32">
      <c r="A32" s="5">
        <v>31.0</v>
      </c>
      <c r="B32" s="6">
        <v>34.0</v>
      </c>
      <c r="C32" s="6">
        <v>91.0</v>
      </c>
      <c r="D32" s="5" t="s">
        <v>139</v>
      </c>
      <c r="E32" s="5" t="s">
        <v>125</v>
      </c>
      <c r="F32" s="5" t="s">
        <v>219</v>
      </c>
      <c r="G32" s="5" t="s">
        <v>112</v>
      </c>
      <c r="H32" s="5" t="s">
        <v>388</v>
      </c>
      <c r="I32" s="5" t="s">
        <v>229</v>
      </c>
      <c r="J32" s="5" t="s">
        <v>172</v>
      </c>
      <c r="K32" s="5" t="s">
        <v>389</v>
      </c>
      <c r="L32" s="8" t="s">
        <v>390</v>
      </c>
      <c r="M32" s="5" t="s">
        <v>118</v>
      </c>
      <c r="N32" s="5" t="s">
        <v>391</v>
      </c>
      <c r="O32" s="5" t="s">
        <v>392</v>
      </c>
      <c r="Q32" s="5" t="s">
        <v>157</v>
      </c>
      <c r="R32" s="5" t="s">
        <v>123</v>
      </c>
      <c r="S32" s="5" t="s">
        <v>123</v>
      </c>
      <c r="T32" s="5" t="s">
        <v>123</v>
      </c>
      <c r="U32" s="5" t="s">
        <v>123</v>
      </c>
      <c r="W32" s="5" t="s">
        <v>123</v>
      </c>
      <c r="Y32" s="5" t="s">
        <v>123</v>
      </c>
      <c r="Z32" s="5" t="s">
        <v>123</v>
      </c>
      <c r="AA32" s="5" t="s">
        <v>123</v>
      </c>
      <c r="AB32" s="5" t="s">
        <v>123</v>
      </c>
      <c r="AC32" s="5" t="s">
        <v>123</v>
      </c>
      <c r="AD32" s="5" t="s">
        <v>123</v>
      </c>
      <c r="AE32" s="5" t="s">
        <v>123</v>
      </c>
      <c r="AF32" s="5" t="s">
        <v>123</v>
      </c>
      <c r="AH32" s="5" t="s">
        <v>123</v>
      </c>
      <c r="AM32" s="5" t="s">
        <v>123</v>
      </c>
      <c r="AQ32" s="5" t="s">
        <v>123</v>
      </c>
      <c r="AU32" s="5" t="s">
        <v>123</v>
      </c>
      <c r="AV32" s="5" t="s">
        <v>123</v>
      </c>
      <c r="AY32" s="5" t="s">
        <v>123</v>
      </c>
      <c r="BA32" s="5" t="s">
        <v>123</v>
      </c>
      <c r="BB32" s="5" t="s">
        <v>123</v>
      </c>
      <c r="BE32" s="5" t="s">
        <v>123</v>
      </c>
      <c r="BK32" s="5" t="s">
        <v>123</v>
      </c>
      <c r="BL32" s="5" t="s">
        <v>123</v>
      </c>
      <c r="BM32" s="5" t="s">
        <v>123</v>
      </c>
      <c r="BO32" s="5" t="s">
        <v>123</v>
      </c>
      <c r="BQ32" s="5" t="s">
        <v>123</v>
      </c>
      <c r="BR32" s="5" t="s">
        <v>123</v>
      </c>
      <c r="BS32" s="5" t="s">
        <v>123</v>
      </c>
      <c r="BT32" s="5" t="s">
        <v>123</v>
      </c>
      <c r="BU32" s="5" t="s">
        <v>123</v>
      </c>
      <c r="BV32" s="5" t="s">
        <v>123</v>
      </c>
      <c r="BW32" s="5" t="s">
        <v>123</v>
      </c>
      <c r="BX32" s="5" t="s">
        <v>123</v>
      </c>
      <c r="CB32" s="5" t="s">
        <v>123</v>
      </c>
      <c r="CC32" s="5" t="s">
        <v>123</v>
      </c>
      <c r="CE32" s="5" t="s">
        <v>123</v>
      </c>
      <c r="CF32" s="5" t="s">
        <v>123</v>
      </c>
      <c r="CG32" s="5" t="s">
        <v>123</v>
      </c>
      <c r="CJ32" s="5" t="s">
        <v>123</v>
      </c>
      <c r="CK32" s="5" t="s">
        <v>123</v>
      </c>
      <c r="CZ32" s="5" t="s">
        <v>123</v>
      </c>
      <c r="DB32" s="5">
        <v>4.0</v>
      </c>
      <c r="DE32" s="5" t="s">
        <v>124</v>
      </c>
    </row>
    <row r="33">
      <c r="A33" s="5">
        <v>32.0</v>
      </c>
      <c r="B33" s="6">
        <v>232.0</v>
      </c>
      <c r="C33" s="6">
        <v>108.0</v>
      </c>
      <c r="D33" s="5" t="s">
        <v>139</v>
      </c>
      <c r="E33" s="5" t="s">
        <v>125</v>
      </c>
      <c r="F33" s="5" t="s">
        <v>160</v>
      </c>
      <c r="G33" s="5" t="s">
        <v>393</v>
      </c>
      <c r="H33" s="5" t="s">
        <v>394</v>
      </c>
      <c r="I33" s="5" t="s">
        <v>150</v>
      </c>
      <c r="J33" s="5" t="s">
        <v>151</v>
      </c>
      <c r="K33" s="5" t="s">
        <v>395</v>
      </c>
      <c r="L33" s="8" t="s">
        <v>396</v>
      </c>
      <c r="M33" s="5" t="s">
        <v>118</v>
      </c>
      <c r="N33" s="5" t="s">
        <v>398</v>
      </c>
      <c r="O33" s="5" t="s">
        <v>399</v>
      </c>
      <c r="P33" s="5" t="s">
        <v>400</v>
      </c>
      <c r="Q33" s="5" t="s">
        <v>122</v>
      </c>
      <c r="R33" s="5" t="s">
        <v>123</v>
      </c>
      <c r="T33" s="5" t="s">
        <v>123</v>
      </c>
      <c r="U33" s="5" t="s">
        <v>123</v>
      </c>
      <c r="W33" s="5" t="s">
        <v>123</v>
      </c>
      <c r="Y33" s="5" t="s">
        <v>123</v>
      </c>
      <c r="Z33" s="5" t="s">
        <v>123</v>
      </c>
      <c r="AB33" s="5" t="s">
        <v>123</v>
      </c>
      <c r="AC33" s="5" t="s">
        <v>123</v>
      </c>
      <c r="DB33" s="5">
        <v>3.0</v>
      </c>
      <c r="DC33" s="5" t="s">
        <v>401</v>
      </c>
      <c r="DD33" s="5" t="s">
        <v>402</v>
      </c>
      <c r="DE33" s="5" t="s">
        <v>138</v>
      </c>
    </row>
    <row r="34">
      <c r="A34" s="5">
        <v>33.0</v>
      </c>
      <c r="B34" s="6">
        <v>162.0</v>
      </c>
      <c r="C34" s="6">
        <v>73.0</v>
      </c>
      <c r="D34" s="5" t="s">
        <v>139</v>
      </c>
      <c r="E34" s="5" t="s">
        <v>110</v>
      </c>
      <c r="F34" s="5" t="s">
        <v>160</v>
      </c>
      <c r="G34" s="5" t="s">
        <v>403</v>
      </c>
      <c r="H34" s="5" t="s">
        <v>404</v>
      </c>
      <c r="I34" s="5" t="s">
        <v>405</v>
      </c>
      <c r="J34" s="5" t="s">
        <v>406</v>
      </c>
      <c r="K34" s="5" t="s">
        <v>407</v>
      </c>
      <c r="L34" s="8" t="s">
        <v>408</v>
      </c>
      <c r="M34" s="5" t="s">
        <v>118</v>
      </c>
      <c r="N34" s="5" t="s">
        <v>409</v>
      </c>
      <c r="O34" s="5" t="s">
        <v>410</v>
      </c>
      <c r="P34" s="5" t="s">
        <v>411</v>
      </c>
      <c r="Q34" s="5" t="s">
        <v>122</v>
      </c>
      <c r="V34" s="5" t="s">
        <v>123</v>
      </c>
      <c r="X34" s="5" t="s">
        <v>123</v>
      </c>
      <c r="Y34" s="5" t="s">
        <v>123</v>
      </c>
      <c r="AA34" s="5" t="s">
        <v>123</v>
      </c>
      <c r="DB34" s="5">
        <v>3.0</v>
      </c>
      <c r="DE34" s="5" t="s">
        <v>124</v>
      </c>
    </row>
    <row r="35">
      <c r="A35" s="5">
        <v>34.0</v>
      </c>
      <c r="B35" s="6">
        <v>239.0</v>
      </c>
      <c r="C35" s="6">
        <v>122.0</v>
      </c>
      <c r="D35" s="5" t="s">
        <v>139</v>
      </c>
      <c r="E35" s="5" t="s">
        <v>110</v>
      </c>
      <c r="F35" s="5" t="s">
        <v>160</v>
      </c>
      <c r="G35" s="5" t="s">
        <v>412</v>
      </c>
      <c r="H35" s="5" t="s">
        <v>413</v>
      </c>
      <c r="I35" s="5" t="s">
        <v>414</v>
      </c>
      <c r="J35" s="5" t="s">
        <v>370</v>
      </c>
      <c r="K35" s="5" t="s">
        <v>415</v>
      </c>
      <c r="L35" s="8" t="s">
        <v>416</v>
      </c>
      <c r="M35" s="5" t="s">
        <v>118</v>
      </c>
      <c r="N35" s="5" t="s">
        <v>418</v>
      </c>
      <c r="O35" s="5" t="s">
        <v>419</v>
      </c>
      <c r="P35" s="5" t="s">
        <v>420</v>
      </c>
      <c r="Q35" s="5" t="s">
        <v>122</v>
      </c>
      <c r="T35" s="5" t="s">
        <v>123</v>
      </c>
      <c r="V35" s="5" t="s">
        <v>123</v>
      </c>
      <c r="X35" s="5" t="s">
        <v>123</v>
      </c>
      <c r="AB35" s="5" t="s">
        <v>123</v>
      </c>
      <c r="DB35" s="5">
        <v>3.0</v>
      </c>
      <c r="DD35" s="5" t="s">
        <v>421</v>
      </c>
      <c r="DE35" s="5" t="s">
        <v>124</v>
      </c>
    </row>
    <row r="36">
      <c r="A36" s="5">
        <v>35.0</v>
      </c>
      <c r="B36" s="6">
        <v>31.0</v>
      </c>
      <c r="C36" s="6">
        <v>88.0</v>
      </c>
      <c r="D36" s="5" t="s">
        <v>139</v>
      </c>
      <c r="E36" s="5" t="s">
        <v>110</v>
      </c>
      <c r="F36" s="5" t="s">
        <v>160</v>
      </c>
      <c r="G36" s="5" t="s">
        <v>422</v>
      </c>
      <c r="H36" s="5" t="s">
        <v>423</v>
      </c>
      <c r="I36" s="5" t="s">
        <v>424</v>
      </c>
      <c r="J36" s="5" t="s">
        <v>425</v>
      </c>
      <c r="K36" s="5" t="s">
        <v>426</v>
      </c>
      <c r="L36" s="8" t="s">
        <v>427</v>
      </c>
      <c r="M36" s="5" t="s">
        <v>118</v>
      </c>
      <c r="N36" s="5" t="s">
        <v>428</v>
      </c>
      <c r="O36" s="5" t="s">
        <v>429</v>
      </c>
      <c r="P36" s="5" t="s">
        <v>430</v>
      </c>
      <c r="Q36" s="5" t="s">
        <v>122</v>
      </c>
      <c r="R36" s="5" t="s">
        <v>123</v>
      </c>
      <c r="S36" s="5" t="s">
        <v>123</v>
      </c>
      <c r="T36" s="5" t="s">
        <v>123</v>
      </c>
      <c r="U36" s="5" t="s">
        <v>123</v>
      </c>
      <c r="V36" s="5" t="s">
        <v>123</v>
      </c>
      <c r="W36" s="5" t="s">
        <v>123</v>
      </c>
      <c r="X36" s="5" t="s">
        <v>123</v>
      </c>
      <c r="Y36" s="5" t="s">
        <v>123</v>
      </c>
      <c r="AA36" s="5" t="s">
        <v>123</v>
      </c>
      <c r="AB36" s="5" t="s">
        <v>123</v>
      </c>
      <c r="DB36" s="5">
        <v>4.0</v>
      </c>
      <c r="DE36" s="5" t="s">
        <v>124</v>
      </c>
    </row>
    <row r="37">
      <c r="A37" s="5">
        <v>36.0</v>
      </c>
      <c r="B37" s="6">
        <v>100.0</v>
      </c>
      <c r="C37" s="6">
        <v>77.0</v>
      </c>
      <c r="D37" s="5" t="s">
        <v>139</v>
      </c>
      <c r="E37" s="5" t="s">
        <v>110</v>
      </c>
      <c r="F37" s="5" t="s">
        <v>219</v>
      </c>
      <c r="G37" s="5" t="s">
        <v>112</v>
      </c>
      <c r="H37" s="5" t="s">
        <v>431</v>
      </c>
      <c r="I37" s="5" t="s">
        <v>432</v>
      </c>
      <c r="J37" s="5" t="s">
        <v>397</v>
      </c>
      <c r="K37" s="5" t="s">
        <v>433</v>
      </c>
      <c r="L37" s="8" t="s">
        <v>434</v>
      </c>
      <c r="M37" s="5" t="s">
        <v>118</v>
      </c>
      <c r="N37" s="5" t="s">
        <v>435</v>
      </c>
      <c r="O37" s="5" t="s">
        <v>436</v>
      </c>
      <c r="P37" s="5" t="s">
        <v>437</v>
      </c>
      <c r="Q37" s="5" t="s">
        <v>122</v>
      </c>
      <c r="R37" s="5" t="s">
        <v>123</v>
      </c>
      <c r="V37" s="5" t="s">
        <v>123</v>
      </c>
      <c r="DB37" s="5">
        <v>4.0</v>
      </c>
      <c r="DE37" s="5" t="s">
        <v>138</v>
      </c>
    </row>
    <row r="38">
      <c r="A38" s="5">
        <v>37.0</v>
      </c>
      <c r="B38" s="6">
        <v>230.0</v>
      </c>
      <c r="C38" s="6">
        <v>106.0</v>
      </c>
      <c r="D38" s="5" t="s">
        <v>109</v>
      </c>
      <c r="E38" s="5" t="s">
        <v>110</v>
      </c>
      <c r="F38" s="5" t="s">
        <v>160</v>
      </c>
      <c r="G38" s="5" t="s">
        <v>438</v>
      </c>
      <c r="H38" s="5" t="s">
        <v>440</v>
      </c>
      <c r="I38" s="5" t="s">
        <v>441</v>
      </c>
      <c r="J38" s="5" t="s">
        <v>222</v>
      </c>
      <c r="K38" s="5" t="s">
        <v>442</v>
      </c>
      <c r="L38" s="8" t="s">
        <v>443</v>
      </c>
      <c r="M38" s="5" t="s">
        <v>118</v>
      </c>
      <c r="N38" s="5" t="s">
        <v>444</v>
      </c>
      <c r="O38" s="5" t="s">
        <v>445</v>
      </c>
      <c r="P38" s="5" t="s">
        <v>446</v>
      </c>
      <c r="Q38" s="5" t="s">
        <v>157</v>
      </c>
      <c r="U38" s="5" t="s">
        <v>123</v>
      </c>
      <c r="Y38" s="5" t="s">
        <v>123</v>
      </c>
      <c r="AB38" s="5" t="s">
        <v>123</v>
      </c>
      <c r="AD38" s="5" t="s">
        <v>123</v>
      </c>
      <c r="AQ38" s="5" t="s">
        <v>123</v>
      </c>
      <c r="AR38" s="5" t="s">
        <v>123</v>
      </c>
      <c r="BB38" s="5" t="s">
        <v>123</v>
      </c>
      <c r="BH38" s="5" t="s">
        <v>123</v>
      </c>
      <c r="BQ38" s="5" t="s">
        <v>123</v>
      </c>
      <c r="BS38" s="5" t="s">
        <v>123</v>
      </c>
      <c r="CH38" s="5" t="s">
        <v>123</v>
      </c>
      <c r="CI38" s="5" t="s">
        <v>123</v>
      </c>
      <c r="CJ38" s="5" t="s">
        <v>123</v>
      </c>
      <c r="CK38" s="5" t="s">
        <v>123</v>
      </c>
      <c r="CM38" s="5" t="s">
        <v>123</v>
      </c>
      <c r="CP38" s="5" t="s">
        <v>123</v>
      </c>
      <c r="DB38" s="5">
        <v>3.0</v>
      </c>
      <c r="DE38" s="5" t="s">
        <v>124</v>
      </c>
    </row>
    <row r="39">
      <c r="A39" s="5">
        <v>38.0</v>
      </c>
      <c r="B39" s="6">
        <v>282.0</v>
      </c>
      <c r="C39" s="6">
        <v>124.0</v>
      </c>
      <c r="D39" s="5" t="s">
        <v>139</v>
      </c>
      <c r="E39" s="5" t="s">
        <v>125</v>
      </c>
      <c r="F39" s="5" t="s">
        <v>160</v>
      </c>
      <c r="G39" s="5" t="s">
        <v>449</v>
      </c>
      <c r="H39" s="5" t="s">
        <v>450</v>
      </c>
      <c r="I39" s="5" t="s">
        <v>451</v>
      </c>
      <c r="J39" s="5" t="s">
        <v>452</v>
      </c>
      <c r="K39" s="5" t="s">
        <v>453</v>
      </c>
      <c r="L39" s="8" t="s">
        <v>454</v>
      </c>
      <c r="M39" s="5" t="s">
        <v>118</v>
      </c>
      <c r="N39" s="5" t="s">
        <v>455</v>
      </c>
      <c r="O39" s="5" t="s">
        <v>457</v>
      </c>
      <c r="P39" s="5" t="s">
        <v>459</v>
      </c>
      <c r="Q39" s="5" t="s">
        <v>157</v>
      </c>
      <c r="V39" s="5" t="s">
        <v>123</v>
      </c>
      <c r="X39" s="5" t="s">
        <v>123</v>
      </c>
      <c r="Y39" s="5" t="s">
        <v>123</v>
      </c>
      <c r="AK39" s="5" t="s">
        <v>123</v>
      </c>
      <c r="AL39" s="5" t="s">
        <v>123</v>
      </c>
      <c r="AM39" s="5" t="s">
        <v>123</v>
      </c>
      <c r="AN39" s="5" t="s">
        <v>123</v>
      </c>
      <c r="AO39" s="5" t="s">
        <v>123</v>
      </c>
      <c r="AP39" s="5" t="s">
        <v>123</v>
      </c>
      <c r="AQ39" s="5" t="s">
        <v>123</v>
      </c>
      <c r="AS39" s="5" t="s">
        <v>123</v>
      </c>
      <c r="AT39" s="5" t="s">
        <v>123</v>
      </c>
      <c r="AU39" s="5" t="s">
        <v>123</v>
      </c>
      <c r="AV39" s="5" t="s">
        <v>123</v>
      </c>
      <c r="AW39" s="5" t="s">
        <v>123</v>
      </c>
      <c r="AY39" s="5" t="s">
        <v>123</v>
      </c>
      <c r="BC39" s="5" t="s">
        <v>123</v>
      </c>
      <c r="BF39" s="5" t="s">
        <v>123</v>
      </c>
      <c r="BH39" s="5" t="s">
        <v>123</v>
      </c>
      <c r="BK39" s="5" t="s">
        <v>123</v>
      </c>
      <c r="BL39" s="5" t="s">
        <v>123</v>
      </c>
      <c r="BM39" s="5" t="s">
        <v>123</v>
      </c>
      <c r="BN39" s="5" t="s">
        <v>123</v>
      </c>
      <c r="BV39" s="5" t="s">
        <v>123</v>
      </c>
      <c r="BZ39" s="5" t="s">
        <v>123</v>
      </c>
      <c r="CA39" s="5" t="s">
        <v>123</v>
      </c>
      <c r="CG39" s="5" t="s">
        <v>123</v>
      </c>
      <c r="CH39" s="5" t="s">
        <v>123</v>
      </c>
      <c r="CI39" s="5" t="s">
        <v>123</v>
      </c>
      <c r="CJ39" s="5" t="s">
        <v>123</v>
      </c>
      <c r="CK39" s="5" t="s">
        <v>123</v>
      </c>
      <c r="CM39" s="5" t="s">
        <v>123</v>
      </c>
      <c r="CN39" s="5" t="s">
        <v>123</v>
      </c>
      <c r="CP39" s="5" t="s">
        <v>123</v>
      </c>
      <c r="CR39" s="5" t="s">
        <v>123</v>
      </c>
      <c r="CT39" s="5" t="s">
        <v>123</v>
      </c>
      <c r="CU39" s="5" t="s">
        <v>123</v>
      </c>
      <c r="CV39" s="5" t="s">
        <v>123</v>
      </c>
      <c r="DB39" s="5">
        <v>1.0</v>
      </c>
      <c r="DD39" s="5" t="s">
        <v>461</v>
      </c>
      <c r="DE39" s="5" t="s">
        <v>124</v>
      </c>
    </row>
    <row r="40">
      <c r="A40" s="5">
        <v>39.0</v>
      </c>
      <c r="B40" s="6">
        <v>231.0</v>
      </c>
      <c r="C40" s="6">
        <v>107.0</v>
      </c>
      <c r="D40" s="5" t="s">
        <v>139</v>
      </c>
      <c r="E40" s="5" t="s">
        <v>110</v>
      </c>
      <c r="F40" s="5" t="s">
        <v>160</v>
      </c>
      <c r="G40" s="5" t="s">
        <v>462</v>
      </c>
      <c r="H40" s="5" t="s">
        <v>463</v>
      </c>
      <c r="I40" s="5" t="s">
        <v>464</v>
      </c>
      <c r="J40" s="5" t="s">
        <v>386</v>
      </c>
      <c r="K40" s="5" t="s">
        <v>465</v>
      </c>
      <c r="L40" s="8" t="s">
        <v>466</v>
      </c>
      <c r="M40" s="5" t="s">
        <v>207</v>
      </c>
      <c r="N40" s="5" t="s">
        <v>468</v>
      </c>
      <c r="O40" s="5" t="s">
        <v>469</v>
      </c>
      <c r="P40" s="5" t="s">
        <v>470</v>
      </c>
      <c r="Q40" s="5" t="s">
        <v>122</v>
      </c>
      <c r="R40" s="5" t="s">
        <v>123</v>
      </c>
      <c r="Z40" s="5" t="s">
        <v>123</v>
      </c>
      <c r="DB40" s="5">
        <v>3.0</v>
      </c>
      <c r="DE40" s="5" t="s">
        <v>138</v>
      </c>
    </row>
    <row r="41">
      <c r="A41" s="5">
        <v>40.0</v>
      </c>
      <c r="B41" s="6">
        <v>218.0</v>
      </c>
      <c r="C41" s="6">
        <v>82.0</v>
      </c>
      <c r="D41" s="5" t="s">
        <v>109</v>
      </c>
      <c r="E41" s="5" t="s">
        <v>110</v>
      </c>
      <c r="F41" s="5" t="s">
        <v>160</v>
      </c>
      <c r="G41" s="5" t="s">
        <v>311</v>
      </c>
      <c r="H41" s="5" t="s">
        <v>471</v>
      </c>
      <c r="I41" s="5" t="s">
        <v>472</v>
      </c>
      <c r="J41" s="5" t="s">
        <v>314</v>
      </c>
      <c r="K41" s="5" t="s">
        <v>143</v>
      </c>
      <c r="L41" s="8" t="s">
        <v>473</v>
      </c>
      <c r="M41" s="5" t="s">
        <v>118</v>
      </c>
      <c r="N41" s="5" t="s">
        <v>474</v>
      </c>
      <c r="O41" s="5" t="s">
        <v>475</v>
      </c>
      <c r="P41" s="5" t="s">
        <v>476</v>
      </c>
      <c r="Q41" s="5" t="s">
        <v>157</v>
      </c>
      <c r="R41" s="5" t="s">
        <v>123</v>
      </c>
      <c r="T41" s="5" t="s">
        <v>123</v>
      </c>
      <c r="AA41" s="5" t="s">
        <v>123</v>
      </c>
      <c r="AE41" s="5" t="s">
        <v>123</v>
      </c>
      <c r="AJ41" s="5" t="s">
        <v>123</v>
      </c>
      <c r="AS41" s="5" t="s">
        <v>123</v>
      </c>
      <c r="AV41" s="5" t="s">
        <v>123</v>
      </c>
      <c r="BF41" s="5" t="s">
        <v>123</v>
      </c>
      <c r="DB41" s="5">
        <v>3.0</v>
      </c>
      <c r="DD41" s="5" t="s">
        <v>320</v>
      </c>
      <c r="DE41" s="5" t="s">
        <v>138</v>
      </c>
    </row>
    <row r="42">
      <c r="A42" s="5">
        <v>41.0</v>
      </c>
      <c r="B42" s="6">
        <v>45.0</v>
      </c>
      <c r="C42" s="6">
        <v>103.0</v>
      </c>
      <c r="D42" s="5" t="s">
        <v>109</v>
      </c>
      <c r="E42" s="5" t="s">
        <v>125</v>
      </c>
      <c r="F42" s="5" t="s">
        <v>126</v>
      </c>
      <c r="G42" s="5" t="s">
        <v>112</v>
      </c>
      <c r="H42" s="5" t="s">
        <v>478</v>
      </c>
      <c r="I42" s="5" t="s">
        <v>479</v>
      </c>
      <c r="J42" s="5" t="s">
        <v>129</v>
      </c>
      <c r="K42" s="5" t="s">
        <v>478</v>
      </c>
      <c r="L42" s="8" t="s">
        <v>480</v>
      </c>
      <c r="M42" s="5" t="s">
        <v>118</v>
      </c>
      <c r="N42" s="5" t="s">
        <v>481</v>
      </c>
      <c r="O42" s="5" t="s">
        <v>482</v>
      </c>
      <c r="P42" s="5" t="s">
        <v>483</v>
      </c>
      <c r="Q42" s="5" t="s">
        <v>122</v>
      </c>
      <c r="R42" s="5" t="s">
        <v>123</v>
      </c>
      <c r="U42" s="5" t="s">
        <v>123</v>
      </c>
      <c r="V42" s="5" t="s">
        <v>123</v>
      </c>
      <c r="W42" s="5" t="s">
        <v>123</v>
      </c>
      <c r="Z42" s="5" t="s">
        <v>123</v>
      </c>
      <c r="AB42" s="5" t="s">
        <v>123</v>
      </c>
      <c r="AC42" s="5" t="s">
        <v>123</v>
      </c>
      <c r="DB42" s="5">
        <v>3.0</v>
      </c>
      <c r="DE42" s="5" t="s">
        <v>138</v>
      </c>
    </row>
    <row r="43">
      <c r="A43" s="5">
        <v>42.0</v>
      </c>
      <c r="B43" s="6">
        <v>124.0</v>
      </c>
      <c r="C43" s="6">
        <v>116.0</v>
      </c>
      <c r="D43" s="5" t="s">
        <v>109</v>
      </c>
      <c r="E43" s="5" t="s">
        <v>110</v>
      </c>
      <c r="F43" s="5" t="s">
        <v>160</v>
      </c>
      <c r="G43" s="5" t="s">
        <v>484</v>
      </c>
      <c r="H43" s="5" t="s">
        <v>485</v>
      </c>
      <c r="I43" s="5" t="s">
        <v>259</v>
      </c>
      <c r="J43" s="5" t="s">
        <v>439</v>
      </c>
      <c r="K43" s="5" t="s">
        <v>486</v>
      </c>
      <c r="L43" s="8" t="s">
        <v>487</v>
      </c>
      <c r="M43" s="5" t="s">
        <v>118</v>
      </c>
      <c r="N43" s="5" t="s">
        <v>488</v>
      </c>
      <c r="O43" s="5" t="s">
        <v>489</v>
      </c>
      <c r="P43" s="5" t="s">
        <v>490</v>
      </c>
      <c r="Q43" s="5" t="s">
        <v>122</v>
      </c>
      <c r="R43" s="5" t="s">
        <v>123</v>
      </c>
      <c r="S43" s="5" t="s">
        <v>123</v>
      </c>
      <c r="T43" s="5" t="s">
        <v>123</v>
      </c>
      <c r="V43" s="5" t="s">
        <v>123</v>
      </c>
      <c r="X43" s="5" t="s">
        <v>123</v>
      </c>
      <c r="Y43" s="5" t="s">
        <v>123</v>
      </c>
      <c r="AA43" s="5" t="s">
        <v>123</v>
      </c>
      <c r="AB43" s="5" t="s">
        <v>123</v>
      </c>
      <c r="AC43" s="5" t="s">
        <v>123</v>
      </c>
      <c r="DB43" s="5">
        <v>4.0</v>
      </c>
      <c r="DE43" s="5" t="s">
        <v>124</v>
      </c>
    </row>
    <row r="44">
      <c r="A44" s="5">
        <v>43.0</v>
      </c>
      <c r="B44" s="6" t="s">
        <v>491</v>
      </c>
      <c r="C44" s="6" t="s">
        <v>492</v>
      </c>
      <c r="D44" s="5" t="s">
        <v>139</v>
      </c>
      <c r="G44" s="5" t="s">
        <v>493</v>
      </c>
      <c r="H44" s="5" t="s">
        <v>494</v>
      </c>
      <c r="I44" s="5" t="s">
        <v>495</v>
      </c>
      <c r="J44" s="5" t="s">
        <v>274</v>
      </c>
      <c r="K44" s="5" t="s">
        <v>496</v>
      </c>
      <c r="L44" s="8" t="s">
        <v>497</v>
      </c>
      <c r="M44" s="5" t="s">
        <v>118</v>
      </c>
      <c r="N44" s="5" t="s">
        <v>498</v>
      </c>
      <c r="O44" s="5" t="s">
        <v>499</v>
      </c>
      <c r="P44" s="5" t="s">
        <v>500</v>
      </c>
      <c r="Q44" s="5" t="s">
        <v>157</v>
      </c>
      <c r="R44" s="5" t="s">
        <v>123</v>
      </c>
      <c r="S44" s="5" t="s">
        <v>123</v>
      </c>
      <c r="T44" s="5" t="s">
        <v>123</v>
      </c>
      <c r="U44" s="5" t="s">
        <v>123</v>
      </c>
      <c r="V44" s="5" t="s">
        <v>123</v>
      </c>
      <c r="W44" s="5" t="s">
        <v>123</v>
      </c>
      <c r="X44" s="5" t="s">
        <v>123</v>
      </c>
      <c r="Y44" s="5" t="s">
        <v>123</v>
      </c>
      <c r="Z44" s="5" t="s">
        <v>123</v>
      </c>
      <c r="AA44" s="5" t="s">
        <v>123</v>
      </c>
      <c r="AB44" s="5" t="s">
        <v>123</v>
      </c>
      <c r="AC44" s="5" t="s">
        <v>123</v>
      </c>
      <c r="AD44" s="5" t="s">
        <v>123</v>
      </c>
      <c r="AE44" s="5" t="s">
        <v>123</v>
      </c>
      <c r="AF44" s="5" t="s">
        <v>123</v>
      </c>
      <c r="AG44" s="5" t="s">
        <v>123</v>
      </c>
      <c r="AH44" s="5" t="s">
        <v>123</v>
      </c>
      <c r="AI44" s="5" t="s">
        <v>123</v>
      </c>
      <c r="AJ44" s="5" t="s">
        <v>123</v>
      </c>
      <c r="AK44" s="5" t="s">
        <v>123</v>
      </c>
      <c r="AL44" s="5" t="s">
        <v>123</v>
      </c>
      <c r="AM44" s="5" t="s">
        <v>123</v>
      </c>
      <c r="AN44" s="5" t="s">
        <v>123</v>
      </c>
      <c r="AO44" s="5" t="s">
        <v>123</v>
      </c>
      <c r="AP44" s="5" t="s">
        <v>123</v>
      </c>
      <c r="AQ44" s="5" t="s">
        <v>123</v>
      </c>
      <c r="AR44" s="5" t="s">
        <v>123</v>
      </c>
      <c r="AS44" s="5" t="s">
        <v>123</v>
      </c>
      <c r="AT44" s="5" t="s">
        <v>123</v>
      </c>
      <c r="AV44" s="5" t="s">
        <v>123</v>
      </c>
      <c r="AX44" s="5" t="s">
        <v>123</v>
      </c>
      <c r="BB44" s="5" t="s">
        <v>123</v>
      </c>
      <c r="BC44" s="5" t="s">
        <v>123</v>
      </c>
      <c r="BD44" s="5" t="s">
        <v>123</v>
      </c>
      <c r="BE44" s="5" t="s">
        <v>123</v>
      </c>
      <c r="BF44" s="5" t="s">
        <v>123</v>
      </c>
      <c r="BG44" s="5" t="s">
        <v>123</v>
      </c>
      <c r="BH44" s="5" t="s">
        <v>123</v>
      </c>
      <c r="BI44" s="5" t="s">
        <v>123</v>
      </c>
      <c r="BJ44" s="5" t="s">
        <v>123</v>
      </c>
      <c r="BK44" s="5" t="s">
        <v>123</v>
      </c>
      <c r="BL44" s="5" t="s">
        <v>123</v>
      </c>
      <c r="BM44" s="5" t="s">
        <v>123</v>
      </c>
      <c r="BN44" s="5" t="s">
        <v>123</v>
      </c>
      <c r="BO44" s="5" t="s">
        <v>123</v>
      </c>
      <c r="BP44" s="5" t="s">
        <v>123</v>
      </c>
      <c r="BQ44" s="5" t="s">
        <v>123</v>
      </c>
      <c r="BR44" s="5" t="s">
        <v>123</v>
      </c>
      <c r="BS44" s="5" t="s">
        <v>123</v>
      </c>
      <c r="BT44" s="5" t="s">
        <v>123</v>
      </c>
      <c r="BV44" s="5" t="s">
        <v>123</v>
      </c>
      <c r="BW44" s="5" t="s">
        <v>123</v>
      </c>
      <c r="BX44" s="5" t="s">
        <v>123</v>
      </c>
      <c r="BY44" s="5" t="s">
        <v>123</v>
      </c>
      <c r="BZ44" s="5" t="s">
        <v>123</v>
      </c>
      <c r="CA44" s="5" t="s">
        <v>123</v>
      </c>
      <c r="CB44" s="5" t="s">
        <v>123</v>
      </c>
      <c r="CC44" s="5" t="s">
        <v>123</v>
      </c>
      <c r="CD44" s="5" t="s">
        <v>123</v>
      </c>
      <c r="CE44" s="5" t="s">
        <v>123</v>
      </c>
      <c r="CF44" s="5" t="s">
        <v>123</v>
      </c>
      <c r="CG44" s="5" t="s">
        <v>123</v>
      </c>
      <c r="CH44" s="5" t="s">
        <v>123</v>
      </c>
      <c r="CI44" s="5" t="s">
        <v>123</v>
      </c>
      <c r="CJ44" s="5" t="s">
        <v>123</v>
      </c>
      <c r="CK44" s="5" t="s">
        <v>123</v>
      </c>
      <c r="CL44" s="5" t="s">
        <v>123</v>
      </c>
      <c r="CM44" s="5" t="s">
        <v>123</v>
      </c>
      <c r="CN44" s="5" t="s">
        <v>123</v>
      </c>
      <c r="CO44" s="5" t="s">
        <v>123</v>
      </c>
      <c r="CP44" s="5" t="s">
        <v>123</v>
      </c>
      <c r="CQ44" s="5" t="s">
        <v>123</v>
      </c>
      <c r="CR44" s="5" t="s">
        <v>123</v>
      </c>
      <c r="CS44" s="5" t="s">
        <v>123</v>
      </c>
      <c r="CT44" s="5" t="s">
        <v>123</v>
      </c>
      <c r="CU44" s="5" t="s">
        <v>123</v>
      </c>
      <c r="CV44" s="5" t="s">
        <v>123</v>
      </c>
      <c r="CW44" s="5" t="s">
        <v>123</v>
      </c>
      <c r="DB44" s="9">
        <v>43559.0</v>
      </c>
      <c r="DD44" s="5" t="s">
        <v>505</v>
      </c>
      <c r="DE44" s="5" t="s">
        <v>138</v>
      </c>
    </row>
    <row r="45">
      <c r="A45" s="5">
        <v>44.0</v>
      </c>
      <c r="B45" s="6">
        <v>85.0</v>
      </c>
      <c r="C45" s="6">
        <v>57.0</v>
      </c>
      <c r="D45" s="5" t="s">
        <v>109</v>
      </c>
      <c r="E45" s="5" t="s">
        <v>110</v>
      </c>
      <c r="F45" s="5" t="s">
        <v>111</v>
      </c>
      <c r="G45" s="5" t="s">
        <v>112</v>
      </c>
      <c r="H45" s="5" t="s">
        <v>506</v>
      </c>
      <c r="I45" s="5" t="s">
        <v>507</v>
      </c>
      <c r="J45" s="5" t="s">
        <v>417</v>
      </c>
      <c r="K45" s="5" t="s">
        <v>143</v>
      </c>
      <c r="L45" s="8" t="s">
        <v>508</v>
      </c>
      <c r="M45" s="5" t="s">
        <v>118</v>
      </c>
      <c r="N45" s="5" t="s">
        <v>509</v>
      </c>
      <c r="O45" s="5" t="s">
        <v>510</v>
      </c>
      <c r="P45" s="5" t="s">
        <v>511</v>
      </c>
      <c r="Q45" s="5" t="s">
        <v>122</v>
      </c>
      <c r="T45" s="5" t="s">
        <v>123</v>
      </c>
      <c r="V45" s="5" t="s">
        <v>123</v>
      </c>
      <c r="X45" s="5" t="s">
        <v>123</v>
      </c>
      <c r="Y45" s="5" t="s">
        <v>123</v>
      </c>
      <c r="AB45" s="5" t="s">
        <v>123</v>
      </c>
      <c r="AC45" s="5" t="s">
        <v>123</v>
      </c>
      <c r="DB45" s="5">
        <v>3.0</v>
      </c>
      <c r="DD45" s="5" t="s">
        <v>513</v>
      </c>
      <c r="DE45" s="5" t="s">
        <v>138</v>
      </c>
    </row>
    <row r="46">
      <c r="A46" s="5">
        <v>45.0</v>
      </c>
      <c r="B46" s="6" t="s">
        <v>514</v>
      </c>
      <c r="C46" s="6" t="s">
        <v>515</v>
      </c>
      <c r="D46" s="5" t="s">
        <v>323</v>
      </c>
      <c r="G46" s="5" t="s">
        <v>516</v>
      </c>
      <c r="H46" s="5" t="s">
        <v>517</v>
      </c>
      <c r="I46" s="5" t="s">
        <v>518</v>
      </c>
      <c r="J46" s="5" t="s">
        <v>129</v>
      </c>
      <c r="K46" s="5" t="s">
        <v>519</v>
      </c>
      <c r="L46" s="8" t="s">
        <v>520</v>
      </c>
      <c r="M46" s="5" t="s">
        <v>118</v>
      </c>
      <c r="N46" s="5" t="s">
        <v>521</v>
      </c>
      <c r="O46" s="5" t="s">
        <v>522</v>
      </c>
      <c r="P46" s="5" t="s">
        <v>523</v>
      </c>
      <c r="Q46" s="5" t="s">
        <v>122</v>
      </c>
      <c r="V46" s="5" t="s">
        <v>123</v>
      </c>
      <c r="W46" s="5" t="s">
        <v>123</v>
      </c>
      <c r="X46" s="5" t="s">
        <v>123</v>
      </c>
      <c r="Y46" s="5" t="s">
        <v>123</v>
      </c>
      <c r="Z46" s="5" t="s">
        <v>123</v>
      </c>
      <c r="AB46" s="5" t="s">
        <v>123</v>
      </c>
      <c r="AC46" s="5" t="s">
        <v>123</v>
      </c>
      <c r="DB46" s="9">
        <v>43559.0</v>
      </c>
      <c r="DD46" s="5" t="s">
        <v>524</v>
      </c>
      <c r="DE46" s="5" t="s">
        <v>138</v>
      </c>
    </row>
    <row r="47">
      <c r="A47" s="5">
        <v>46.0</v>
      </c>
      <c r="B47" s="6">
        <v>279.0</v>
      </c>
      <c r="C47" s="6">
        <v>119.0</v>
      </c>
      <c r="D47" s="5" t="s">
        <v>139</v>
      </c>
      <c r="E47" s="5" t="s">
        <v>125</v>
      </c>
      <c r="F47" s="5" t="s">
        <v>111</v>
      </c>
      <c r="G47" s="5" t="s">
        <v>112</v>
      </c>
      <c r="H47" s="5" t="s">
        <v>526</v>
      </c>
      <c r="I47" s="5" t="s">
        <v>527</v>
      </c>
      <c r="J47" s="5" t="s">
        <v>142</v>
      </c>
      <c r="K47" s="5" t="s">
        <v>528</v>
      </c>
      <c r="L47" s="8" t="s">
        <v>529</v>
      </c>
      <c r="M47" s="5" t="s">
        <v>118</v>
      </c>
      <c r="N47" s="5" t="s">
        <v>530</v>
      </c>
      <c r="O47" s="5" t="s">
        <v>531</v>
      </c>
      <c r="P47" s="5" t="s">
        <v>532</v>
      </c>
      <c r="Q47" s="5" t="s">
        <v>122</v>
      </c>
      <c r="V47" s="5" t="s">
        <v>123</v>
      </c>
      <c r="X47" s="5" t="s">
        <v>123</v>
      </c>
      <c r="Y47" s="5" t="s">
        <v>123</v>
      </c>
      <c r="AA47" s="5" t="s">
        <v>123</v>
      </c>
      <c r="AB47" s="5" t="s">
        <v>123</v>
      </c>
      <c r="DB47" s="5">
        <v>3.0</v>
      </c>
      <c r="DE47" s="5" t="s">
        <v>138</v>
      </c>
    </row>
    <row r="48">
      <c r="A48" s="5">
        <v>47.0</v>
      </c>
      <c r="B48" s="6" t="s">
        <v>533</v>
      </c>
      <c r="C48" s="6" t="s">
        <v>534</v>
      </c>
      <c r="D48" s="5" t="s">
        <v>109</v>
      </c>
      <c r="G48" s="5" t="s">
        <v>535</v>
      </c>
      <c r="H48" s="5" t="s">
        <v>536</v>
      </c>
      <c r="I48" s="5" t="s">
        <v>338</v>
      </c>
      <c r="J48" s="5" t="s">
        <v>338</v>
      </c>
      <c r="K48" s="5" t="s">
        <v>537</v>
      </c>
      <c r="L48" s="8" t="s">
        <v>538</v>
      </c>
      <c r="M48" s="5" t="s">
        <v>118</v>
      </c>
      <c r="N48" s="5" t="s">
        <v>539</v>
      </c>
      <c r="O48" s="5" t="s">
        <v>540</v>
      </c>
      <c r="P48" s="5" t="s">
        <v>541</v>
      </c>
      <c r="Q48" s="5" t="s">
        <v>157</v>
      </c>
      <c r="R48" s="5" t="s">
        <v>123</v>
      </c>
      <c r="S48" s="5" t="s">
        <v>123</v>
      </c>
      <c r="T48" s="5" t="s">
        <v>123</v>
      </c>
      <c r="U48" s="5" t="s">
        <v>123</v>
      </c>
      <c r="V48" s="5" t="s">
        <v>123</v>
      </c>
      <c r="Y48" s="5" t="s">
        <v>123</v>
      </c>
      <c r="AA48" s="5" t="s">
        <v>123</v>
      </c>
      <c r="AB48" s="5" t="s">
        <v>123</v>
      </c>
      <c r="AD48" s="5" t="s">
        <v>123</v>
      </c>
      <c r="AH48" s="5" t="s">
        <v>123</v>
      </c>
      <c r="AK48" s="5" t="s">
        <v>123</v>
      </c>
      <c r="AL48" s="5" t="s">
        <v>123</v>
      </c>
      <c r="AM48" s="5" t="s">
        <v>123</v>
      </c>
      <c r="AO48" s="5" t="s">
        <v>123</v>
      </c>
      <c r="AR48" s="5" t="s">
        <v>123</v>
      </c>
      <c r="AS48" s="5" t="s">
        <v>123</v>
      </c>
      <c r="AV48" s="5" t="s">
        <v>123</v>
      </c>
      <c r="AY48" s="5" t="s">
        <v>123</v>
      </c>
      <c r="AZ48" s="5" t="s">
        <v>123</v>
      </c>
      <c r="BA48" s="5" t="s">
        <v>123</v>
      </c>
      <c r="BC48" s="5" t="s">
        <v>123</v>
      </c>
      <c r="BD48" s="5" t="s">
        <v>123</v>
      </c>
      <c r="BE48" s="5" t="s">
        <v>123</v>
      </c>
      <c r="BF48" s="5" t="s">
        <v>123</v>
      </c>
      <c r="BG48" s="5" t="s">
        <v>123</v>
      </c>
      <c r="BJ48" s="5" t="s">
        <v>123</v>
      </c>
      <c r="BK48" s="5" t="s">
        <v>123</v>
      </c>
      <c r="BL48" s="5" t="s">
        <v>123</v>
      </c>
      <c r="BN48" s="5" t="s">
        <v>123</v>
      </c>
      <c r="BS48" s="5" t="s">
        <v>123</v>
      </c>
      <c r="BT48" s="5" t="s">
        <v>123</v>
      </c>
      <c r="BV48" s="5" t="s">
        <v>123</v>
      </c>
      <c r="BZ48" s="5" t="s">
        <v>123</v>
      </c>
      <c r="CA48" s="5" t="s">
        <v>123</v>
      </c>
      <c r="CK48" s="5" t="s">
        <v>123</v>
      </c>
      <c r="CM48" s="5" t="s">
        <v>123</v>
      </c>
      <c r="CQ48" s="5" t="s">
        <v>123</v>
      </c>
      <c r="CR48" s="5" t="s">
        <v>123</v>
      </c>
      <c r="CS48" s="5" t="s">
        <v>123</v>
      </c>
      <c r="CU48" s="5" t="s">
        <v>123</v>
      </c>
      <c r="CZ48" s="5" t="s">
        <v>123</v>
      </c>
      <c r="DB48" s="10">
        <v>37714.0</v>
      </c>
      <c r="DD48" s="5" t="s">
        <v>544</v>
      </c>
      <c r="DE48" s="5" t="s">
        <v>545</v>
      </c>
    </row>
    <row r="49">
      <c r="A49" s="5">
        <v>48.0</v>
      </c>
      <c r="B49" s="6">
        <v>75.0</v>
      </c>
      <c r="C49" s="6">
        <v>139.0</v>
      </c>
      <c r="D49" s="5" t="s">
        <v>139</v>
      </c>
      <c r="E49" s="5" t="s">
        <v>110</v>
      </c>
      <c r="F49" s="5" t="s">
        <v>160</v>
      </c>
      <c r="G49" s="5" t="s">
        <v>546</v>
      </c>
      <c r="H49" s="5" t="s">
        <v>547</v>
      </c>
      <c r="I49" s="5" t="s">
        <v>548</v>
      </c>
      <c r="J49" s="5" t="s">
        <v>327</v>
      </c>
      <c r="K49" s="5" t="s">
        <v>143</v>
      </c>
      <c r="L49" s="8" t="s">
        <v>549</v>
      </c>
      <c r="M49" s="5" t="s">
        <v>118</v>
      </c>
      <c r="N49" s="5" t="s">
        <v>550</v>
      </c>
      <c r="O49" s="5" t="s">
        <v>551</v>
      </c>
      <c r="P49" s="5" t="s">
        <v>552</v>
      </c>
      <c r="Q49" s="5" t="s">
        <v>157</v>
      </c>
      <c r="R49" s="5" t="s">
        <v>123</v>
      </c>
      <c r="W49" s="5" t="s">
        <v>123</v>
      </c>
      <c r="Y49" s="5" t="s">
        <v>123</v>
      </c>
      <c r="AB49" s="5" t="s">
        <v>123</v>
      </c>
      <c r="AC49" s="5" t="s">
        <v>123</v>
      </c>
      <c r="AD49" s="5" t="s">
        <v>123</v>
      </c>
      <c r="AG49" s="5" t="s">
        <v>123</v>
      </c>
      <c r="AH49" s="5" t="s">
        <v>123</v>
      </c>
      <c r="AJ49" s="5" t="s">
        <v>123</v>
      </c>
      <c r="AN49" s="5" t="s">
        <v>123</v>
      </c>
      <c r="AQ49" s="5" t="s">
        <v>123</v>
      </c>
      <c r="AU49" s="5" t="s">
        <v>123</v>
      </c>
      <c r="AV49" s="5" t="s">
        <v>123</v>
      </c>
      <c r="AY49" s="5" t="s">
        <v>123</v>
      </c>
      <c r="BA49" s="5" t="s">
        <v>123</v>
      </c>
      <c r="BB49" s="5" t="s">
        <v>123</v>
      </c>
      <c r="BE49" s="5" t="s">
        <v>123</v>
      </c>
      <c r="BF49" s="5" t="s">
        <v>123</v>
      </c>
      <c r="BJ49" s="5" t="s">
        <v>123</v>
      </c>
      <c r="BK49" s="5" t="s">
        <v>123</v>
      </c>
      <c r="BO49" s="5" t="s">
        <v>123</v>
      </c>
      <c r="BQ49" s="5" t="s">
        <v>123</v>
      </c>
      <c r="BR49" s="5" t="s">
        <v>123</v>
      </c>
      <c r="BS49" s="5" t="s">
        <v>123</v>
      </c>
      <c r="BT49" s="5" t="s">
        <v>123</v>
      </c>
      <c r="BU49" s="5" t="s">
        <v>123</v>
      </c>
      <c r="BV49" s="5" t="s">
        <v>123</v>
      </c>
      <c r="BY49" s="5" t="s">
        <v>123</v>
      </c>
      <c r="BZ49" s="5" t="s">
        <v>123</v>
      </c>
      <c r="CA49" s="5" t="s">
        <v>123</v>
      </c>
      <c r="CB49" s="5" t="s">
        <v>123</v>
      </c>
      <c r="CC49" s="5" t="s">
        <v>123</v>
      </c>
      <c r="CG49" s="5" t="s">
        <v>123</v>
      </c>
      <c r="CI49" s="5" t="s">
        <v>123</v>
      </c>
      <c r="CJ49" s="5" t="s">
        <v>123</v>
      </c>
      <c r="CK49" s="5" t="s">
        <v>123</v>
      </c>
      <c r="CM49" s="5" t="s">
        <v>123</v>
      </c>
      <c r="CN49" s="5" t="s">
        <v>123</v>
      </c>
      <c r="CO49" s="5" t="s">
        <v>123</v>
      </c>
      <c r="CP49" s="5" t="s">
        <v>123</v>
      </c>
      <c r="CQ49" s="5" t="s">
        <v>123</v>
      </c>
      <c r="CU49" s="5" t="s">
        <v>123</v>
      </c>
      <c r="CV49" s="5" t="s">
        <v>123</v>
      </c>
      <c r="CW49" s="5" t="s">
        <v>123</v>
      </c>
      <c r="CX49" s="5" t="s">
        <v>123</v>
      </c>
      <c r="CZ49" s="5" t="s">
        <v>123</v>
      </c>
      <c r="DB49" s="5">
        <v>3.0</v>
      </c>
      <c r="DD49" s="5" t="s">
        <v>553</v>
      </c>
      <c r="DE49" s="5" t="s">
        <v>124</v>
      </c>
    </row>
    <row r="50">
      <c r="A50" s="5">
        <v>49.0</v>
      </c>
      <c r="B50" s="6">
        <v>147.0</v>
      </c>
      <c r="C50" s="6">
        <v>55.0</v>
      </c>
      <c r="D50" s="5" t="s">
        <v>109</v>
      </c>
      <c r="E50" s="5" t="s">
        <v>110</v>
      </c>
      <c r="F50" s="5" t="s">
        <v>219</v>
      </c>
      <c r="G50" s="5" t="s">
        <v>112</v>
      </c>
      <c r="H50" s="5" t="s">
        <v>554</v>
      </c>
      <c r="I50" s="5" t="s">
        <v>555</v>
      </c>
      <c r="J50" s="5" t="s">
        <v>456</v>
      </c>
      <c r="K50" s="5" t="s">
        <v>323</v>
      </c>
      <c r="L50" s="8" t="s">
        <v>117</v>
      </c>
      <c r="M50" s="5" t="s">
        <v>118</v>
      </c>
      <c r="N50" s="5" t="s">
        <v>556</v>
      </c>
      <c r="O50" s="5" t="s">
        <v>557</v>
      </c>
      <c r="P50" s="5" t="s">
        <v>558</v>
      </c>
      <c r="Q50" s="5" t="s">
        <v>157</v>
      </c>
      <c r="T50" s="5" t="s">
        <v>123</v>
      </c>
      <c r="V50" s="5" t="s">
        <v>123</v>
      </c>
      <c r="W50" s="5" t="s">
        <v>123</v>
      </c>
      <c r="X50" s="5" t="s">
        <v>123</v>
      </c>
      <c r="Y50" s="5" t="s">
        <v>123</v>
      </c>
      <c r="AC50" s="5" t="s">
        <v>123</v>
      </c>
      <c r="AK50" s="5" t="s">
        <v>123</v>
      </c>
      <c r="AL50" s="5" t="s">
        <v>123</v>
      </c>
      <c r="AM50" s="5" t="s">
        <v>123</v>
      </c>
      <c r="AN50" s="5" t="s">
        <v>123</v>
      </c>
      <c r="AP50" s="5" t="s">
        <v>123</v>
      </c>
      <c r="AQ50" s="5" t="s">
        <v>123</v>
      </c>
      <c r="AR50" s="5" t="s">
        <v>123</v>
      </c>
      <c r="AT50" s="5" t="s">
        <v>123</v>
      </c>
      <c r="AV50" s="5" t="s">
        <v>123</v>
      </c>
      <c r="AW50" s="5" t="s">
        <v>123</v>
      </c>
      <c r="AX50" s="5" t="s">
        <v>123</v>
      </c>
      <c r="BF50" s="5" t="s">
        <v>123</v>
      </c>
      <c r="BK50" s="5" t="s">
        <v>123</v>
      </c>
      <c r="BQ50" s="5" t="s">
        <v>123</v>
      </c>
      <c r="BS50" s="5" t="s">
        <v>123</v>
      </c>
      <c r="BT50" s="5" t="s">
        <v>123</v>
      </c>
      <c r="BU50" s="5" t="s">
        <v>123</v>
      </c>
      <c r="BV50" s="5" t="s">
        <v>123</v>
      </c>
      <c r="BY50" s="5" t="s">
        <v>123</v>
      </c>
      <c r="BZ50" s="5" t="s">
        <v>123</v>
      </c>
      <c r="CA50" s="5" t="s">
        <v>123</v>
      </c>
      <c r="CB50" s="5" t="s">
        <v>123</v>
      </c>
      <c r="CC50" s="5" t="s">
        <v>123</v>
      </c>
      <c r="CD50" s="5" t="s">
        <v>123</v>
      </c>
      <c r="CW50" s="5" t="s">
        <v>123</v>
      </c>
      <c r="CX50" s="5" t="s">
        <v>123</v>
      </c>
      <c r="CY50" s="5" t="s">
        <v>123</v>
      </c>
      <c r="DB50" s="5">
        <v>3.0</v>
      </c>
      <c r="DE50" s="5" t="s">
        <v>138</v>
      </c>
    </row>
    <row r="51">
      <c r="A51" s="5">
        <v>50.0</v>
      </c>
      <c r="B51" s="6">
        <v>1.0</v>
      </c>
      <c r="C51" s="6">
        <v>46.0</v>
      </c>
      <c r="D51" s="5" t="s">
        <v>109</v>
      </c>
      <c r="E51" s="5" t="s">
        <v>125</v>
      </c>
      <c r="F51" s="5" t="s">
        <v>160</v>
      </c>
      <c r="G51" s="5" t="s">
        <v>559</v>
      </c>
      <c r="H51" s="5" t="s">
        <v>560</v>
      </c>
      <c r="I51" s="5" t="s">
        <v>561</v>
      </c>
      <c r="J51" s="5" t="s">
        <v>397</v>
      </c>
      <c r="K51" s="5" t="s">
        <v>562</v>
      </c>
      <c r="L51" s="8" t="s">
        <v>563</v>
      </c>
      <c r="M51" s="5" t="s">
        <v>118</v>
      </c>
      <c r="N51" s="5" t="s">
        <v>564</v>
      </c>
      <c r="O51" s="5" t="s">
        <v>565</v>
      </c>
      <c r="P51" s="5" t="s">
        <v>566</v>
      </c>
      <c r="Q51" s="5" t="s">
        <v>157</v>
      </c>
      <c r="R51" s="5" t="s">
        <v>123</v>
      </c>
      <c r="V51" s="5" t="s">
        <v>123</v>
      </c>
      <c r="Y51" s="5" t="s">
        <v>123</v>
      </c>
      <c r="AB51" s="5" t="s">
        <v>123</v>
      </c>
      <c r="AD51" s="5" t="s">
        <v>123</v>
      </c>
      <c r="AL51" s="5" t="s">
        <v>123</v>
      </c>
      <c r="BA51" s="5" t="s">
        <v>123</v>
      </c>
      <c r="BK51" s="5" t="s">
        <v>123</v>
      </c>
      <c r="BL51" s="5" t="s">
        <v>123</v>
      </c>
      <c r="BM51" s="5" t="s">
        <v>123</v>
      </c>
      <c r="BN51" s="5" t="s">
        <v>123</v>
      </c>
      <c r="BP51" s="5" t="s">
        <v>123</v>
      </c>
      <c r="BT51" s="5" t="s">
        <v>123</v>
      </c>
      <c r="BU51" s="5" t="s">
        <v>123</v>
      </c>
      <c r="CB51" s="5" t="s">
        <v>123</v>
      </c>
      <c r="CK51" s="5" t="s">
        <v>123</v>
      </c>
      <c r="CM51" s="5" t="s">
        <v>123</v>
      </c>
      <c r="CP51" s="5" t="s">
        <v>123</v>
      </c>
      <c r="CQ51" s="5" t="s">
        <v>123</v>
      </c>
      <c r="CU51" s="5" t="s">
        <v>123</v>
      </c>
      <c r="DB51" s="5">
        <v>4.0</v>
      </c>
      <c r="DE51" s="5" t="s">
        <v>124</v>
      </c>
    </row>
    <row r="52">
      <c r="A52" s="5">
        <v>51.0</v>
      </c>
      <c r="B52" s="6" t="s">
        <v>567</v>
      </c>
      <c r="C52" s="6" t="s">
        <v>568</v>
      </c>
      <c r="D52" s="5" t="s">
        <v>323</v>
      </c>
      <c r="G52" s="5" t="s">
        <v>186</v>
      </c>
      <c r="H52" s="5" t="s">
        <v>569</v>
      </c>
      <c r="I52" s="5" t="s">
        <v>570</v>
      </c>
      <c r="J52" s="5" t="s">
        <v>222</v>
      </c>
      <c r="K52" s="5" t="s">
        <v>571</v>
      </c>
      <c r="L52" s="8" t="s">
        <v>117</v>
      </c>
      <c r="M52" s="5" t="s">
        <v>118</v>
      </c>
      <c r="N52" s="5" t="s">
        <v>572</v>
      </c>
      <c r="O52" s="5" t="s">
        <v>573</v>
      </c>
      <c r="P52" s="5" t="s">
        <v>574</v>
      </c>
      <c r="Q52" s="5" t="s">
        <v>122</v>
      </c>
      <c r="U52" s="5" t="s">
        <v>123</v>
      </c>
      <c r="V52" s="5" t="s">
        <v>123</v>
      </c>
      <c r="X52" s="5" t="s">
        <v>123</v>
      </c>
      <c r="Y52" s="5" t="s">
        <v>123</v>
      </c>
      <c r="AA52" s="5" t="s">
        <v>123</v>
      </c>
      <c r="AB52" s="5" t="s">
        <v>123</v>
      </c>
      <c r="AC52" s="5" t="s">
        <v>123</v>
      </c>
      <c r="DB52" s="9">
        <v>43526.0</v>
      </c>
      <c r="DD52" s="5" t="s">
        <v>575</v>
      </c>
      <c r="DE52" s="5" t="s">
        <v>124</v>
      </c>
    </row>
    <row r="53">
      <c r="A53" s="5">
        <v>52.0</v>
      </c>
      <c r="B53" s="6">
        <v>38.0</v>
      </c>
      <c r="C53" s="6">
        <v>95.0</v>
      </c>
      <c r="D53" s="5" t="s">
        <v>109</v>
      </c>
      <c r="E53" s="5" t="s">
        <v>110</v>
      </c>
      <c r="F53" s="5" t="s">
        <v>126</v>
      </c>
      <c r="G53" s="5" t="s">
        <v>112</v>
      </c>
      <c r="H53" s="5" t="s">
        <v>577</v>
      </c>
      <c r="I53" s="5" t="s">
        <v>578</v>
      </c>
      <c r="J53" s="5" t="s">
        <v>456</v>
      </c>
      <c r="K53" s="5" t="s">
        <v>579</v>
      </c>
      <c r="L53" s="8" t="s">
        <v>580</v>
      </c>
      <c r="M53" s="5" t="s">
        <v>207</v>
      </c>
      <c r="N53" s="5" t="s">
        <v>581</v>
      </c>
      <c r="O53" s="5" t="s">
        <v>582</v>
      </c>
      <c r="P53" s="5" t="s">
        <v>583</v>
      </c>
      <c r="Q53" s="5" t="s">
        <v>122</v>
      </c>
      <c r="R53" s="5" t="s">
        <v>123</v>
      </c>
      <c r="S53" s="5" t="s">
        <v>123</v>
      </c>
      <c r="V53" s="5" t="s">
        <v>123</v>
      </c>
      <c r="W53" s="5" t="s">
        <v>123</v>
      </c>
      <c r="AB53" s="5" t="s">
        <v>123</v>
      </c>
      <c r="AC53" s="5" t="s">
        <v>123</v>
      </c>
      <c r="DB53" s="5">
        <v>3.0</v>
      </c>
      <c r="DE53" s="5" t="s">
        <v>124</v>
      </c>
    </row>
    <row r="54">
      <c r="A54" s="5">
        <v>53.0</v>
      </c>
      <c r="B54" s="6" t="s">
        <v>584</v>
      </c>
      <c r="C54" s="6" t="s">
        <v>585</v>
      </c>
      <c r="D54" s="5" t="s">
        <v>323</v>
      </c>
      <c r="G54" s="5" t="s">
        <v>586</v>
      </c>
      <c r="H54" s="5" t="s">
        <v>587</v>
      </c>
      <c r="I54" s="5" t="s">
        <v>259</v>
      </c>
      <c r="J54" s="5" t="s">
        <v>439</v>
      </c>
      <c r="K54" s="5" t="s">
        <v>143</v>
      </c>
      <c r="L54" s="8" t="s">
        <v>588</v>
      </c>
      <c r="M54" s="5" t="s">
        <v>118</v>
      </c>
      <c r="N54" s="5" t="s">
        <v>589</v>
      </c>
      <c r="O54" s="5" t="s">
        <v>590</v>
      </c>
      <c r="P54" s="5" t="s">
        <v>591</v>
      </c>
      <c r="Q54" s="5" t="s">
        <v>122</v>
      </c>
      <c r="R54" s="5" t="s">
        <v>123</v>
      </c>
      <c r="T54" s="5" t="s">
        <v>123</v>
      </c>
      <c r="V54" s="5" t="s">
        <v>123</v>
      </c>
      <c r="X54" s="5" t="s">
        <v>123</v>
      </c>
      <c r="Y54" s="5" t="s">
        <v>123</v>
      </c>
      <c r="AA54" s="5" t="s">
        <v>123</v>
      </c>
      <c r="DB54" s="9">
        <v>43526.0</v>
      </c>
      <c r="DC54" s="5" t="s">
        <v>592</v>
      </c>
      <c r="DD54" s="5" t="s">
        <v>593</v>
      </c>
      <c r="DE54" s="5" t="s">
        <v>124</v>
      </c>
    </row>
    <row r="55">
      <c r="A55" s="5">
        <v>54.0</v>
      </c>
      <c r="B55" s="6">
        <v>229.0</v>
      </c>
      <c r="C55" s="6">
        <v>104.0</v>
      </c>
      <c r="D55" s="5" t="s">
        <v>109</v>
      </c>
      <c r="E55" s="5" t="s">
        <v>110</v>
      </c>
      <c r="F55" s="5" t="s">
        <v>111</v>
      </c>
      <c r="G55" s="5" t="s">
        <v>112</v>
      </c>
      <c r="H55" s="5" t="s">
        <v>594</v>
      </c>
      <c r="I55" s="5" t="s">
        <v>527</v>
      </c>
      <c r="J55" s="5" t="s">
        <v>142</v>
      </c>
      <c r="K55" s="5" t="s">
        <v>595</v>
      </c>
      <c r="L55" s="8" t="s">
        <v>596</v>
      </c>
      <c r="M55" s="5" t="s">
        <v>118</v>
      </c>
      <c r="N55" s="5" t="s">
        <v>597</v>
      </c>
      <c r="O55" s="5" t="s">
        <v>598</v>
      </c>
      <c r="P55" s="5" t="s">
        <v>599</v>
      </c>
      <c r="Q55" s="5" t="s">
        <v>157</v>
      </c>
      <c r="R55" s="5" t="s">
        <v>123</v>
      </c>
      <c r="S55" s="5" t="s">
        <v>123</v>
      </c>
      <c r="T55" s="5" t="s">
        <v>123</v>
      </c>
      <c r="U55" s="5" t="s">
        <v>123</v>
      </c>
      <c r="V55" s="5" t="s">
        <v>123</v>
      </c>
      <c r="X55" s="5" t="s">
        <v>123</v>
      </c>
      <c r="Y55" s="5" t="s">
        <v>123</v>
      </c>
      <c r="AB55" s="5" t="s">
        <v>123</v>
      </c>
      <c r="AC55" s="5" t="s">
        <v>123</v>
      </c>
      <c r="AD55" s="5" t="s">
        <v>123</v>
      </c>
      <c r="AE55" s="5" t="s">
        <v>123</v>
      </c>
      <c r="AF55" s="5" t="s">
        <v>123</v>
      </c>
      <c r="AH55" s="5" t="s">
        <v>123</v>
      </c>
      <c r="AK55" s="5" t="s">
        <v>123</v>
      </c>
      <c r="AL55" s="5" t="s">
        <v>123</v>
      </c>
      <c r="AM55" s="5" t="s">
        <v>123</v>
      </c>
      <c r="AN55" s="5" t="s">
        <v>123</v>
      </c>
      <c r="AO55" s="5" t="s">
        <v>123</v>
      </c>
      <c r="AP55" s="5" t="s">
        <v>123</v>
      </c>
      <c r="AQ55" s="5" t="s">
        <v>123</v>
      </c>
      <c r="AR55" s="5" t="s">
        <v>123</v>
      </c>
      <c r="AT55" s="5" t="s">
        <v>123</v>
      </c>
      <c r="AV55" s="5" t="s">
        <v>123</v>
      </c>
      <c r="AW55" s="5" t="s">
        <v>123</v>
      </c>
      <c r="BB55" s="5" t="s">
        <v>123</v>
      </c>
      <c r="BC55" s="5" t="s">
        <v>123</v>
      </c>
      <c r="BD55" s="5" t="s">
        <v>123</v>
      </c>
      <c r="BE55" s="5" t="s">
        <v>123</v>
      </c>
      <c r="BG55" s="5" t="s">
        <v>123</v>
      </c>
      <c r="BH55" s="5" t="s">
        <v>123</v>
      </c>
      <c r="BJ55" s="5" t="s">
        <v>123</v>
      </c>
      <c r="BK55" s="5" t="s">
        <v>123</v>
      </c>
      <c r="BL55" s="5" t="s">
        <v>123</v>
      </c>
      <c r="BM55" s="5" t="s">
        <v>123</v>
      </c>
      <c r="BN55" s="5" t="s">
        <v>123</v>
      </c>
      <c r="BO55" s="5" t="s">
        <v>123</v>
      </c>
      <c r="BP55" s="5" t="s">
        <v>123</v>
      </c>
      <c r="BQ55" s="5" t="s">
        <v>123</v>
      </c>
      <c r="BS55" s="5" t="s">
        <v>123</v>
      </c>
      <c r="BT55" s="5" t="s">
        <v>123</v>
      </c>
      <c r="BU55" s="5" t="s">
        <v>123</v>
      </c>
      <c r="BV55" s="5" t="s">
        <v>123</v>
      </c>
      <c r="BX55" s="5" t="s">
        <v>123</v>
      </c>
      <c r="BY55" s="5" t="s">
        <v>123</v>
      </c>
      <c r="CA55" s="5" t="s">
        <v>123</v>
      </c>
      <c r="CE55" s="5" t="s">
        <v>123</v>
      </c>
      <c r="CG55" s="5" t="s">
        <v>123</v>
      </c>
      <c r="CK55" s="5" t="s">
        <v>123</v>
      </c>
      <c r="CO55" s="5" t="s">
        <v>123</v>
      </c>
      <c r="CQ55" s="5" t="s">
        <v>123</v>
      </c>
      <c r="CR55" s="5" t="s">
        <v>123</v>
      </c>
      <c r="CS55" s="5" t="s">
        <v>123</v>
      </c>
      <c r="CU55" s="5" t="s">
        <v>123</v>
      </c>
      <c r="DB55" s="5">
        <v>4.0</v>
      </c>
      <c r="DE55" s="5" t="s">
        <v>124</v>
      </c>
    </row>
    <row r="56">
      <c r="A56" s="5">
        <v>55.0</v>
      </c>
      <c r="B56" s="6">
        <v>24.0</v>
      </c>
      <c r="C56" s="6">
        <v>77.0</v>
      </c>
      <c r="D56" s="5" t="s">
        <v>139</v>
      </c>
      <c r="E56" s="5" t="s">
        <v>110</v>
      </c>
      <c r="F56" s="5" t="s">
        <v>219</v>
      </c>
      <c r="G56" s="5" t="s">
        <v>112</v>
      </c>
      <c r="H56" s="5" t="s">
        <v>600</v>
      </c>
      <c r="I56" s="5" t="s">
        <v>601</v>
      </c>
      <c r="J56" s="5" t="s">
        <v>397</v>
      </c>
      <c r="K56" s="5" t="s">
        <v>602</v>
      </c>
      <c r="L56" s="8" t="s">
        <v>603</v>
      </c>
      <c r="M56" s="5" t="s">
        <v>118</v>
      </c>
      <c r="N56" s="5" t="s">
        <v>604</v>
      </c>
      <c r="O56" s="5" t="s">
        <v>605</v>
      </c>
      <c r="P56" s="5" t="s">
        <v>606</v>
      </c>
      <c r="Q56" s="5" t="s">
        <v>122</v>
      </c>
      <c r="R56" s="5" t="s">
        <v>123</v>
      </c>
      <c r="V56" s="5" t="s">
        <v>123</v>
      </c>
      <c r="DB56" s="5">
        <v>4.0</v>
      </c>
      <c r="DE56" s="5" t="s">
        <v>138</v>
      </c>
    </row>
    <row r="57">
      <c r="A57" s="5">
        <v>56.0</v>
      </c>
      <c r="B57" s="6">
        <v>106.0</v>
      </c>
      <c r="C57" s="6">
        <v>88.0</v>
      </c>
      <c r="D57" s="5" t="s">
        <v>139</v>
      </c>
      <c r="E57" s="5" t="s">
        <v>110</v>
      </c>
      <c r="F57" s="5" t="s">
        <v>160</v>
      </c>
      <c r="G57" s="5" t="s">
        <v>422</v>
      </c>
      <c r="H57" s="5" t="s">
        <v>607</v>
      </c>
      <c r="I57" s="5" t="s">
        <v>608</v>
      </c>
      <c r="J57" s="5" t="s">
        <v>222</v>
      </c>
      <c r="K57" s="5" t="s">
        <v>609</v>
      </c>
      <c r="L57" s="8" t="s">
        <v>610</v>
      </c>
      <c r="M57" s="5" t="s">
        <v>118</v>
      </c>
      <c r="N57" s="5" t="s">
        <v>611</v>
      </c>
      <c r="O57" s="5" t="s">
        <v>612</v>
      </c>
      <c r="P57" s="5" t="s">
        <v>613</v>
      </c>
      <c r="Q57" s="5" t="s">
        <v>122</v>
      </c>
      <c r="S57" s="5" t="s">
        <v>123</v>
      </c>
      <c r="T57" s="5" t="s">
        <v>123</v>
      </c>
      <c r="U57" s="5" t="s">
        <v>123</v>
      </c>
      <c r="V57" s="5" t="s">
        <v>123</v>
      </c>
      <c r="W57" s="5" t="s">
        <v>123</v>
      </c>
      <c r="X57" s="5" t="s">
        <v>123</v>
      </c>
      <c r="Y57" s="5" t="s">
        <v>123</v>
      </c>
      <c r="AB57" s="5" t="s">
        <v>123</v>
      </c>
      <c r="AC57" s="5" t="s">
        <v>123</v>
      </c>
      <c r="DB57" s="5">
        <v>4.0</v>
      </c>
      <c r="DD57" s="5" t="s">
        <v>614</v>
      </c>
      <c r="DE57" s="5" t="s">
        <v>124</v>
      </c>
    </row>
    <row r="58">
      <c r="A58" s="5">
        <v>57.0</v>
      </c>
      <c r="B58" s="6">
        <v>79.0</v>
      </c>
      <c r="C58" s="6">
        <v>46.0</v>
      </c>
      <c r="D58" s="5" t="s">
        <v>109</v>
      </c>
      <c r="E58" s="5" t="s">
        <v>125</v>
      </c>
      <c r="F58" s="5" t="s">
        <v>160</v>
      </c>
      <c r="G58" s="5" t="s">
        <v>559</v>
      </c>
      <c r="H58" s="5" t="s">
        <v>615</v>
      </c>
      <c r="I58" s="5" t="s">
        <v>616</v>
      </c>
      <c r="J58" s="5" t="s">
        <v>222</v>
      </c>
      <c r="K58" s="5" t="s">
        <v>617</v>
      </c>
      <c r="L58" s="8" t="s">
        <v>618</v>
      </c>
      <c r="M58" s="5" t="s">
        <v>118</v>
      </c>
      <c r="N58" s="5" t="s">
        <v>619</v>
      </c>
      <c r="O58" s="5" t="s">
        <v>620</v>
      </c>
      <c r="P58" s="5" t="s">
        <v>621</v>
      </c>
      <c r="Q58" s="5" t="s">
        <v>157</v>
      </c>
      <c r="R58" s="5" t="s">
        <v>123</v>
      </c>
      <c r="U58" s="5" t="s">
        <v>123</v>
      </c>
      <c r="V58" s="5" t="s">
        <v>123</v>
      </c>
      <c r="W58" s="5" t="s">
        <v>123</v>
      </c>
      <c r="Y58" s="5" t="s">
        <v>123</v>
      </c>
      <c r="AB58" s="5" t="s">
        <v>123</v>
      </c>
      <c r="AC58" s="5" t="s">
        <v>123</v>
      </c>
      <c r="AD58" s="5" t="s">
        <v>123</v>
      </c>
      <c r="AG58" s="5" t="s">
        <v>123</v>
      </c>
      <c r="AK58" s="5" t="s">
        <v>123</v>
      </c>
      <c r="AM58" s="5" t="s">
        <v>123</v>
      </c>
      <c r="AN58" s="5" t="s">
        <v>123</v>
      </c>
      <c r="BB58" s="5" t="s">
        <v>123</v>
      </c>
      <c r="BC58" s="5" t="s">
        <v>123</v>
      </c>
      <c r="BE58" s="5" t="s">
        <v>123</v>
      </c>
      <c r="BF58" s="5" t="s">
        <v>123</v>
      </c>
      <c r="BH58" s="5" t="s">
        <v>123</v>
      </c>
      <c r="BK58" s="5" t="s">
        <v>123</v>
      </c>
      <c r="BL58" s="5" t="s">
        <v>123</v>
      </c>
      <c r="BP58" s="5" t="s">
        <v>123</v>
      </c>
      <c r="BQ58" s="5" t="s">
        <v>123</v>
      </c>
      <c r="BR58" s="5" t="s">
        <v>123</v>
      </c>
      <c r="BS58" s="5" t="s">
        <v>123</v>
      </c>
      <c r="BT58" s="5" t="s">
        <v>123</v>
      </c>
      <c r="BU58" s="5" t="s">
        <v>123</v>
      </c>
      <c r="BV58" s="5" t="s">
        <v>123</v>
      </c>
      <c r="BY58" s="5" t="s">
        <v>123</v>
      </c>
      <c r="CB58" s="5" t="s">
        <v>123</v>
      </c>
      <c r="CC58" s="5" t="s">
        <v>123</v>
      </c>
      <c r="CG58" s="5" t="s">
        <v>123</v>
      </c>
      <c r="CU58" s="5" t="s">
        <v>123</v>
      </c>
      <c r="DB58" s="5">
        <v>3.0</v>
      </c>
      <c r="DE58" s="5" t="s">
        <v>124</v>
      </c>
    </row>
    <row r="59">
      <c r="A59" s="5">
        <v>58.0</v>
      </c>
      <c r="B59" s="6">
        <v>249.0</v>
      </c>
      <c r="C59" s="6">
        <v>52.0</v>
      </c>
      <c r="D59" s="5" t="s">
        <v>139</v>
      </c>
      <c r="E59" s="5" t="s">
        <v>125</v>
      </c>
      <c r="F59" s="5" t="s">
        <v>219</v>
      </c>
      <c r="G59" s="5" t="s">
        <v>112</v>
      </c>
      <c r="H59" s="5" t="s">
        <v>622</v>
      </c>
      <c r="I59" s="5" t="s">
        <v>259</v>
      </c>
      <c r="J59" s="5" t="s">
        <v>439</v>
      </c>
      <c r="K59" s="5" t="s">
        <v>323</v>
      </c>
      <c r="L59" s="7" t="s">
        <v>117</v>
      </c>
      <c r="M59" s="5" t="s">
        <v>118</v>
      </c>
      <c r="N59" s="5" t="s">
        <v>623</v>
      </c>
      <c r="O59" s="5" t="s">
        <v>624</v>
      </c>
      <c r="P59" s="5" t="s">
        <v>625</v>
      </c>
      <c r="Q59" s="5" t="s">
        <v>122</v>
      </c>
      <c r="R59" s="5" t="s">
        <v>123</v>
      </c>
      <c r="S59" s="5" t="s">
        <v>123</v>
      </c>
      <c r="T59" s="5" t="s">
        <v>123</v>
      </c>
      <c r="V59" s="5" t="s">
        <v>123</v>
      </c>
      <c r="W59" s="5" t="s">
        <v>123</v>
      </c>
      <c r="Y59" s="5" t="s">
        <v>123</v>
      </c>
      <c r="AB59" s="5" t="s">
        <v>123</v>
      </c>
      <c r="AC59" s="5" t="s">
        <v>123</v>
      </c>
      <c r="DB59" s="5">
        <v>3.0</v>
      </c>
      <c r="DE59" s="5" t="s">
        <v>138</v>
      </c>
    </row>
    <row r="60">
      <c r="A60" s="5">
        <v>59.0</v>
      </c>
      <c r="B60" s="6">
        <v>74.0</v>
      </c>
      <c r="C60" s="6">
        <v>138.0</v>
      </c>
      <c r="D60" s="5" t="s">
        <v>139</v>
      </c>
      <c r="E60" s="5" t="s">
        <v>125</v>
      </c>
      <c r="F60" s="5" t="s">
        <v>160</v>
      </c>
      <c r="G60" s="5" t="s">
        <v>626</v>
      </c>
      <c r="H60" s="5" t="s">
        <v>627</v>
      </c>
      <c r="I60" s="5" t="s">
        <v>628</v>
      </c>
      <c r="J60" s="5" t="s">
        <v>172</v>
      </c>
      <c r="K60" s="5" t="s">
        <v>143</v>
      </c>
      <c r="L60" s="8" t="s">
        <v>629</v>
      </c>
      <c r="M60" s="5" t="s">
        <v>207</v>
      </c>
      <c r="N60" s="5" t="s">
        <v>630</v>
      </c>
      <c r="O60" s="5" t="s">
        <v>631</v>
      </c>
      <c r="P60" s="5" t="s">
        <v>632</v>
      </c>
      <c r="Q60" s="5" t="s">
        <v>122</v>
      </c>
      <c r="T60" s="5" t="s">
        <v>123</v>
      </c>
      <c r="V60" s="5" t="s">
        <v>123</v>
      </c>
      <c r="DB60" s="5">
        <v>3.0</v>
      </c>
      <c r="DD60" s="5" t="s">
        <v>633</v>
      </c>
      <c r="DE60" s="5" t="s">
        <v>138</v>
      </c>
    </row>
    <row r="61">
      <c r="A61" s="5">
        <v>60.0</v>
      </c>
      <c r="B61" s="6">
        <v>263.0</v>
      </c>
      <c r="C61" s="6">
        <v>78.0</v>
      </c>
      <c r="D61" s="5" t="s">
        <v>109</v>
      </c>
      <c r="E61" s="5" t="s">
        <v>110</v>
      </c>
      <c r="F61" s="5" t="s">
        <v>160</v>
      </c>
      <c r="G61" s="5" t="s">
        <v>178</v>
      </c>
      <c r="H61" s="5" t="s">
        <v>634</v>
      </c>
      <c r="I61" s="5" t="s">
        <v>635</v>
      </c>
      <c r="J61" s="5" t="s">
        <v>181</v>
      </c>
      <c r="K61" s="5" t="s">
        <v>636</v>
      </c>
      <c r="L61" s="8" t="s">
        <v>637</v>
      </c>
      <c r="M61" s="5" t="s">
        <v>118</v>
      </c>
      <c r="N61" s="5" t="s">
        <v>638</v>
      </c>
      <c r="O61" s="5" t="s">
        <v>639</v>
      </c>
      <c r="P61" s="5" t="s">
        <v>640</v>
      </c>
      <c r="Q61" s="5" t="s">
        <v>122</v>
      </c>
      <c r="R61" s="5" t="s">
        <v>123</v>
      </c>
      <c r="S61" s="5" t="s">
        <v>123</v>
      </c>
      <c r="X61" s="5" t="s">
        <v>123</v>
      </c>
      <c r="Y61" s="5" t="s">
        <v>123</v>
      </c>
      <c r="AB61" s="5" t="s">
        <v>123</v>
      </c>
      <c r="DB61" s="5">
        <v>3.0</v>
      </c>
      <c r="DE61" s="5" t="s">
        <v>138</v>
      </c>
    </row>
    <row r="62">
      <c r="A62" s="5">
        <v>61.0</v>
      </c>
      <c r="B62" s="6">
        <v>169.0</v>
      </c>
      <c r="C62" s="6">
        <v>88.0</v>
      </c>
      <c r="D62" s="5" t="s">
        <v>139</v>
      </c>
      <c r="E62" s="5" t="s">
        <v>110</v>
      </c>
      <c r="F62" s="5" t="s">
        <v>160</v>
      </c>
      <c r="G62" s="5" t="s">
        <v>422</v>
      </c>
      <c r="H62" s="5" t="s">
        <v>641</v>
      </c>
      <c r="I62" s="5" t="s">
        <v>616</v>
      </c>
      <c r="J62" s="5" t="s">
        <v>222</v>
      </c>
      <c r="K62" s="5" t="s">
        <v>642</v>
      </c>
      <c r="L62" s="8" t="s">
        <v>643</v>
      </c>
      <c r="M62" s="5" t="s">
        <v>118</v>
      </c>
      <c r="N62" s="5" t="s">
        <v>644</v>
      </c>
      <c r="O62" s="5" t="s">
        <v>645</v>
      </c>
      <c r="P62" s="5" t="s">
        <v>646</v>
      </c>
      <c r="Q62" s="5" t="s">
        <v>122</v>
      </c>
      <c r="R62" s="5" t="s">
        <v>123</v>
      </c>
      <c r="S62" s="5" t="s">
        <v>123</v>
      </c>
      <c r="T62" s="5" t="s">
        <v>123</v>
      </c>
      <c r="U62" s="5" t="s">
        <v>123</v>
      </c>
      <c r="V62" s="5" t="s">
        <v>123</v>
      </c>
      <c r="W62" s="5" t="s">
        <v>123</v>
      </c>
      <c r="X62" s="5" t="s">
        <v>123</v>
      </c>
      <c r="Y62" s="5" t="s">
        <v>123</v>
      </c>
      <c r="AA62" s="5" t="s">
        <v>123</v>
      </c>
      <c r="AB62" s="5" t="s">
        <v>123</v>
      </c>
      <c r="AC62" s="5" t="s">
        <v>123</v>
      </c>
      <c r="DB62" s="5">
        <v>4.0</v>
      </c>
      <c r="DE62" s="5" t="s">
        <v>124</v>
      </c>
    </row>
    <row r="63">
      <c r="A63" s="5">
        <v>62.0</v>
      </c>
      <c r="B63" s="6">
        <v>267.0</v>
      </c>
      <c r="C63" s="6">
        <v>95.0</v>
      </c>
      <c r="D63" s="5" t="s">
        <v>109</v>
      </c>
      <c r="E63" s="5" t="s">
        <v>110</v>
      </c>
      <c r="F63" s="5" t="s">
        <v>126</v>
      </c>
      <c r="G63" s="5" t="s">
        <v>112</v>
      </c>
      <c r="H63" s="5" t="s">
        <v>647</v>
      </c>
      <c r="I63" s="5" t="s">
        <v>648</v>
      </c>
      <c r="J63" s="5" t="s">
        <v>456</v>
      </c>
      <c r="K63" s="5" t="s">
        <v>649</v>
      </c>
      <c r="L63" s="7" t="s">
        <v>117</v>
      </c>
      <c r="M63" s="5" t="s">
        <v>133</v>
      </c>
      <c r="N63" s="5" t="s">
        <v>650</v>
      </c>
      <c r="O63" s="5" t="s">
        <v>651</v>
      </c>
      <c r="P63" s="5" t="s">
        <v>652</v>
      </c>
      <c r="Q63" s="5" t="s">
        <v>122</v>
      </c>
      <c r="U63" s="5" t="s">
        <v>123</v>
      </c>
      <c r="X63" s="5" t="s">
        <v>123</v>
      </c>
      <c r="AB63" s="5" t="s">
        <v>123</v>
      </c>
      <c r="AC63" s="5" t="s">
        <v>123</v>
      </c>
      <c r="DB63" s="5">
        <v>3.0</v>
      </c>
      <c r="DE63" s="5" t="s">
        <v>138</v>
      </c>
    </row>
    <row r="64">
      <c r="A64" s="5">
        <v>63.0</v>
      </c>
      <c r="B64" s="6">
        <v>90.0</v>
      </c>
      <c r="C64" s="6">
        <v>63.0</v>
      </c>
      <c r="D64" s="5" t="s">
        <v>139</v>
      </c>
      <c r="E64" s="5" t="s">
        <v>110</v>
      </c>
      <c r="F64" s="5" t="s">
        <v>111</v>
      </c>
      <c r="G64" s="5" t="s">
        <v>112</v>
      </c>
      <c r="H64" s="5" t="s">
        <v>653</v>
      </c>
      <c r="I64" s="5" t="s">
        <v>441</v>
      </c>
      <c r="J64" s="5" t="s">
        <v>222</v>
      </c>
      <c r="K64" s="5" t="s">
        <v>654</v>
      </c>
      <c r="L64" s="8" t="s">
        <v>655</v>
      </c>
      <c r="M64" s="5" t="s">
        <v>118</v>
      </c>
      <c r="N64" s="5" t="s">
        <v>656</v>
      </c>
      <c r="O64" s="5" t="s">
        <v>657</v>
      </c>
      <c r="P64" s="5" t="s">
        <v>658</v>
      </c>
      <c r="Q64" s="5" t="s">
        <v>122</v>
      </c>
      <c r="T64" s="5" t="s">
        <v>123</v>
      </c>
      <c r="V64" s="5" t="s">
        <v>123</v>
      </c>
      <c r="X64" s="5" t="s">
        <v>123</v>
      </c>
      <c r="Y64" s="5" t="s">
        <v>123</v>
      </c>
      <c r="DB64" s="5">
        <v>3.0</v>
      </c>
      <c r="DE64" s="5" t="s">
        <v>124</v>
      </c>
    </row>
    <row r="65">
      <c r="A65" s="5">
        <v>64.0</v>
      </c>
      <c r="B65" s="6">
        <v>272.0</v>
      </c>
      <c r="C65" s="6">
        <v>106.0</v>
      </c>
      <c r="D65" s="5" t="s">
        <v>109</v>
      </c>
      <c r="E65" s="5" t="s">
        <v>110</v>
      </c>
      <c r="F65" s="5" t="s">
        <v>160</v>
      </c>
      <c r="G65" s="5" t="s">
        <v>438</v>
      </c>
      <c r="H65" s="5" t="s">
        <v>659</v>
      </c>
      <c r="I65" s="5" t="s">
        <v>441</v>
      </c>
      <c r="J65" s="5" t="s">
        <v>222</v>
      </c>
      <c r="K65" s="5" t="s">
        <v>654</v>
      </c>
      <c r="L65" s="8" t="s">
        <v>660</v>
      </c>
      <c r="M65" s="5" t="s">
        <v>118</v>
      </c>
      <c r="N65" s="5" t="s">
        <v>656</v>
      </c>
      <c r="O65" s="5" t="s">
        <v>657</v>
      </c>
      <c r="P65" s="5" t="s">
        <v>661</v>
      </c>
      <c r="Q65" s="5" t="s">
        <v>157</v>
      </c>
      <c r="R65" s="5" t="s">
        <v>123</v>
      </c>
      <c r="S65" s="5" t="s">
        <v>123</v>
      </c>
      <c r="U65" s="5" t="s">
        <v>123</v>
      </c>
      <c r="X65" s="5" t="s">
        <v>123</v>
      </c>
      <c r="Y65" s="5" t="s">
        <v>123</v>
      </c>
      <c r="AH65" s="5" t="s">
        <v>123</v>
      </c>
      <c r="AK65" s="5" t="s">
        <v>123</v>
      </c>
      <c r="AL65" s="5" t="s">
        <v>123</v>
      </c>
      <c r="AQ65" s="5" t="s">
        <v>123</v>
      </c>
      <c r="AT65" s="5" t="s">
        <v>123</v>
      </c>
      <c r="AV65" s="5" t="s">
        <v>123</v>
      </c>
      <c r="AX65" s="5" t="s">
        <v>123</v>
      </c>
      <c r="AY65" s="5" t="s">
        <v>123</v>
      </c>
      <c r="AZ65" s="5" t="s">
        <v>123</v>
      </c>
      <c r="BA65" s="5" t="s">
        <v>123</v>
      </c>
      <c r="BC65" s="5" t="s">
        <v>123</v>
      </c>
      <c r="BD65" s="5" t="s">
        <v>123</v>
      </c>
      <c r="BE65" s="5" t="s">
        <v>123</v>
      </c>
      <c r="BF65" s="5" t="s">
        <v>123</v>
      </c>
      <c r="BJ65" s="5" t="s">
        <v>123</v>
      </c>
      <c r="BK65" s="5" t="s">
        <v>123</v>
      </c>
      <c r="BL65" s="5" t="s">
        <v>123</v>
      </c>
      <c r="BM65" s="5" t="s">
        <v>123</v>
      </c>
      <c r="BO65" s="5" t="s">
        <v>123</v>
      </c>
      <c r="BP65" s="5" t="s">
        <v>123</v>
      </c>
      <c r="BS65" s="5" t="s">
        <v>123</v>
      </c>
      <c r="BT65" s="5" t="s">
        <v>123</v>
      </c>
      <c r="BU65" s="5" t="s">
        <v>123</v>
      </c>
      <c r="BV65" s="5" t="s">
        <v>123</v>
      </c>
      <c r="BY65" s="5" t="s">
        <v>123</v>
      </c>
      <c r="BZ65" s="5" t="s">
        <v>123</v>
      </c>
      <c r="CC65" s="5" t="s">
        <v>123</v>
      </c>
      <c r="CE65" s="5" t="s">
        <v>123</v>
      </c>
      <c r="CF65" s="5" t="s">
        <v>123</v>
      </c>
      <c r="CG65" s="5" t="s">
        <v>123</v>
      </c>
      <c r="CH65" s="5" t="s">
        <v>123</v>
      </c>
      <c r="CV65" s="5" t="s">
        <v>123</v>
      </c>
      <c r="CZ65" s="5" t="s">
        <v>123</v>
      </c>
      <c r="DB65" s="5">
        <v>3.0</v>
      </c>
      <c r="DE65" s="5" t="s">
        <v>124</v>
      </c>
    </row>
    <row r="66">
      <c r="A66" s="5">
        <v>65.0</v>
      </c>
      <c r="B66" s="6">
        <v>216.0</v>
      </c>
      <c r="C66" s="6">
        <v>77.0</v>
      </c>
      <c r="D66" s="5" t="s">
        <v>139</v>
      </c>
      <c r="E66" s="5" t="s">
        <v>110</v>
      </c>
      <c r="F66" s="5" t="s">
        <v>219</v>
      </c>
      <c r="G66" s="5" t="s">
        <v>112</v>
      </c>
      <c r="H66" s="5" t="s">
        <v>662</v>
      </c>
      <c r="I66" s="5" t="s">
        <v>663</v>
      </c>
      <c r="J66" s="5" t="s">
        <v>397</v>
      </c>
      <c r="K66" s="5" t="s">
        <v>664</v>
      </c>
      <c r="L66" s="8" t="s">
        <v>665</v>
      </c>
      <c r="M66" s="5" t="s">
        <v>118</v>
      </c>
      <c r="N66" s="5" t="s">
        <v>666</v>
      </c>
      <c r="O66" s="5" t="s">
        <v>667</v>
      </c>
      <c r="P66" s="5" t="s">
        <v>437</v>
      </c>
      <c r="Q66" s="5" t="s">
        <v>122</v>
      </c>
      <c r="R66" s="5" t="s">
        <v>123</v>
      </c>
      <c r="V66" s="5" t="s">
        <v>123</v>
      </c>
      <c r="DB66" s="5">
        <v>4.0</v>
      </c>
      <c r="DE66" s="5" t="s">
        <v>124</v>
      </c>
    </row>
    <row r="67">
      <c r="A67" s="5">
        <v>66.0</v>
      </c>
      <c r="B67" s="6" t="s">
        <v>668</v>
      </c>
      <c r="C67" s="6" t="s">
        <v>669</v>
      </c>
      <c r="D67" s="5" t="s">
        <v>323</v>
      </c>
      <c r="G67" s="5" t="s">
        <v>586</v>
      </c>
      <c r="H67" s="5" t="s">
        <v>670</v>
      </c>
      <c r="I67" s="5" t="s">
        <v>671</v>
      </c>
      <c r="J67" s="5" t="s">
        <v>338</v>
      </c>
      <c r="K67" s="5" t="s">
        <v>672</v>
      </c>
      <c r="L67" s="8" t="s">
        <v>673</v>
      </c>
      <c r="M67" s="5" t="s">
        <v>118</v>
      </c>
      <c r="N67" s="5" t="s">
        <v>674</v>
      </c>
      <c r="O67" s="5" t="s">
        <v>675</v>
      </c>
      <c r="P67" s="5" t="s">
        <v>676</v>
      </c>
      <c r="Q67" s="5" t="s">
        <v>122</v>
      </c>
      <c r="T67" s="5" t="s">
        <v>123</v>
      </c>
      <c r="U67" s="5" t="s">
        <v>123</v>
      </c>
      <c r="V67" s="5" t="s">
        <v>123</v>
      </c>
      <c r="X67" s="5" t="s">
        <v>123</v>
      </c>
      <c r="Y67" s="5" t="s">
        <v>123</v>
      </c>
      <c r="AA67" s="5" t="s">
        <v>123</v>
      </c>
      <c r="DB67" s="9">
        <v>43527.0</v>
      </c>
      <c r="DC67" s="5" t="s">
        <v>677</v>
      </c>
      <c r="DD67" s="5" t="s">
        <v>678</v>
      </c>
      <c r="DE67" s="5" t="s">
        <v>679</v>
      </c>
    </row>
    <row r="68">
      <c r="A68" s="5">
        <v>67.0</v>
      </c>
      <c r="B68" s="6">
        <v>37.0</v>
      </c>
      <c r="C68" s="6">
        <v>94.0</v>
      </c>
      <c r="D68" s="5" t="s">
        <v>139</v>
      </c>
      <c r="E68" s="5" t="s">
        <v>125</v>
      </c>
      <c r="F68" s="5" t="s">
        <v>126</v>
      </c>
      <c r="G68" s="5" t="s">
        <v>112</v>
      </c>
      <c r="H68" s="5" t="s">
        <v>680</v>
      </c>
      <c r="I68" s="5" t="s">
        <v>141</v>
      </c>
      <c r="J68" s="5" t="s">
        <v>142</v>
      </c>
      <c r="K68" s="5" t="s">
        <v>681</v>
      </c>
      <c r="L68" s="8" t="s">
        <v>117</v>
      </c>
      <c r="M68" s="5" t="s">
        <v>118</v>
      </c>
      <c r="N68" s="5" t="s">
        <v>682</v>
      </c>
      <c r="O68" s="5" t="s">
        <v>683</v>
      </c>
      <c r="P68" s="5" t="s">
        <v>684</v>
      </c>
      <c r="Q68" s="5" t="s">
        <v>122</v>
      </c>
      <c r="T68" s="5" t="s">
        <v>123</v>
      </c>
      <c r="V68" s="5" t="s">
        <v>123</v>
      </c>
      <c r="W68" s="5" t="s">
        <v>123</v>
      </c>
      <c r="X68" s="5" t="s">
        <v>123</v>
      </c>
      <c r="Y68" s="5" t="s">
        <v>123</v>
      </c>
      <c r="AA68" s="5" t="s">
        <v>123</v>
      </c>
      <c r="AB68" s="5" t="s">
        <v>123</v>
      </c>
      <c r="AC68" s="5" t="s">
        <v>123</v>
      </c>
      <c r="DB68" s="5">
        <v>3.0</v>
      </c>
      <c r="DD68" s="5" t="s">
        <v>685</v>
      </c>
      <c r="DE68" s="5" t="s">
        <v>138</v>
      </c>
    </row>
    <row r="69">
      <c r="A69" s="5">
        <v>68.0</v>
      </c>
      <c r="B69" s="6">
        <v>103.0</v>
      </c>
      <c r="C69" s="6">
        <v>81.0</v>
      </c>
      <c r="D69" s="5" t="s">
        <v>139</v>
      </c>
      <c r="E69" s="5" t="s">
        <v>125</v>
      </c>
      <c r="F69" s="5" t="s">
        <v>160</v>
      </c>
      <c r="G69" s="5" t="s">
        <v>686</v>
      </c>
      <c r="H69" s="5" t="s">
        <v>687</v>
      </c>
      <c r="I69" s="5" t="s">
        <v>221</v>
      </c>
      <c r="J69" s="5" t="s">
        <v>222</v>
      </c>
      <c r="K69" s="5" t="s">
        <v>688</v>
      </c>
      <c r="L69" s="8" t="s">
        <v>689</v>
      </c>
      <c r="M69" s="5" t="s">
        <v>118</v>
      </c>
      <c r="N69" s="5" t="s">
        <v>690</v>
      </c>
      <c r="O69" s="5" t="s">
        <v>718</v>
      </c>
      <c r="P69" s="5" t="s">
        <v>692</v>
      </c>
      <c r="Q69" s="5" t="s">
        <v>122</v>
      </c>
      <c r="DB69" s="5">
        <v>3.0</v>
      </c>
      <c r="DE69" s="5" t="s">
        <v>124</v>
      </c>
    </row>
    <row r="70">
      <c r="A70" s="5">
        <v>69.0</v>
      </c>
      <c r="B70" s="6">
        <v>202.0</v>
      </c>
      <c r="C70" s="6">
        <v>46.0</v>
      </c>
      <c r="D70" s="5" t="s">
        <v>109</v>
      </c>
      <c r="E70" s="5" t="s">
        <v>125</v>
      </c>
      <c r="F70" s="5" t="s">
        <v>160</v>
      </c>
      <c r="G70" s="5" t="s">
        <v>559</v>
      </c>
      <c r="H70" s="5" t="s">
        <v>693</v>
      </c>
      <c r="I70" s="5" t="s">
        <v>405</v>
      </c>
      <c r="J70" s="5" t="s">
        <v>452</v>
      </c>
      <c r="K70" s="5" t="s">
        <v>694</v>
      </c>
      <c r="L70" s="8" t="s">
        <v>695</v>
      </c>
      <c r="M70" s="5" t="s">
        <v>118</v>
      </c>
      <c r="N70" s="5" t="s">
        <v>696</v>
      </c>
      <c r="O70" s="5" t="s">
        <v>697</v>
      </c>
      <c r="P70" s="5" t="s">
        <v>698</v>
      </c>
      <c r="Q70" s="5" t="s">
        <v>157</v>
      </c>
      <c r="V70" s="5" t="s">
        <v>123</v>
      </c>
      <c r="AB70" s="5" t="s">
        <v>123</v>
      </c>
      <c r="AC70" s="5" t="s">
        <v>123</v>
      </c>
      <c r="AK70" s="5" t="s">
        <v>123</v>
      </c>
      <c r="AM70" s="5" t="s">
        <v>123</v>
      </c>
      <c r="AV70" s="5" t="s">
        <v>123</v>
      </c>
      <c r="BB70" s="5" t="s">
        <v>123</v>
      </c>
      <c r="BC70" s="5" t="s">
        <v>123</v>
      </c>
      <c r="BF70" s="5" t="s">
        <v>123</v>
      </c>
      <c r="BG70" s="5" t="s">
        <v>123</v>
      </c>
      <c r="BL70" s="5" t="s">
        <v>123</v>
      </c>
      <c r="BQ70" s="5" t="s">
        <v>123</v>
      </c>
      <c r="BR70" s="5" t="s">
        <v>123</v>
      </c>
      <c r="BS70" s="5" t="s">
        <v>123</v>
      </c>
      <c r="BT70" s="5" t="s">
        <v>123</v>
      </c>
      <c r="BU70" s="5" t="s">
        <v>123</v>
      </c>
      <c r="BV70" s="5" t="s">
        <v>123</v>
      </c>
      <c r="BY70" s="5" t="s">
        <v>123</v>
      </c>
      <c r="CA70" s="5" t="s">
        <v>123</v>
      </c>
      <c r="CB70" s="5" t="s">
        <v>123</v>
      </c>
      <c r="CC70" s="5" t="s">
        <v>123</v>
      </c>
      <c r="CQ70" s="5" t="s">
        <v>123</v>
      </c>
      <c r="CR70" s="5" t="s">
        <v>123</v>
      </c>
      <c r="CS70" s="5" t="s">
        <v>123</v>
      </c>
      <c r="DB70" s="5">
        <v>4.0</v>
      </c>
      <c r="DE70" s="5" t="s">
        <v>124</v>
      </c>
    </row>
    <row r="71">
      <c r="A71" s="5">
        <v>70.0</v>
      </c>
      <c r="B71" s="6">
        <v>166.0</v>
      </c>
      <c r="C71" s="6">
        <v>81.0</v>
      </c>
      <c r="D71" s="5" t="s">
        <v>139</v>
      </c>
      <c r="E71" s="5" t="s">
        <v>125</v>
      </c>
      <c r="F71" s="5" t="s">
        <v>160</v>
      </c>
      <c r="G71" s="5" t="s">
        <v>686</v>
      </c>
      <c r="H71" s="5" t="s">
        <v>699</v>
      </c>
      <c r="I71" s="5" t="s">
        <v>700</v>
      </c>
      <c r="J71" s="5" t="s">
        <v>151</v>
      </c>
      <c r="K71" s="5" t="s">
        <v>143</v>
      </c>
      <c r="L71" s="8" t="s">
        <v>701</v>
      </c>
      <c r="M71" s="5" t="s">
        <v>118</v>
      </c>
      <c r="N71" s="5" t="s">
        <v>702</v>
      </c>
      <c r="O71" s="5" t="s">
        <v>703</v>
      </c>
      <c r="P71" s="5" t="s">
        <v>704</v>
      </c>
      <c r="Q71" s="5" t="s">
        <v>122</v>
      </c>
      <c r="Y71" s="5" t="s">
        <v>123</v>
      </c>
      <c r="AC71" s="5" t="s">
        <v>123</v>
      </c>
      <c r="DB71" s="5">
        <v>2.0</v>
      </c>
      <c r="DE71" s="5" t="s">
        <v>124</v>
      </c>
    </row>
    <row r="72">
      <c r="A72" s="5">
        <v>71.0</v>
      </c>
      <c r="B72" s="6">
        <v>151.0</v>
      </c>
      <c r="C72" s="6">
        <v>60.0</v>
      </c>
      <c r="D72" s="5" t="s">
        <v>139</v>
      </c>
      <c r="E72" s="5" t="s">
        <v>110</v>
      </c>
      <c r="F72" s="5" t="s">
        <v>160</v>
      </c>
      <c r="G72" s="5" t="s">
        <v>705</v>
      </c>
      <c r="H72" s="5" t="s">
        <v>706</v>
      </c>
      <c r="I72" s="5" t="s">
        <v>338</v>
      </c>
      <c r="J72" s="5" t="s">
        <v>338</v>
      </c>
      <c r="K72" s="5" t="s">
        <v>143</v>
      </c>
      <c r="L72" s="8" t="s">
        <v>707</v>
      </c>
      <c r="M72" s="5" t="s">
        <v>118</v>
      </c>
      <c r="N72" s="5" t="s">
        <v>708</v>
      </c>
      <c r="O72" s="5" t="s">
        <v>709</v>
      </c>
      <c r="P72" s="5" t="s">
        <v>710</v>
      </c>
      <c r="Q72" s="5" t="s">
        <v>122</v>
      </c>
      <c r="S72" s="5" t="s">
        <v>123</v>
      </c>
      <c r="T72" s="5" t="s">
        <v>123</v>
      </c>
      <c r="U72" s="5" t="s">
        <v>123</v>
      </c>
      <c r="V72" s="5" t="s">
        <v>123</v>
      </c>
      <c r="X72" s="5" t="s">
        <v>123</v>
      </c>
      <c r="Y72" s="5" t="s">
        <v>123</v>
      </c>
      <c r="Z72" s="5" t="s">
        <v>123</v>
      </c>
      <c r="AA72" s="5" t="s">
        <v>123</v>
      </c>
      <c r="AB72" s="5" t="s">
        <v>123</v>
      </c>
      <c r="AC72" s="5" t="s">
        <v>123</v>
      </c>
      <c r="DB72" s="5">
        <v>4.0</v>
      </c>
      <c r="DD72" s="5" t="s">
        <v>711</v>
      </c>
      <c r="DE72" s="5" t="s">
        <v>124</v>
      </c>
    </row>
    <row r="73">
      <c r="A73" s="5">
        <v>72.0</v>
      </c>
      <c r="B73" s="6">
        <v>101.0</v>
      </c>
      <c r="C73" s="6">
        <v>78.0</v>
      </c>
      <c r="D73" s="5" t="s">
        <v>109</v>
      </c>
      <c r="E73" s="5" t="s">
        <v>110</v>
      </c>
      <c r="F73" s="5" t="s">
        <v>160</v>
      </c>
      <c r="G73" s="5" t="s">
        <v>178</v>
      </c>
      <c r="H73" s="5" t="s">
        <v>712</v>
      </c>
      <c r="I73" s="5" t="s">
        <v>713</v>
      </c>
      <c r="J73" s="5" t="s">
        <v>181</v>
      </c>
      <c r="K73" s="5" t="s">
        <v>714</v>
      </c>
      <c r="L73" s="7" t="s">
        <v>117</v>
      </c>
      <c r="M73" s="5" t="s">
        <v>118</v>
      </c>
      <c r="N73" s="5" t="s">
        <v>715</v>
      </c>
      <c r="O73" s="5" t="s">
        <v>716</v>
      </c>
      <c r="P73" s="5" t="s">
        <v>717</v>
      </c>
      <c r="Q73" s="5" t="s">
        <v>122</v>
      </c>
      <c r="R73" s="5" t="s">
        <v>123</v>
      </c>
      <c r="S73" s="5" t="s">
        <v>123</v>
      </c>
      <c r="V73" s="5" t="s">
        <v>123</v>
      </c>
      <c r="X73" s="5" t="s">
        <v>123</v>
      </c>
      <c r="DB73" s="5">
        <v>3.0</v>
      </c>
      <c r="DD73" s="5" t="s">
        <v>719</v>
      </c>
      <c r="DE73" s="5" t="s">
        <v>138</v>
      </c>
    </row>
    <row r="74">
      <c r="A74" s="5">
        <v>73.0</v>
      </c>
      <c r="B74" s="6">
        <v>226.0</v>
      </c>
      <c r="C74" s="6">
        <v>97.0</v>
      </c>
      <c r="D74" s="5" t="s">
        <v>139</v>
      </c>
      <c r="E74" s="5" t="s">
        <v>110</v>
      </c>
      <c r="F74" s="5" t="s">
        <v>160</v>
      </c>
      <c r="G74" s="5" t="s">
        <v>720</v>
      </c>
      <c r="H74" s="5" t="s">
        <v>712</v>
      </c>
      <c r="I74" s="5" t="s">
        <v>713</v>
      </c>
      <c r="J74" s="5" t="s">
        <v>417</v>
      </c>
      <c r="K74" s="5" t="s">
        <v>721</v>
      </c>
      <c r="L74" s="8" t="s">
        <v>722</v>
      </c>
      <c r="M74" s="5" t="s">
        <v>118</v>
      </c>
      <c r="N74" s="5" t="s">
        <v>723</v>
      </c>
      <c r="O74" s="5" t="s">
        <v>724</v>
      </c>
      <c r="P74" s="5" t="s">
        <v>725</v>
      </c>
      <c r="Q74" s="5" t="s">
        <v>122</v>
      </c>
      <c r="S74" s="5" t="s">
        <v>123</v>
      </c>
      <c r="T74" s="5" t="s">
        <v>123</v>
      </c>
      <c r="V74" s="5" t="s">
        <v>123</v>
      </c>
      <c r="X74" s="5" t="s">
        <v>123</v>
      </c>
      <c r="Y74" s="5" t="s">
        <v>123</v>
      </c>
      <c r="AB74" s="5" t="s">
        <v>123</v>
      </c>
      <c r="AC74" s="5" t="s">
        <v>123</v>
      </c>
      <c r="DB74" s="5">
        <v>3.0</v>
      </c>
      <c r="DE74" s="5" t="s">
        <v>124</v>
      </c>
    </row>
    <row r="75">
      <c r="A75" s="5">
        <v>74.0</v>
      </c>
      <c r="B75" s="6">
        <v>287.0</v>
      </c>
      <c r="C75" s="6">
        <v>137.0</v>
      </c>
      <c r="D75" s="5" t="s">
        <v>139</v>
      </c>
      <c r="E75" s="5" t="s">
        <v>110</v>
      </c>
      <c r="F75" s="5" t="s">
        <v>160</v>
      </c>
      <c r="G75" s="5" t="s">
        <v>271</v>
      </c>
      <c r="H75" s="5" t="s">
        <v>726</v>
      </c>
      <c r="I75" s="5" t="s">
        <v>527</v>
      </c>
      <c r="J75" s="5" t="s">
        <v>142</v>
      </c>
      <c r="K75" s="5" t="s">
        <v>727</v>
      </c>
      <c r="L75" s="8" t="s">
        <v>728</v>
      </c>
      <c r="M75" s="5" t="s">
        <v>118</v>
      </c>
      <c r="N75" s="5" t="s">
        <v>729</v>
      </c>
      <c r="O75" s="5" t="s">
        <v>730</v>
      </c>
      <c r="P75" s="5" t="s">
        <v>731</v>
      </c>
      <c r="Q75" s="5" t="s">
        <v>122</v>
      </c>
      <c r="T75" s="5" t="s">
        <v>123</v>
      </c>
      <c r="V75" s="5" t="s">
        <v>123</v>
      </c>
      <c r="Y75" s="5" t="s">
        <v>123</v>
      </c>
      <c r="AA75" s="5" t="s">
        <v>123</v>
      </c>
      <c r="AB75" s="5" t="s">
        <v>123</v>
      </c>
      <c r="DB75" s="5">
        <v>4.0</v>
      </c>
      <c r="DD75" s="5" t="s">
        <v>732</v>
      </c>
      <c r="DE75" s="5" t="s">
        <v>138</v>
      </c>
    </row>
    <row r="76">
      <c r="A76" s="5">
        <v>75.0</v>
      </c>
      <c r="B76" s="6">
        <v>165.0</v>
      </c>
      <c r="C76" s="6">
        <v>80.0</v>
      </c>
      <c r="D76" s="5" t="s">
        <v>139</v>
      </c>
      <c r="E76" s="5" t="s">
        <v>110</v>
      </c>
      <c r="F76" s="5" t="s">
        <v>160</v>
      </c>
      <c r="G76" s="5" t="s">
        <v>192</v>
      </c>
      <c r="H76" s="5" t="s">
        <v>733</v>
      </c>
      <c r="I76" s="5" t="s">
        <v>734</v>
      </c>
      <c r="J76" s="5" t="s">
        <v>115</v>
      </c>
      <c r="K76" s="5" t="s">
        <v>735</v>
      </c>
      <c r="L76" s="8" t="s">
        <v>736</v>
      </c>
      <c r="M76" s="5" t="s">
        <v>118</v>
      </c>
      <c r="N76" s="5" t="s">
        <v>737</v>
      </c>
      <c r="O76" s="5" t="s">
        <v>738</v>
      </c>
      <c r="P76" s="5" t="s">
        <v>739</v>
      </c>
      <c r="Q76" s="5" t="s">
        <v>122</v>
      </c>
      <c r="R76" s="5" t="s">
        <v>123</v>
      </c>
      <c r="S76" s="5" t="s">
        <v>123</v>
      </c>
      <c r="AB76" s="5" t="s">
        <v>123</v>
      </c>
      <c r="AC76" s="5" t="s">
        <v>123</v>
      </c>
      <c r="DB76" s="5">
        <v>3.0</v>
      </c>
      <c r="DD76" s="5" t="s">
        <v>200</v>
      </c>
      <c r="DE76" s="5" t="s">
        <v>138</v>
      </c>
    </row>
    <row r="77">
      <c r="A77" s="5">
        <v>76.0</v>
      </c>
      <c r="B77" s="6">
        <v>251.0</v>
      </c>
      <c r="C77" s="6">
        <v>56.0</v>
      </c>
      <c r="D77" s="5" t="s">
        <v>109</v>
      </c>
      <c r="E77" s="5" t="s">
        <v>110</v>
      </c>
      <c r="F77" s="5" t="s">
        <v>160</v>
      </c>
      <c r="G77" s="5" t="s">
        <v>740</v>
      </c>
      <c r="H77" s="5" t="s">
        <v>741</v>
      </c>
      <c r="I77" s="5" t="s">
        <v>338</v>
      </c>
      <c r="J77" s="5" t="s">
        <v>338</v>
      </c>
      <c r="K77" s="5" t="s">
        <v>742</v>
      </c>
      <c r="L77" s="8" t="s">
        <v>743</v>
      </c>
      <c r="M77" s="5" t="s">
        <v>118</v>
      </c>
      <c r="N77" s="5" t="s">
        <v>744</v>
      </c>
      <c r="O77" s="5" t="s">
        <v>745</v>
      </c>
      <c r="P77" s="5" t="s">
        <v>746</v>
      </c>
      <c r="Q77" s="5" t="s">
        <v>157</v>
      </c>
      <c r="T77" s="5" t="s">
        <v>123</v>
      </c>
      <c r="U77" s="5" t="s">
        <v>123</v>
      </c>
      <c r="V77" s="5" t="s">
        <v>123</v>
      </c>
      <c r="X77" s="5" t="s">
        <v>123</v>
      </c>
      <c r="Y77" s="5" t="s">
        <v>123</v>
      </c>
      <c r="AA77" s="5" t="s">
        <v>123</v>
      </c>
      <c r="AB77" s="5" t="s">
        <v>123</v>
      </c>
      <c r="AQ77" s="5" t="s">
        <v>123</v>
      </c>
      <c r="AR77" s="5" t="s">
        <v>123</v>
      </c>
      <c r="AS77" s="5" t="s">
        <v>123</v>
      </c>
      <c r="AW77" s="5" t="s">
        <v>123</v>
      </c>
      <c r="AY77" s="5" t="s">
        <v>123</v>
      </c>
      <c r="AZ77" s="5" t="s">
        <v>123</v>
      </c>
      <c r="BA77" s="5" t="s">
        <v>123</v>
      </c>
      <c r="BB77" s="5" t="s">
        <v>123</v>
      </c>
      <c r="BK77" s="5" t="s">
        <v>123</v>
      </c>
      <c r="CC77" s="5" t="s">
        <v>123</v>
      </c>
      <c r="CE77" s="5" t="s">
        <v>123</v>
      </c>
      <c r="CF77" s="5" t="s">
        <v>123</v>
      </c>
      <c r="CG77" s="5" t="s">
        <v>123</v>
      </c>
      <c r="CH77" s="5" t="s">
        <v>123</v>
      </c>
      <c r="CJ77" s="5" t="s">
        <v>123</v>
      </c>
      <c r="CO77" s="5" t="s">
        <v>123</v>
      </c>
      <c r="CP77" s="5" t="s">
        <v>123</v>
      </c>
      <c r="CR77" s="5" t="s">
        <v>123</v>
      </c>
      <c r="CZ77" s="5" t="s">
        <v>123</v>
      </c>
      <c r="DB77" s="5">
        <v>2.0</v>
      </c>
      <c r="DE77" s="5" t="s">
        <v>124</v>
      </c>
    </row>
    <row r="78">
      <c r="A78" s="5">
        <v>77.0</v>
      </c>
      <c r="B78" s="6">
        <v>112.0</v>
      </c>
      <c r="C78" s="6">
        <v>97.0</v>
      </c>
      <c r="D78" s="5" t="s">
        <v>139</v>
      </c>
      <c r="E78" s="5" t="s">
        <v>110</v>
      </c>
      <c r="F78" s="5" t="s">
        <v>160</v>
      </c>
      <c r="G78" s="5" t="s">
        <v>720</v>
      </c>
      <c r="H78" s="5" t="s">
        <v>747</v>
      </c>
      <c r="I78" s="5" t="s">
        <v>748</v>
      </c>
      <c r="J78" s="5" t="s">
        <v>417</v>
      </c>
      <c r="K78" s="5" t="s">
        <v>749</v>
      </c>
      <c r="L78" s="8" t="s">
        <v>750</v>
      </c>
      <c r="M78" s="5" t="s">
        <v>118</v>
      </c>
      <c r="N78" s="5" t="s">
        <v>751</v>
      </c>
      <c r="O78" s="5" t="s">
        <v>752</v>
      </c>
      <c r="P78" s="5" t="s">
        <v>753</v>
      </c>
      <c r="Q78" s="5" t="s">
        <v>122</v>
      </c>
      <c r="R78" s="5" t="s">
        <v>123</v>
      </c>
      <c r="U78" s="5" t="s">
        <v>123</v>
      </c>
      <c r="V78" s="5" t="s">
        <v>123</v>
      </c>
      <c r="Y78" s="5" t="s">
        <v>123</v>
      </c>
      <c r="AB78" s="5" t="s">
        <v>123</v>
      </c>
      <c r="AC78" s="5" t="s">
        <v>123</v>
      </c>
      <c r="DB78" s="5">
        <v>3.0</v>
      </c>
      <c r="DE78" s="5" t="s">
        <v>124</v>
      </c>
    </row>
    <row r="79">
      <c r="A79" s="5">
        <v>78.0</v>
      </c>
      <c r="B79" s="6">
        <v>36.0</v>
      </c>
      <c r="C79" s="6">
        <v>93.0</v>
      </c>
      <c r="D79" s="5" t="s">
        <v>109</v>
      </c>
      <c r="E79" s="5" t="s">
        <v>125</v>
      </c>
      <c r="F79" s="5" t="s">
        <v>160</v>
      </c>
      <c r="G79" s="5" t="s">
        <v>754</v>
      </c>
      <c r="H79" s="5" t="s">
        <v>755</v>
      </c>
      <c r="I79" s="5" t="s">
        <v>756</v>
      </c>
      <c r="J79" s="5" t="s">
        <v>327</v>
      </c>
      <c r="K79" s="5" t="s">
        <v>143</v>
      </c>
      <c r="L79" s="8" t="s">
        <v>757</v>
      </c>
      <c r="M79" s="5" t="s">
        <v>118</v>
      </c>
      <c r="N79" s="5" t="s">
        <v>758</v>
      </c>
      <c r="O79" s="5" t="s">
        <v>759</v>
      </c>
      <c r="P79" s="5" t="s">
        <v>760</v>
      </c>
      <c r="Q79" s="5" t="s">
        <v>122</v>
      </c>
      <c r="S79" s="5" t="s">
        <v>123</v>
      </c>
      <c r="U79" s="5" t="s">
        <v>123</v>
      </c>
      <c r="V79" s="5" t="s">
        <v>123</v>
      </c>
      <c r="W79" s="5" t="s">
        <v>123</v>
      </c>
      <c r="X79" s="5" t="s">
        <v>123</v>
      </c>
      <c r="AA79" s="5" t="s">
        <v>123</v>
      </c>
      <c r="AB79" s="5" t="s">
        <v>123</v>
      </c>
      <c r="AC79" s="5" t="s">
        <v>123</v>
      </c>
      <c r="DB79" s="5">
        <v>4.0</v>
      </c>
      <c r="DE79" s="5" t="s">
        <v>124</v>
      </c>
    </row>
    <row r="80">
      <c r="A80" s="5">
        <v>79.0</v>
      </c>
      <c r="B80" s="6">
        <v>212.0</v>
      </c>
      <c r="C80" s="6">
        <v>66.0</v>
      </c>
      <c r="D80" s="5" t="s">
        <v>109</v>
      </c>
      <c r="E80" s="5" t="s">
        <v>110</v>
      </c>
      <c r="F80" s="5" t="s">
        <v>160</v>
      </c>
      <c r="G80" s="5" t="s">
        <v>761</v>
      </c>
      <c r="H80" s="5" t="s">
        <v>762</v>
      </c>
      <c r="I80" s="5" t="s">
        <v>338</v>
      </c>
      <c r="J80" s="5" t="s">
        <v>338</v>
      </c>
      <c r="K80" s="5" t="s">
        <v>742</v>
      </c>
      <c r="L80" s="8" t="s">
        <v>763</v>
      </c>
      <c r="M80" s="5" t="s">
        <v>118</v>
      </c>
      <c r="N80" s="5" t="s">
        <v>764</v>
      </c>
      <c r="O80" s="5" t="s">
        <v>765</v>
      </c>
      <c r="P80" s="5" t="s">
        <v>766</v>
      </c>
      <c r="Q80" s="5" t="s">
        <v>157</v>
      </c>
      <c r="R80" s="5" t="s">
        <v>123</v>
      </c>
      <c r="S80" s="5" t="s">
        <v>123</v>
      </c>
      <c r="T80" s="5" t="s">
        <v>123</v>
      </c>
      <c r="V80" s="5" t="s">
        <v>123</v>
      </c>
      <c r="X80" s="5" t="s">
        <v>123</v>
      </c>
      <c r="AB80" s="5" t="s">
        <v>123</v>
      </c>
      <c r="AK80" s="5" t="s">
        <v>123</v>
      </c>
      <c r="AL80" s="5" t="s">
        <v>123</v>
      </c>
      <c r="AM80" s="5" t="s">
        <v>123</v>
      </c>
      <c r="AN80" s="5" t="s">
        <v>123</v>
      </c>
      <c r="AO80" s="5" t="s">
        <v>123</v>
      </c>
      <c r="AP80" s="5" t="s">
        <v>123</v>
      </c>
      <c r="AQ80" s="5" t="s">
        <v>123</v>
      </c>
      <c r="AR80" s="5" t="s">
        <v>123</v>
      </c>
      <c r="AS80" s="5" t="s">
        <v>123</v>
      </c>
      <c r="AV80" s="5" t="s">
        <v>123</v>
      </c>
      <c r="AW80" s="5" t="s">
        <v>123</v>
      </c>
      <c r="AX80" s="5" t="s">
        <v>123</v>
      </c>
      <c r="AY80" s="5" t="s">
        <v>123</v>
      </c>
      <c r="BD80" s="5" t="s">
        <v>123</v>
      </c>
      <c r="BE80" s="5" t="s">
        <v>123</v>
      </c>
      <c r="BF80" s="5" t="s">
        <v>123</v>
      </c>
      <c r="BH80" s="5" t="s">
        <v>123</v>
      </c>
      <c r="BK80" s="5" t="s">
        <v>123</v>
      </c>
      <c r="BM80" s="5" t="s">
        <v>123</v>
      </c>
      <c r="BN80" s="5" t="s">
        <v>123</v>
      </c>
      <c r="BP80" s="5" t="s">
        <v>123</v>
      </c>
      <c r="BQ80" s="5" t="s">
        <v>123</v>
      </c>
      <c r="BR80" s="5" t="s">
        <v>123</v>
      </c>
      <c r="BS80" s="5" t="s">
        <v>123</v>
      </c>
      <c r="BT80" s="5" t="s">
        <v>123</v>
      </c>
      <c r="BU80" s="5" t="s">
        <v>123</v>
      </c>
      <c r="BV80" s="5" t="s">
        <v>123</v>
      </c>
      <c r="CE80" s="5" t="s">
        <v>123</v>
      </c>
      <c r="CG80" s="5" t="s">
        <v>123</v>
      </c>
      <c r="CH80" s="5" t="s">
        <v>123</v>
      </c>
      <c r="CK80" s="5" t="s">
        <v>123</v>
      </c>
      <c r="CO80" s="5" t="s">
        <v>123</v>
      </c>
      <c r="CP80" s="5" t="s">
        <v>123</v>
      </c>
      <c r="CQ80" s="5" t="s">
        <v>123</v>
      </c>
      <c r="CR80" s="5" t="s">
        <v>123</v>
      </c>
      <c r="CS80" s="5" t="s">
        <v>123</v>
      </c>
      <c r="CT80" s="5" t="s">
        <v>123</v>
      </c>
      <c r="DB80" s="5">
        <v>3.0</v>
      </c>
      <c r="DE80" s="5" t="s">
        <v>124</v>
      </c>
    </row>
    <row r="81">
      <c r="A81" s="5">
        <v>80.0</v>
      </c>
      <c r="B81" s="6">
        <v>84.0</v>
      </c>
      <c r="C81" s="6">
        <v>56.0</v>
      </c>
      <c r="D81" s="5" t="s">
        <v>109</v>
      </c>
      <c r="E81" s="5" t="s">
        <v>110</v>
      </c>
      <c r="F81" s="5" t="s">
        <v>160</v>
      </c>
      <c r="G81" s="5" t="s">
        <v>740</v>
      </c>
      <c r="H81" s="5" t="s">
        <v>767</v>
      </c>
      <c r="I81" s="5" t="s">
        <v>768</v>
      </c>
      <c r="J81" s="5" t="s">
        <v>142</v>
      </c>
      <c r="K81" s="5" t="s">
        <v>769</v>
      </c>
      <c r="L81" s="8" t="s">
        <v>770</v>
      </c>
      <c r="M81" s="5" t="s">
        <v>118</v>
      </c>
      <c r="N81" s="5" t="s">
        <v>771</v>
      </c>
      <c r="O81" s="5" t="s">
        <v>772</v>
      </c>
      <c r="P81" s="5" t="s">
        <v>773</v>
      </c>
      <c r="Q81" s="5" t="s">
        <v>157</v>
      </c>
      <c r="R81" s="5" t="s">
        <v>123</v>
      </c>
      <c r="S81" s="5" t="s">
        <v>123</v>
      </c>
      <c r="U81" s="5" t="s">
        <v>123</v>
      </c>
      <c r="V81" s="5" t="s">
        <v>123</v>
      </c>
      <c r="W81" s="5" t="s">
        <v>123</v>
      </c>
      <c r="X81" s="5" t="s">
        <v>123</v>
      </c>
      <c r="Y81" s="5" t="s">
        <v>123</v>
      </c>
      <c r="Z81" s="5" t="s">
        <v>123</v>
      </c>
      <c r="AB81" s="5" t="s">
        <v>123</v>
      </c>
      <c r="AC81" s="5" t="s">
        <v>123</v>
      </c>
      <c r="AD81" s="5" t="s">
        <v>123</v>
      </c>
      <c r="AK81" s="5" t="s">
        <v>123</v>
      </c>
      <c r="AL81" s="5" t="s">
        <v>123</v>
      </c>
      <c r="AM81" s="5" t="s">
        <v>123</v>
      </c>
      <c r="AN81" s="5" t="s">
        <v>123</v>
      </c>
      <c r="AQ81" s="5" t="s">
        <v>123</v>
      </c>
      <c r="AT81" s="5" t="s">
        <v>123</v>
      </c>
      <c r="AV81" s="5" t="s">
        <v>123</v>
      </c>
      <c r="AW81" s="5" t="s">
        <v>123</v>
      </c>
      <c r="BA81" s="5" t="s">
        <v>123</v>
      </c>
      <c r="BB81" s="5" t="s">
        <v>123</v>
      </c>
      <c r="BC81" s="5" t="s">
        <v>123</v>
      </c>
      <c r="BD81" s="5" t="s">
        <v>123</v>
      </c>
      <c r="BF81" s="5" t="s">
        <v>123</v>
      </c>
      <c r="BG81" s="5" t="s">
        <v>123</v>
      </c>
      <c r="BH81" s="5" t="s">
        <v>123</v>
      </c>
      <c r="BK81" s="5" t="s">
        <v>123</v>
      </c>
      <c r="BL81" s="5" t="s">
        <v>123</v>
      </c>
      <c r="BM81" s="5" t="s">
        <v>123</v>
      </c>
      <c r="BO81" s="5" t="s">
        <v>123</v>
      </c>
      <c r="BQ81" s="5" t="s">
        <v>123</v>
      </c>
      <c r="BR81" s="5" t="s">
        <v>123</v>
      </c>
      <c r="BS81" s="5" t="s">
        <v>123</v>
      </c>
      <c r="BT81" s="5" t="s">
        <v>123</v>
      </c>
      <c r="BU81" s="5" t="s">
        <v>123</v>
      </c>
      <c r="BV81" s="5" t="s">
        <v>123</v>
      </c>
      <c r="BY81" s="5" t="s">
        <v>123</v>
      </c>
      <c r="BZ81" s="5" t="s">
        <v>123</v>
      </c>
      <c r="CA81" s="5" t="s">
        <v>123</v>
      </c>
      <c r="CB81" s="5" t="s">
        <v>123</v>
      </c>
      <c r="CC81" s="5" t="s">
        <v>123</v>
      </c>
      <c r="CD81" s="5" t="s">
        <v>123</v>
      </c>
      <c r="CG81" s="5" t="s">
        <v>123</v>
      </c>
      <c r="CH81" s="5" t="s">
        <v>123</v>
      </c>
      <c r="CI81" s="5" t="s">
        <v>123</v>
      </c>
      <c r="CJ81" s="5" t="s">
        <v>123</v>
      </c>
      <c r="CK81" s="5" t="s">
        <v>123</v>
      </c>
      <c r="CL81" s="5" t="s">
        <v>123</v>
      </c>
      <c r="CP81" s="5" t="s">
        <v>123</v>
      </c>
      <c r="CQ81" s="5" t="s">
        <v>123</v>
      </c>
      <c r="CR81" s="5" t="s">
        <v>123</v>
      </c>
      <c r="CS81" s="5" t="s">
        <v>123</v>
      </c>
      <c r="CT81" s="5" t="s">
        <v>123</v>
      </c>
      <c r="CW81" s="5" t="s">
        <v>123</v>
      </c>
      <c r="CZ81" s="5" t="s">
        <v>123</v>
      </c>
      <c r="DB81" s="5">
        <v>3.0</v>
      </c>
      <c r="DE81" s="5" t="s">
        <v>138</v>
      </c>
    </row>
    <row r="82">
      <c r="A82" s="5">
        <v>81.0</v>
      </c>
      <c r="B82" s="6">
        <v>30.0</v>
      </c>
      <c r="C82" s="6">
        <v>86.0</v>
      </c>
      <c r="D82" s="5" t="s">
        <v>139</v>
      </c>
      <c r="E82" s="5" t="s">
        <v>110</v>
      </c>
      <c r="F82" s="5" t="s">
        <v>160</v>
      </c>
      <c r="G82" s="5" t="s">
        <v>774</v>
      </c>
      <c r="H82" s="5" t="s">
        <v>775</v>
      </c>
      <c r="I82" s="5" t="s">
        <v>776</v>
      </c>
      <c r="J82" s="5" t="s">
        <v>274</v>
      </c>
      <c r="K82" s="5" t="s">
        <v>143</v>
      </c>
      <c r="L82" s="8" t="s">
        <v>777</v>
      </c>
      <c r="M82" s="5" t="s">
        <v>118</v>
      </c>
      <c r="N82" s="5" t="s">
        <v>778</v>
      </c>
      <c r="O82" s="5" t="s">
        <v>779</v>
      </c>
      <c r="P82" s="5" t="s">
        <v>780</v>
      </c>
      <c r="Q82" s="5" t="s">
        <v>157</v>
      </c>
      <c r="R82" s="5" t="s">
        <v>123</v>
      </c>
      <c r="S82" s="5" t="s">
        <v>123</v>
      </c>
      <c r="T82" s="5" t="s">
        <v>123</v>
      </c>
      <c r="U82" s="5" t="s">
        <v>123</v>
      </c>
      <c r="V82" s="5" t="s">
        <v>123</v>
      </c>
      <c r="W82" s="5" t="s">
        <v>123</v>
      </c>
      <c r="X82" s="5" t="s">
        <v>123</v>
      </c>
      <c r="Y82" s="5" t="s">
        <v>123</v>
      </c>
      <c r="AA82" s="5" t="s">
        <v>123</v>
      </c>
      <c r="AB82" s="5" t="s">
        <v>123</v>
      </c>
      <c r="AC82" s="5" t="s">
        <v>123</v>
      </c>
      <c r="AD82" s="5" t="s">
        <v>123</v>
      </c>
      <c r="AE82" s="5" t="s">
        <v>123</v>
      </c>
      <c r="AF82" s="5" t="s">
        <v>123</v>
      </c>
      <c r="AH82" s="5" t="s">
        <v>123</v>
      </c>
      <c r="AJ82" s="5" t="s">
        <v>123</v>
      </c>
      <c r="AK82" s="5" t="s">
        <v>123</v>
      </c>
      <c r="AL82" s="5" t="s">
        <v>123</v>
      </c>
      <c r="AM82" s="5" t="s">
        <v>123</v>
      </c>
      <c r="AN82" s="5" t="s">
        <v>123</v>
      </c>
      <c r="AP82" s="5" t="s">
        <v>123</v>
      </c>
      <c r="AQ82" s="5" t="s">
        <v>123</v>
      </c>
      <c r="AR82" s="5" t="s">
        <v>123</v>
      </c>
      <c r="AT82" s="5" t="s">
        <v>123</v>
      </c>
      <c r="AU82" s="5" t="s">
        <v>123</v>
      </c>
      <c r="AV82" s="5" t="s">
        <v>123</v>
      </c>
      <c r="AW82" s="5" t="s">
        <v>123</v>
      </c>
      <c r="AY82" s="5" t="s">
        <v>123</v>
      </c>
      <c r="AZ82" s="5" t="s">
        <v>123</v>
      </c>
      <c r="BA82" s="5" t="s">
        <v>123</v>
      </c>
      <c r="BB82" s="5" t="s">
        <v>123</v>
      </c>
      <c r="BC82" s="5" t="s">
        <v>123</v>
      </c>
      <c r="BE82" s="5" t="s">
        <v>123</v>
      </c>
      <c r="BF82" s="5" t="s">
        <v>123</v>
      </c>
      <c r="BG82" s="5" t="s">
        <v>123</v>
      </c>
      <c r="BJ82" s="5" t="s">
        <v>123</v>
      </c>
      <c r="BL82" s="5" t="s">
        <v>123</v>
      </c>
      <c r="BM82" s="5" t="s">
        <v>123</v>
      </c>
      <c r="BN82" s="5" t="s">
        <v>123</v>
      </c>
      <c r="BO82" s="5" t="s">
        <v>123</v>
      </c>
      <c r="BQ82" s="5" t="s">
        <v>123</v>
      </c>
      <c r="BR82" s="5" t="s">
        <v>123</v>
      </c>
      <c r="BS82" s="5" t="s">
        <v>123</v>
      </c>
      <c r="BT82" s="5" t="s">
        <v>123</v>
      </c>
      <c r="BU82" s="5" t="s">
        <v>123</v>
      </c>
      <c r="BV82" s="5" t="s">
        <v>123</v>
      </c>
      <c r="BZ82" s="5" t="s">
        <v>123</v>
      </c>
      <c r="CA82" s="5" t="s">
        <v>123</v>
      </c>
      <c r="CB82" s="5" t="s">
        <v>123</v>
      </c>
      <c r="CC82" s="5" t="s">
        <v>123</v>
      </c>
      <c r="CG82" s="5" t="s">
        <v>123</v>
      </c>
      <c r="CH82" s="5" t="s">
        <v>123</v>
      </c>
      <c r="CI82" s="5" t="s">
        <v>123</v>
      </c>
      <c r="CK82" s="5" t="s">
        <v>123</v>
      </c>
      <c r="CM82" s="5" t="s">
        <v>123</v>
      </c>
      <c r="CN82" s="5" t="s">
        <v>123</v>
      </c>
      <c r="CP82" s="5" t="s">
        <v>123</v>
      </c>
      <c r="CQ82" s="5" t="s">
        <v>123</v>
      </c>
      <c r="CR82" s="5" t="s">
        <v>123</v>
      </c>
      <c r="CS82" s="5" t="s">
        <v>123</v>
      </c>
      <c r="CT82" s="5" t="s">
        <v>123</v>
      </c>
      <c r="CU82" s="5" t="s">
        <v>123</v>
      </c>
      <c r="CV82" s="5" t="s">
        <v>123</v>
      </c>
      <c r="CW82" s="5" t="s">
        <v>123</v>
      </c>
      <c r="CX82" s="5" t="s">
        <v>123</v>
      </c>
      <c r="CY82" s="5" t="s">
        <v>123</v>
      </c>
      <c r="CZ82" s="5" t="s">
        <v>123</v>
      </c>
      <c r="DA82" s="5" t="s">
        <v>123</v>
      </c>
      <c r="DB82" s="5">
        <v>4.0</v>
      </c>
      <c r="DD82" s="5" t="s">
        <v>781</v>
      </c>
      <c r="DE82" s="5" t="s">
        <v>138</v>
      </c>
    </row>
    <row r="83">
      <c r="A83" s="5">
        <v>82.0</v>
      </c>
      <c r="B83" s="6">
        <v>255.0</v>
      </c>
      <c r="C83" s="6">
        <v>62.0</v>
      </c>
      <c r="D83" s="5" t="s">
        <v>139</v>
      </c>
      <c r="E83" s="5" t="s">
        <v>110</v>
      </c>
      <c r="F83" s="5" t="s">
        <v>160</v>
      </c>
      <c r="G83" s="5" t="s">
        <v>201</v>
      </c>
      <c r="H83" s="5" t="s">
        <v>782</v>
      </c>
      <c r="I83" s="5" t="s">
        <v>783</v>
      </c>
      <c r="J83" s="5" t="s">
        <v>204</v>
      </c>
      <c r="K83" s="5" t="s">
        <v>784</v>
      </c>
      <c r="L83" s="8" t="s">
        <v>785</v>
      </c>
      <c r="M83" s="5" t="s">
        <v>133</v>
      </c>
      <c r="N83" s="5" t="s">
        <v>786</v>
      </c>
      <c r="O83" s="5" t="s">
        <v>787</v>
      </c>
      <c r="P83" s="5" t="s">
        <v>788</v>
      </c>
      <c r="Q83" s="5" t="s">
        <v>122</v>
      </c>
      <c r="R83" s="5" t="s">
        <v>123</v>
      </c>
      <c r="V83" s="5" t="s">
        <v>123</v>
      </c>
      <c r="W83" s="5" t="s">
        <v>123</v>
      </c>
      <c r="Y83" s="5" t="s">
        <v>123</v>
      </c>
      <c r="DB83" s="5">
        <v>3.0</v>
      </c>
      <c r="DE83" s="5" t="s">
        <v>138</v>
      </c>
    </row>
    <row r="84">
      <c r="A84" s="5">
        <v>83.0</v>
      </c>
      <c r="B84" s="6">
        <v>116.0</v>
      </c>
      <c r="C84" s="6">
        <v>106.0</v>
      </c>
      <c r="D84" s="5" t="s">
        <v>109</v>
      </c>
      <c r="E84" s="5" t="s">
        <v>110</v>
      </c>
      <c r="F84" s="5" t="s">
        <v>160</v>
      </c>
      <c r="G84" s="5" t="s">
        <v>438</v>
      </c>
      <c r="H84" s="5" t="s">
        <v>789</v>
      </c>
      <c r="I84" s="5" t="s">
        <v>495</v>
      </c>
      <c r="J84" s="5" t="s">
        <v>274</v>
      </c>
      <c r="K84" s="5" t="s">
        <v>790</v>
      </c>
      <c r="L84" s="8" t="s">
        <v>791</v>
      </c>
      <c r="M84" s="5" t="s">
        <v>118</v>
      </c>
      <c r="N84" s="5" t="s">
        <v>792</v>
      </c>
      <c r="O84" s="5" t="s">
        <v>793</v>
      </c>
      <c r="P84" s="5" t="s">
        <v>794</v>
      </c>
      <c r="Q84" s="5" t="s">
        <v>157</v>
      </c>
      <c r="R84" s="5" t="s">
        <v>123</v>
      </c>
      <c r="AD84" s="5" t="s">
        <v>123</v>
      </c>
      <c r="BB84" s="5" t="s">
        <v>123</v>
      </c>
      <c r="BE84" s="5" t="s">
        <v>123</v>
      </c>
      <c r="BH84" s="5" t="s">
        <v>123</v>
      </c>
      <c r="BJ84" s="5" t="s">
        <v>123</v>
      </c>
      <c r="BK84" s="5" t="s">
        <v>123</v>
      </c>
      <c r="BL84" s="5" t="s">
        <v>123</v>
      </c>
      <c r="BO84" s="5" t="s">
        <v>123</v>
      </c>
      <c r="BP84" s="5" t="s">
        <v>123</v>
      </c>
      <c r="DB84" s="5">
        <v>3.0</v>
      </c>
      <c r="DE84" s="5" t="s">
        <v>124</v>
      </c>
    </row>
    <row r="85">
      <c r="A85" s="5">
        <v>84.0</v>
      </c>
      <c r="B85" s="6">
        <v>87.0</v>
      </c>
      <c r="C85" s="6">
        <v>60.0</v>
      </c>
      <c r="D85" s="5" t="s">
        <v>139</v>
      </c>
      <c r="E85" s="5" t="s">
        <v>110</v>
      </c>
      <c r="F85" s="5" t="s">
        <v>160</v>
      </c>
      <c r="G85" s="5" t="s">
        <v>705</v>
      </c>
      <c r="H85" s="5" t="s">
        <v>795</v>
      </c>
      <c r="I85" s="5" t="s">
        <v>796</v>
      </c>
      <c r="J85" s="5" t="s">
        <v>259</v>
      </c>
      <c r="K85" s="5" t="s">
        <v>143</v>
      </c>
      <c r="L85" s="8" t="s">
        <v>797</v>
      </c>
      <c r="M85" s="5" t="s">
        <v>118</v>
      </c>
      <c r="N85" s="5" t="s">
        <v>798</v>
      </c>
      <c r="O85" s="5" t="s">
        <v>799</v>
      </c>
      <c r="P85" s="5" t="s">
        <v>800</v>
      </c>
      <c r="Q85" s="5" t="s">
        <v>122</v>
      </c>
      <c r="R85" s="5" t="s">
        <v>123</v>
      </c>
      <c r="S85" s="5" t="s">
        <v>123</v>
      </c>
      <c r="U85" s="5" t="s">
        <v>123</v>
      </c>
      <c r="V85" s="5" t="s">
        <v>123</v>
      </c>
      <c r="W85" s="5" t="s">
        <v>123</v>
      </c>
      <c r="X85" s="5" t="s">
        <v>123</v>
      </c>
      <c r="Y85" s="5" t="s">
        <v>123</v>
      </c>
      <c r="AB85" s="5" t="s">
        <v>123</v>
      </c>
      <c r="AC85" s="5" t="s">
        <v>123</v>
      </c>
      <c r="DB85" s="5">
        <v>4.0</v>
      </c>
      <c r="DD85" s="5" t="s">
        <v>801</v>
      </c>
      <c r="DE85" s="5" t="s">
        <v>138</v>
      </c>
    </row>
    <row r="86">
      <c r="A86" s="5">
        <v>85.0</v>
      </c>
      <c r="B86" s="6">
        <v>245.0</v>
      </c>
      <c r="C86" s="6">
        <v>134.0</v>
      </c>
      <c r="D86" s="5" t="s">
        <v>109</v>
      </c>
      <c r="E86" s="5" t="s">
        <v>125</v>
      </c>
      <c r="F86" s="5" t="s">
        <v>111</v>
      </c>
      <c r="G86" s="5" t="s">
        <v>112</v>
      </c>
      <c r="H86" s="5" t="s">
        <v>802</v>
      </c>
      <c r="I86" s="5" t="s">
        <v>527</v>
      </c>
      <c r="J86" s="5" t="s">
        <v>142</v>
      </c>
      <c r="K86" s="5" t="s">
        <v>803</v>
      </c>
      <c r="L86" s="8" t="s">
        <v>804</v>
      </c>
      <c r="M86" s="5" t="s">
        <v>133</v>
      </c>
      <c r="N86" s="5" t="s">
        <v>805</v>
      </c>
      <c r="O86" s="5" t="s">
        <v>806</v>
      </c>
      <c r="P86" s="5" t="s">
        <v>807</v>
      </c>
      <c r="Q86" s="5" t="s">
        <v>122</v>
      </c>
      <c r="T86" s="5" t="s">
        <v>123</v>
      </c>
      <c r="Y86" s="5" t="s">
        <v>123</v>
      </c>
      <c r="Z86" s="5" t="s">
        <v>123</v>
      </c>
      <c r="AA86" s="5" t="s">
        <v>123</v>
      </c>
      <c r="DB86" s="5">
        <v>2.0</v>
      </c>
      <c r="DE86" s="5" t="s">
        <v>124</v>
      </c>
    </row>
    <row r="87">
      <c r="A87" s="5">
        <v>86.0</v>
      </c>
      <c r="B87" s="6">
        <v>228.0</v>
      </c>
      <c r="C87" s="6">
        <v>103.0</v>
      </c>
      <c r="D87" s="5" t="s">
        <v>109</v>
      </c>
      <c r="E87" s="5" t="s">
        <v>125</v>
      </c>
      <c r="F87" s="5" t="s">
        <v>126</v>
      </c>
      <c r="G87" s="5" t="s">
        <v>112</v>
      </c>
      <c r="H87" s="5" t="s">
        <v>808</v>
      </c>
      <c r="I87" s="5" t="s">
        <v>809</v>
      </c>
      <c r="J87" s="5" t="s">
        <v>129</v>
      </c>
      <c r="K87" s="5" t="s">
        <v>810</v>
      </c>
      <c r="L87" s="8" t="s">
        <v>811</v>
      </c>
      <c r="M87" s="5" t="s">
        <v>118</v>
      </c>
      <c r="N87" s="5" t="s">
        <v>812</v>
      </c>
      <c r="O87" s="5" t="s">
        <v>813</v>
      </c>
      <c r="P87" s="5" t="s">
        <v>814</v>
      </c>
      <c r="Q87" s="5" t="s">
        <v>122</v>
      </c>
      <c r="S87" s="5" t="s">
        <v>123</v>
      </c>
      <c r="T87" s="5" t="s">
        <v>123</v>
      </c>
      <c r="V87" s="5" t="s">
        <v>123</v>
      </c>
      <c r="W87" s="5" t="s">
        <v>123</v>
      </c>
      <c r="Y87" s="5" t="s">
        <v>123</v>
      </c>
      <c r="Z87" s="5" t="s">
        <v>123</v>
      </c>
      <c r="AB87" s="5" t="s">
        <v>123</v>
      </c>
      <c r="AC87" s="5" t="s">
        <v>123</v>
      </c>
      <c r="DB87" s="5">
        <v>3.0</v>
      </c>
      <c r="DE87" s="5" t="s">
        <v>124</v>
      </c>
    </row>
    <row r="88">
      <c r="A88" s="5">
        <v>87.0</v>
      </c>
      <c r="B88" s="6">
        <v>246.0</v>
      </c>
      <c r="C88" s="6">
        <v>137.0</v>
      </c>
      <c r="D88" s="5" t="s">
        <v>139</v>
      </c>
      <c r="E88" s="5" t="s">
        <v>110</v>
      </c>
      <c r="F88" s="5" t="s">
        <v>160</v>
      </c>
      <c r="G88" s="5" t="s">
        <v>271</v>
      </c>
      <c r="H88" s="5" t="s">
        <v>815</v>
      </c>
      <c r="I88" s="5" t="s">
        <v>527</v>
      </c>
      <c r="J88" s="5" t="s">
        <v>142</v>
      </c>
      <c r="K88" s="5" t="s">
        <v>727</v>
      </c>
      <c r="L88" s="8" t="s">
        <v>816</v>
      </c>
      <c r="M88" s="5" t="s">
        <v>118</v>
      </c>
      <c r="N88" s="5" t="s">
        <v>817</v>
      </c>
      <c r="O88" s="5" t="s">
        <v>818</v>
      </c>
      <c r="P88" s="5" t="s">
        <v>819</v>
      </c>
      <c r="Q88" s="5" t="s">
        <v>122</v>
      </c>
      <c r="T88" s="5" t="s">
        <v>123</v>
      </c>
      <c r="V88" s="5" t="s">
        <v>123</v>
      </c>
      <c r="Y88" s="5" t="s">
        <v>123</v>
      </c>
      <c r="AA88" s="5" t="s">
        <v>123</v>
      </c>
      <c r="AB88" s="5" t="s">
        <v>123</v>
      </c>
      <c r="DB88" s="5">
        <v>4.0</v>
      </c>
      <c r="DD88" s="5" t="s">
        <v>820</v>
      </c>
      <c r="DE88" s="5" t="s">
        <v>138</v>
      </c>
    </row>
    <row r="89">
      <c r="A89" s="5">
        <v>88.0</v>
      </c>
      <c r="B89" s="6">
        <v>154.0</v>
      </c>
      <c r="C89" s="6">
        <v>63.0</v>
      </c>
      <c r="D89" s="5" t="s">
        <v>139</v>
      </c>
      <c r="E89" s="5" t="s">
        <v>110</v>
      </c>
      <c r="F89" s="5" t="s">
        <v>111</v>
      </c>
      <c r="G89" s="5" t="s">
        <v>112</v>
      </c>
      <c r="H89" s="5" t="s">
        <v>821</v>
      </c>
      <c r="I89" s="5" t="s">
        <v>822</v>
      </c>
      <c r="J89" s="5" t="s">
        <v>222</v>
      </c>
      <c r="K89" s="5" t="s">
        <v>823</v>
      </c>
      <c r="L89" s="8" t="s">
        <v>824</v>
      </c>
      <c r="M89" s="5" t="s">
        <v>118</v>
      </c>
      <c r="N89" s="5" t="s">
        <v>825</v>
      </c>
      <c r="O89" s="5" t="s">
        <v>826</v>
      </c>
      <c r="P89" s="5" t="s">
        <v>827</v>
      </c>
      <c r="Q89" s="5" t="s">
        <v>122</v>
      </c>
      <c r="V89" s="5" t="s">
        <v>123</v>
      </c>
      <c r="X89" s="5" t="s">
        <v>123</v>
      </c>
      <c r="Y89" s="5" t="s">
        <v>123</v>
      </c>
      <c r="AA89" s="5" t="s">
        <v>123</v>
      </c>
      <c r="DB89" s="5">
        <v>3.0</v>
      </c>
      <c r="DE89" s="5" t="s">
        <v>138</v>
      </c>
    </row>
    <row r="90">
      <c r="A90" s="5">
        <v>89.0</v>
      </c>
      <c r="B90" s="6">
        <v>242.0</v>
      </c>
      <c r="C90" s="6">
        <v>126.0</v>
      </c>
      <c r="D90" s="5" t="s">
        <v>139</v>
      </c>
      <c r="E90" s="5" t="s">
        <v>110</v>
      </c>
      <c r="F90" s="5" t="s">
        <v>160</v>
      </c>
      <c r="G90" s="5" t="s">
        <v>828</v>
      </c>
      <c r="H90" s="5" t="s">
        <v>829</v>
      </c>
      <c r="I90" s="5" t="s">
        <v>424</v>
      </c>
      <c r="J90" s="5" t="s">
        <v>425</v>
      </c>
      <c r="K90" s="5" t="s">
        <v>143</v>
      </c>
      <c r="L90" s="8" t="s">
        <v>830</v>
      </c>
      <c r="M90" s="5" t="s">
        <v>118</v>
      </c>
      <c r="N90" s="5" t="s">
        <v>831</v>
      </c>
      <c r="O90" s="5" t="s">
        <v>832</v>
      </c>
      <c r="P90" s="5" t="s">
        <v>833</v>
      </c>
      <c r="Q90" s="5" t="s">
        <v>122</v>
      </c>
      <c r="S90" s="5" t="s">
        <v>123</v>
      </c>
      <c r="V90" s="5" t="s">
        <v>123</v>
      </c>
      <c r="X90" s="5" t="s">
        <v>123</v>
      </c>
      <c r="AB90" s="5" t="s">
        <v>123</v>
      </c>
      <c r="AC90" s="5" t="s">
        <v>123</v>
      </c>
      <c r="DB90" s="5">
        <v>3.0</v>
      </c>
      <c r="DE90" s="5" t="s">
        <v>138</v>
      </c>
    </row>
    <row r="91">
      <c r="A91" s="5">
        <v>90.0</v>
      </c>
      <c r="B91" s="6">
        <v>224.0</v>
      </c>
      <c r="C91" s="6">
        <v>95.0</v>
      </c>
      <c r="D91" s="5" t="s">
        <v>109</v>
      </c>
      <c r="E91" s="5" t="s">
        <v>110</v>
      </c>
      <c r="F91" s="5" t="s">
        <v>126</v>
      </c>
      <c r="G91" s="5" t="s">
        <v>112</v>
      </c>
      <c r="H91" s="5" t="s">
        <v>834</v>
      </c>
      <c r="I91" s="5" t="s">
        <v>835</v>
      </c>
      <c r="J91" s="5" t="s">
        <v>456</v>
      </c>
      <c r="K91" s="5" t="s">
        <v>836</v>
      </c>
      <c r="L91" s="8" t="s">
        <v>837</v>
      </c>
      <c r="M91" s="5" t="s">
        <v>133</v>
      </c>
      <c r="N91" s="5" t="s">
        <v>838</v>
      </c>
      <c r="O91" s="5" t="s">
        <v>839</v>
      </c>
      <c r="P91" s="5" t="s">
        <v>840</v>
      </c>
      <c r="Q91" s="5" t="s">
        <v>122</v>
      </c>
      <c r="U91" s="5" t="s">
        <v>123</v>
      </c>
      <c r="AC91" s="5" t="s">
        <v>123</v>
      </c>
      <c r="DB91" s="5">
        <v>2.0</v>
      </c>
      <c r="DE91" s="5" t="s">
        <v>124</v>
      </c>
    </row>
    <row r="92">
      <c r="A92" s="5">
        <v>91.0</v>
      </c>
      <c r="B92" s="6">
        <v>123.0</v>
      </c>
      <c r="C92" s="6">
        <v>115.0</v>
      </c>
      <c r="D92" s="5" t="s">
        <v>109</v>
      </c>
      <c r="E92" s="5" t="s">
        <v>110</v>
      </c>
      <c r="F92" s="5" t="s">
        <v>160</v>
      </c>
      <c r="G92" s="5" t="s">
        <v>841</v>
      </c>
      <c r="H92" s="5" t="s">
        <v>842</v>
      </c>
      <c r="I92" s="5" t="s">
        <v>338</v>
      </c>
      <c r="J92" s="5" t="s">
        <v>338</v>
      </c>
      <c r="K92" s="5" t="s">
        <v>843</v>
      </c>
      <c r="L92" s="8" t="s">
        <v>844</v>
      </c>
      <c r="M92" s="5" t="s">
        <v>118</v>
      </c>
      <c r="N92" s="5" t="s">
        <v>845</v>
      </c>
      <c r="O92" s="5" t="s">
        <v>846</v>
      </c>
      <c r="P92" s="5" t="s">
        <v>847</v>
      </c>
      <c r="Q92" s="5" t="s">
        <v>157</v>
      </c>
      <c r="R92" s="5" t="s">
        <v>123</v>
      </c>
      <c r="T92" s="5" t="s">
        <v>123</v>
      </c>
      <c r="U92" s="5" t="s">
        <v>123</v>
      </c>
      <c r="V92" s="5" t="s">
        <v>123</v>
      </c>
      <c r="Y92" s="5" t="s">
        <v>123</v>
      </c>
      <c r="AA92" s="5" t="s">
        <v>123</v>
      </c>
      <c r="AD92" s="5" t="s">
        <v>123</v>
      </c>
      <c r="AH92" s="5" t="s">
        <v>123</v>
      </c>
      <c r="AR92" s="5" t="s">
        <v>123</v>
      </c>
      <c r="AT92" s="5" t="s">
        <v>123</v>
      </c>
      <c r="AV92" s="5" t="s">
        <v>123</v>
      </c>
      <c r="AX92" s="5" t="s">
        <v>123</v>
      </c>
      <c r="AY92" s="5" t="s">
        <v>123</v>
      </c>
      <c r="AZ92" s="5" t="s">
        <v>123</v>
      </c>
      <c r="BA92" s="5" t="s">
        <v>123</v>
      </c>
      <c r="BB92" s="5" t="s">
        <v>123</v>
      </c>
      <c r="BC92" s="5" t="s">
        <v>123</v>
      </c>
      <c r="BD92" s="5" t="s">
        <v>123</v>
      </c>
      <c r="BF92" s="5" t="s">
        <v>123</v>
      </c>
      <c r="BJ92" s="5" t="s">
        <v>123</v>
      </c>
      <c r="BK92" s="5" t="s">
        <v>123</v>
      </c>
      <c r="BL92" s="5" t="s">
        <v>123</v>
      </c>
      <c r="BM92" s="5" t="s">
        <v>123</v>
      </c>
      <c r="BS92" s="5" t="s">
        <v>123</v>
      </c>
      <c r="CA92" s="5" t="s">
        <v>123</v>
      </c>
      <c r="CC92" s="5" t="s">
        <v>123</v>
      </c>
      <c r="CK92" s="5" t="s">
        <v>123</v>
      </c>
      <c r="CL92" s="5" t="s">
        <v>123</v>
      </c>
      <c r="CM92" s="5" t="s">
        <v>123</v>
      </c>
      <c r="CN92" s="5" t="s">
        <v>123</v>
      </c>
      <c r="CO92" s="5" t="s">
        <v>123</v>
      </c>
      <c r="CP92" s="5" t="s">
        <v>123</v>
      </c>
      <c r="CX92" s="5" t="s">
        <v>123</v>
      </c>
      <c r="CY92" s="5" t="s">
        <v>123</v>
      </c>
      <c r="CZ92" s="5" t="s">
        <v>123</v>
      </c>
      <c r="DA92" s="5" t="s">
        <v>123</v>
      </c>
      <c r="DB92" s="5">
        <v>3.0</v>
      </c>
      <c r="DD92" s="5" t="s">
        <v>848</v>
      </c>
      <c r="DE92" s="5" t="s">
        <v>138</v>
      </c>
    </row>
    <row r="93">
      <c r="A93" s="5">
        <v>92.0</v>
      </c>
      <c r="B93" s="6">
        <v>27.0</v>
      </c>
      <c r="C93" s="6">
        <v>81.0</v>
      </c>
      <c r="D93" s="5" t="s">
        <v>139</v>
      </c>
      <c r="E93" s="5" t="s">
        <v>125</v>
      </c>
      <c r="F93" s="5" t="s">
        <v>160</v>
      </c>
      <c r="G93" s="5" t="s">
        <v>686</v>
      </c>
      <c r="H93" s="5" t="s">
        <v>849</v>
      </c>
      <c r="I93" s="5" t="s">
        <v>616</v>
      </c>
      <c r="J93" s="5" t="s">
        <v>222</v>
      </c>
      <c r="K93" s="5" t="s">
        <v>849</v>
      </c>
      <c r="L93" s="8" t="s">
        <v>850</v>
      </c>
      <c r="M93" s="5" t="s">
        <v>118</v>
      </c>
      <c r="N93" s="5" t="s">
        <v>851</v>
      </c>
      <c r="O93" s="5" t="s">
        <v>852</v>
      </c>
      <c r="P93" s="5" t="s">
        <v>853</v>
      </c>
      <c r="Q93" s="5" t="s">
        <v>122</v>
      </c>
      <c r="V93" s="5" t="s">
        <v>123</v>
      </c>
      <c r="Z93" s="5" t="s">
        <v>123</v>
      </c>
      <c r="AB93" s="5" t="s">
        <v>123</v>
      </c>
      <c r="AC93" s="5" t="s">
        <v>123</v>
      </c>
      <c r="DB93" s="5">
        <v>3.0</v>
      </c>
      <c r="DE93" s="5" t="s">
        <v>124</v>
      </c>
    </row>
    <row r="94">
      <c r="A94" s="5">
        <v>93.0</v>
      </c>
      <c r="B94" s="6">
        <v>181.0</v>
      </c>
      <c r="C94" s="6">
        <v>108.0</v>
      </c>
      <c r="D94" s="5" t="s">
        <v>139</v>
      </c>
      <c r="E94" s="5" t="s">
        <v>125</v>
      </c>
      <c r="F94" s="5" t="s">
        <v>160</v>
      </c>
      <c r="G94" s="5" t="s">
        <v>393</v>
      </c>
      <c r="H94" s="5" t="s">
        <v>854</v>
      </c>
      <c r="I94" s="5" t="s">
        <v>855</v>
      </c>
      <c r="J94" s="5" t="s">
        <v>151</v>
      </c>
      <c r="K94" s="5" t="s">
        <v>856</v>
      </c>
      <c r="L94" s="8" t="s">
        <v>857</v>
      </c>
      <c r="M94" s="5" t="s">
        <v>118</v>
      </c>
      <c r="N94" s="5" t="s">
        <v>858</v>
      </c>
      <c r="O94" s="5" t="s">
        <v>859</v>
      </c>
      <c r="P94" s="5" t="s">
        <v>860</v>
      </c>
      <c r="Q94" s="5" t="s">
        <v>122</v>
      </c>
      <c r="R94" s="5" t="s">
        <v>123</v>
      </c>
      <c r="U94" s="5" t="s">
        <v>123</v>
      </c>
      <c r="V94" s="5" t="s">
        <v>123</v>
      </c>
      <c r="W94" s="5" t="s">
        <v>123</v>
      </c>
      <c r="Y94" s="5" t="s">
        <v>123</v>
      </c>
      <c r="AB94" s="5" t="s">
        <v>123</v>
      </c>
      <c r="DB94" s="5">
        <v>3.0</v>
      </c>
      <c r="DC94" s="5" t="s">
        <v>861</v>
      </c>
      <c r="DD94" s="5" t="s">
        <v>862</v>
      </c>
      <c r="DE94" s="5" t="s">
        <v>124</v>
      </c>
    </row>
    <row r="95">
      <c r="A95" s="5">
        <v>94.0</v>
      </c>
      <c r="B95" s="6">
        <v>11.0</v>
      </c>
      <c r="C95" s="6">
        <v>60.0</v>
      </c>
      <c r="D95" s="5" t="s">
        <v>139</v>
      </c>
      <c r="E95" s="5" t="s">
        <v>110</v>
      </c>
      <c r="F95" s="5" t="s">
        <v>160</v>
      </c>
      <c r="G95" s="5" t="s">
        <v>705</v>
      </c>
      <c r="H95" s="5" t="s">
        <v>863</v>
      </c>
      <c r="I95" s="5" t="s">
        <v>864</v>
      </c>
      <c r="J95" s="5" t="s">
        <v>259</v>
      </c>
      <c r="K95" s="5" t="s">
        <v>143</v>
      </c>
      <c r="L95" s="8" t="s">
        <v>865</v>
      </c>
      <c r="M95" s="5" t="s">
        <v>118</v>
      </c>
      <c r="N95" s="5" t="s">
        <v>866</v>
      </c>
      <c r="O95" s="5" t="s">
        <v>867</v>
      </c>
      <c r="P95" s="5" t="s">
        <v>868</v>
      </c>
      <c r="Q95" s="5" t="s">
        <v>157</v>
      </c>
      <c r="S95" s="5" t="s">
        <v>123</v>
      </c>
      <c r="T95" s="5" t="s">
        <v>123</v>
      </c>
      <c r="U95" s="5" t="s">
        <v>123</v>
      </c>
      <c r="V95" s="5" t="s">
        <v>123</v>
      </c>
      <c r="W95" s="5" t="s">
        <v>123</v>
      </c>
      <c r="X95" s="5" t="s">
        <v>123</v>
      </c>
      <c r="Y95" s="5" t="s">
        <v>123</v>
      </c>
      <c r="AA95" s="5" t="s">
        <v>123</v>
      </c>
      <c r="AB95" s="5" t="s">
        <v>123</v>
      </c>
      <c r="AC95" s="5" t="s">
        <v>123</v>
      </c>
      <c r="AD95" s="5" t="s">
        <v>123</v>
      </c>
      <c r="AK95" s="5" t="s">
        <v>123</v>
      </c>
      <c r="AM95" s="5" t="s">
        <v>123</v>
      </c>
      <c r="AO95" s="5" t="s">
        <v>123</v>
      </c>
      <c r="AQ95" s="5" t="s">
        <v>123</v>
      </c>
      <c r="AS95" s="5" t="s">
        <v>123</v>
      </c>
      <c r="AT95" s="5" t="s">
        <v>123</v>
      </c>
      <c r="AU95" s="5" t="s">
        <v>123</v>
      </c>
      <c r="AV95" s="5" t="s">
        <v>123</v>
      </c>
      <c r="AW95" s="5" t="s">
        <v>123</v>
      </c>
      <c r="AX95" s="5" t="s">
        <v>123</v>
      </c>
      <c r="AY95" s="5" t="s">
        <v>123</v>
      </c>
      <c r="BA95" s="5" t="s">
        <v>123</v>
      </c>
      <c r="BB95" s="5" t="s">
        <v>123</v>
      </c>
      <c r="BC95" s="5" t="s">
        <v>123</v>
      </c>
      <c r="BD95" s="5" t="s">
        <v>123</v>
      </c>
      <c r="BF95" s="5" t="s">
        <v>123</v>
      </c>
      <c r="BG95" s="5" t="s">
        <v>123</v>
      </c>
      <c r="BI95" s="5" t="s">
        <v>123</v>
      </c>
      <c r="BK95" s="5" t="s">
        <v>123</v>
      </c>
      <c r="BL95" s="5" t="s">
        <v>123</v>
      </c>
      <c r="BM95" s="5" t="s">
        <v>123</v>
      </c>
      <c r="BN95" s="5" t="s">
        <v>123</v>
      </c>
      <c r="BO95" s="5" t="s">
        <v>123</v>
      </c>
      <c r="BP95" s="5" t="s">
        <v>123</v>
      </c>
      <c r="BQ95" s="5" t="s">
        <v>123</v>
      </c>
      <c r="BR95" s="5" t="s">
        <v>123</v>
      </c>
      <c r="BS95" s="5" t="s">
        <v>123</v>
      </c>
      <c r="BT95" s="5" t="s">
        <v>123</v>
      </c>
      <c r="BU95" s="5" t="s">
        <v>123</v>
      </c>
      <c r="BV95" s="5" t="s">
        <v>123</v>
      </c>
      <c r="BW95" s="5" t="s">
        <v>123</v>
      </c>
      <c r="BX95" s="5" t="s">
        <v>123</v>
      </c>
      <c r="BY95" s="5" t="s">
        <v>123</v>
      </c>
      <c r="BZ95" s="5" t="s">
        <v>123</v>
      </c>
      <c r="CA95" s="5" t="s">
        <v>123</v>
      </c>
      <c r="CB95" s="5" t="s">
        <v>123</v>
      </c>
      <c r="CC95" s="5" t="s">
        <v>123</v>
      </c>
      <c r="CE95" s="5" t="s">
        <v>123</v>
      </c>
      <c r="CF95" s="5" t="s">
        <v>123</v>
      </c>
      <c r="CG95" s="5" t="s">
        <v>123</v>
      </c>
      <c r="CH95" s="5" t="s">
        <v>123</v>
      </c>
      <c r="CI95" s="5" t="s">
        <v>123</v>
      </c>
      <c r="CJ95" s="5" t="s">
        <v>123</v>
      </c>
      <c r="CK95" s="5" t="s">
        <v>123</v>
      </c>
      <c r="CL95" s="5" t="s">
        <v>123</v>
      </c>
      <c r="CM95" s="5" t="s">
        <v>123</v>
      </c>
      <c r="CN95" s="5" t="s">
        <v>123</v>
      </c>
      <c r="CO95" s="5" t="s">
        <v>123</v>
      </c>
      <c r="CP95" s="5" t="s">
        <v>123</v>
      </c>
      <c r="CQ95" s="5" t="s">
        <v>123</v>
      </c>
      <c r="CR95" s="5" t="s">
        <v>123</v>
      </c>
      <c r="CS95" s="5" t="s">
        <v>123</v>
      </c>
      <c r="CT95" s="5" t="s">
        <v>123</v>
      </c>
      <c r="CV95" s="5" t="s">
        <v>123</v>
      </c>
      <c r="CW95" s="5" t="s">
        <v>123</v>
      </c>
      <c r="CX95" s="5" t="s">
        <v>123</v>
      </c>
      <c r="DB95" s="5">
        <v>4.0</v>
      </c>
      <c r="DD95" s="5" t="s">
        <v>869</v>
      </c>
      <c r="DE95" s="5" t="s">
        <v>124</v>
      </c>
    </row>
    <row r="96">
      <c r="A96" s="5">
        <v>95.0</v>
      </c>
      <c r="B96" s="6">
        <v>28.0</v>
      </c>
      <c r="C96" s="6">
        <v>82.0</v>
      </c>
      <c r="D96" s="5" t="s">
        <v>109</v>
      </c>
      <c r="E96" s="5" t="s">
        <v>110</v>
      </c>
      <c r="F96" s="5" t="s">
        <v>160</v>
      </c>
      <c r="G96" s="5" t="s">
        <v>311</v>
      </c>
      <c r="H96" s="5" t="s">
        <v>870</v>
      </c>
      <c r="I96" s="5" t="s">
        <v>871</v>
      </c>
      <c r="J96" s="5" t="s">
        <v>314</v>
      </c>
      <c r="K96" s="5" t="s">
        <v>872</v>
      </c>
      <c r="L96" s="8" t="s">
        <v>873</v>
      </c>
      <c r="M96" s="5" t="s">
        <v>118</v>
      </c>
      <c r="N96" s="5" t="s">
        <v>874</v>
      </c>
      <c r="O96" s="5" t="s">
        <v>875</v>
      </c>
      <c r="P96" s="5" t="s">
        <v>876</v>
      </c>
      <c r="Q96" s="5" t="s">
        <v>157</v>
      </c>
      <c r="R96" s="5" t="s">
        <v>123</v>
      </c>
      <c r="T96" s="5" t="s">
        <v>123</v>
      </c>
      <c r="AA96" s="5" t="s">
        <v>123</v>
      </c>
      <c r="AE96" s="5" t="s">
        <v>123</v>
      </c>
      <c r="AJ96" s="5" t="s">
        <v>123</v>
      </c>
      <c r="AS96" s="5" t="s">
        <v>123</v>
      </c>
      <c r="AV96" s="5" t="s">
        <v>123</v>
      </c>
      <c r="BF96" s="5" t="s">
        <v>123</v>
      </c>
      <c r="DB96" s="5">
        <v>3.0</v>
      </c>
      <c r="DD96" s="5" t="s">
        <v>320</v>
      </c>
      <c r="DE96" s="5" t="s">
        <v>138</v>
      </c>
    </row>
    <row r="97">
      <c r="A97" s="5">
        <v>96.0</v>
      </c>
      <c r="B97" s="6">
        <v>252.0</v>
      </c>
      <c r="C97" s="6">
        <v>57.0</v>
      </c>
      <c r="D97" s="5" t="s">
        <v>109</v>
      </c>
      <c r="E97" s="5" t="s">
        <v>110</v>
      </c>
      <c r="F97" s="5" t="s">
        <v>111</v>
      </c>
      <c r="G97" s="5" t="s">
        <v>112</v>
      </c>
      <c r="H97" s="5" t="s">
        <v>877</v>
      </c>
      <c r="I97" s="5" t="s">
        <v>878</v>
      </c>
      <c r="J97" s="5" t="s">
        <v>327</v>
      </c>
      <c r="K97" s="5" t="s">
        <v>879</v>
      </c>
      <c r="L97" s="8" t="s">
        <v>880</v>
      </c>
      <c r="M97" s="5" t="s">
        <v>118</v>
      </c>
      <c r="N97" s="5" t="s">
        <v>881</v>
      </c>
      <c r="O97" s="5" t="s">
        <v>882</v>
      </c>
      <c r="P97" s="5" t="s">
        <v>883</v>
      </c>
      <c r="Q97" s="5" t="s">
        <v>122</v>
      </c>
      <c r="T97" s="5" t="s">
        <v>123</v>
      </c>
      <c r="V97" s="5" t="s">
        <v>123</v>
      </c>
      <c r="Y97" s="5" t="s">
        <v>123</v>
      </c>
      <c r="AB97" s="5" t="s">
        <v>123</v>
      </c>
      <c r="AC97" s="5" t="s">
        <v>123</v>
      </c>
      <c r="DB97" s="5">
        <v>3.0</v>
      </c>
      <c r="DD97" s="5" t="s">
        <v>884</v>
      </c>
      <c r="DE97" s="5" t="s">
        <v>138</v>
      </c>
    </row>
    <row r="98">
      <c r="A98" s="5">
        <v>97.0</v>
      </c>
      <c r="B98" s="6">
        <v>52.0</v>
      </c>
      <c r="C98" s="6">
        <v>111.0</v>
      </c>
      <c r="D98" s="5" t="s">
        <v>109</v>
      </c>
      <c r="E98" s="5" t="s">
        <v>125</v>
      </c>
      <c r="F98" s="5" t="s">
        <v>160</v>
      </c>
      <c r="G98" s="5" t="s">
        <v>161</v>
      </c>
      <c r="H98" s="5" t="s">
        <v>885</v>
      </c>
      <c r="I98" s="5" t="s">
        <v>886</v>
      </c>
      <c r="J98" s="5" t="s">
        <v>115</v>
      </c>
      <c r="K98" s="5" t="s">
        <v>887</v>
      </c>
      <c r="L98" s="8" t="s">
        <v>117</v>
      </c>
      <c r="M98" s="5" t="s">
        <v>133</v>
      </c>
      <c r="N98" s="5" t="s">
        <v>888</v>
      </c>
      <c r="O98" s="5" t="s">
        <v>889</v>
      </c>
      <c r="P98" s="5" t="s">
        <v>890</v>
      </c>
      <c r="Q98" s="5" t="s">
        <v>122</v>
      </c>
      <c r="T98" s="5" t="s">
        <v>123</v>
      </c>
      <c r="U98" s="5" t="s">
        <v>123</v>
      </c>
      <c r="V98" s="5" t="s">
        <v>123</v>
      </c>
      <c r="X98" s="5" t="s">
        <v>123</v>
      </c>
      <c r="Y98" s="5" t="s">
        <v>123</v>
      </c>
      <c r="AA98" s="5" t="s">
        <v>123</v>
      </c>
      <c r="AC98" s="5" t="s">
        <v>123</v>
      </c>
      <c r="DB98" s="5">
        <v>3.0</v>
      </c>
      <c r="DE98" s="5" t="s">
        <v>138</v>
      </c>
    </row>
    <row r="99">
      <c r="A99" s="5">
        <v>98.0</v>
      </c>
      <c r="B99" s="6">
        <v>186.0</v>
      </c>
      <c r="C99" s="6">
        <v>116.0</v>
      </c>
      <c r="D99" s="5" t="s">
        <v>109</v>
      </c>
      <c r="E99" s="5" t="s">
        <v>110</v>
      </c>
      <c r="F99" s="5" t="s">
        <v>160</v>
      </c>
      <c r="G99" s="5" t="s">
        <v>484</v>
      </c>
      <c r="H99" s="5" t="s">
        <v>891</v>
      </c>
      <c r="I99" s="5" t="s">
        <v>259</v>
      </c>
      <c r="J99" s="5" t="s">
        <v>439</v>
      </c>
      <c r="K99" s="5" t="s">
        <v>323</v>
      </c>
      <c r="L99" s="8" t="s">
        <v>892</v>
      </c>
      <c r="M99" s="5" t="s">
        <v>118</v>
      </c>
      <c r="N99" s="5" t="s">
        <v>893</v>
      </c>
      <c r="O99" s="5" t="s">
        <v>894</v>
      </c>
      <c r="P99" s="5" t="s">
        <v>895</v>
      </c>
      <c r="Q99" s="5" t="s">
        <v>122</v>
      </c>
      <c r="R99" s="5" t="s">
        <v>123</v>
      </c>
      <c r="T99" s="5" t="s">
        <v>123</v>
      </c>
      <c r="U99" s="5" t="s">
        <v>123</v>
      </c>
      <c r="V99" s="5" t="s">
        <v>123</v>
      </c>
      <c r="X99" s="5" t="s">
        <v>123</v>
      </c>
      <c r="Y99" s="5" t="s">
        <v>123</v>
      </c>
      <c r="AA99" s="5" t="s">
        <v>123</v>
      </c>
      <c r="AB99" s="5" t="s">
        <v>123</v>
      </c>
      <c r="DB99" s="5">
        <v>3.0</v>
      </c>
      <c r="DE99" s="5" t="s">
        <v>138</v>
      </c>
    </row>
    <row r="100">
      <c r="A100" s="5">
        <v>99.0</v>
      </c>
      <c r="B100" s="6">
        <v>155.0</v>
      </c>
      <c r="C100" s="6">
        <v>65.0</v>
      </c>
      <c r="D100" s="5" t="s">
        <v>109</v>
      </c>
      <c r="E100" s="5" t="s">
        <v>125</v>
      </c>
      <c r="F100" s="5" t="s">
        <v>219</v>
      </c>
      <c r="G100" s="5" t="s">
        <v>112</v>
      </c>
      <c r="H100" s="5" t="s">
        <v>896</v>
      </c>
      <c r="I100" s="5" t="s">
        <v>897</v>
      </c>
      <c r="J100" s="5" t="s">
        <v>397</v>
      </c>
      <c r="K100" s="5" t="s">
        <v>898</v>
      </c>
      <c r="L100" s="8" t="s">
        <v>899</v>
      </c>
      <c r="M100" s="5" t="s">
        <v>118</v>
      </c>
      <c r="N100" s="5" t="s">
        <v>900</v>
      </c>
      <c r="O100" s="5" t="s">
        <v>901</v>
      </c>
      <c r="P100" s="5" t="s">
        <v>902</v>
      </c>
      <c r="Q100" s="5" t="s">
        <v>122</v>
      </c>
      <c r="R100" s="5" t="s">
        <v>123</v>
      </c>
      <c r="U100" s="5" t="s">
        <v>123</v>
      </c>
      <c r="V100" s="5" t="s">
        <v>123</v>
      </c>
      <c r="Y100" s="5" t="s">
        <v>123</v>
      </c>
      <c r="DB100" s="5">
        <v>3.0</v>
      </c>
      <c r="DE100" s="5" t="s">
        <v>138</v>
      </c>
    </row>
    <row r="101">
      <c r="A101" s="5">
        <v>100.0</v>
      </c>
      <c r="B101" s="6">
        <v>171.0</v>
      </c>
      <c r="C101" s="6">
        <v>93.0</v>
      </c>
      <c r="D101" s="5" t="s">
        <v>109</v>
      </c>
      <c r="E101" s="5" t="s">
        <v>125</v>
      </c>
      <c r="F101" s="5" t="s">
        <v>160</v>
      </c>
      <c r="G101" s="5" t="s">
        <v>754</v>
      </c>
      <c r="H101" s="5" t="s">
        <v>903</v>
      </c>
      <c r="I101" s="5" t="s">
        <v>616</v>
      </c>
      <c r="J101" s="5" t="s">
        <v>222</v>
      </c>
      <c r="K101" s="5" t="s">
        <v>904</v>
      </c>
      <c r="L101" s="7" t="s">
        <v>117</v>
      </c>
      <c r="M101" s="5" t="s">
        <v>118</v>
      </c>
      <c r="N101" s="5" t="s">
        <v>905</v>
      </c>
      <c r="O101" s="5" t="s">
        <v>906</v>
      </c>
      <c r="P101" s="5" t="s">
        <v>907</v>
      </c>
      <c r="Q101" s="5" t="s">
        <v>122</v>
      </c>
      <c r="S101" s="5" t="s">
        <v>123</v>
      </c>
      <c r="T101" s="5" t="s">
        <v>123</v>
      </c>
      <c r="U101" s="5" t="s">
        <v>123</v>
      </c>
      <c r="V101" s="5" t="s">
        <v>123</v>
      </c>
      <c r="W101" s="5" t="s">
        <v>123</v>
      </c>
      <c r="X101" s="5" t="s">
        <v>123</v>
      </c>
      <c r="Y101" s="5" t="s">
        <v>123</v>
      </c>
      <c r="AA101" s="5" t="s">
        <v>123</v>
      </c>
      <c r="AB101" s="5" t="s">
        <v>123</v>
      </c>
      <c r="AC101" s="5" t="s">
        <v>123</v>
      </c>
      <c r="DB101" s="5">
        <v>4.0</v>
      </c>
      <c r="DE101" s="5" t="s">
        <v>207</v>
      </c>
    </row>
    <row r="102">
      <c r="A102" s="5">
        <v>101.0</v>
      </c>
      <c r="B102" s="6">
        <v>47.0</v>
      </c>
      <c r="C102" s="6">
        <v>106.0</v>
      </c>
      <c r="D102" s="5" t="s">
        <v>109</v>
      </c>
      <c r="E102" s="5" t="s">
        <v>110</v>
      </c>
      <c r="F102" s="5" t="s">
        <v>160</v>
      </c>
      <c r="G102" s="5" t="s">
        <v>438</v>
      </c>
      <c r="H102" s="5" t="s">
        <v>908</v>
      </c>
      <c r="I102" s="5" t="s">
        <v>909</v>
      </c>
      <c r="J102" s="5" t="s">
        <v>259</v>
      </c>
      <c r="K102" s="5" t="s">
        <v>910</v>
      </c>
      <c r="L102" s="8" t="s">
        <v>117</v>
      </c>
      <c r="M102" s="5" t="s">
        <v>118</v>
      </c>
      <c r="N102" s="5" t="s">
        <v>911</v>
      </c>
      <c r="O102" s="5" t="s">
        <v>912</v>
      </c>
      <c r="P102" s="5" t="s">
        <v>913</v>
      </c>
      <c r="Q102" s="5" t="s">
        <v>157</v>
      </c>
      <c r="U102" s="5" t="s">
        <v>123</v>
      </c>
      <c r="X102" s="5" t="s">
        <v>123</v>
      </c>
      <c r="Y102" s="5" t="s">
        <v>123</v>
      </c>
      <c r="AD102" s="5" t="s">
        <v>123</v>
      </c>
      <c r="AQ102" s="5" t="s">
        <v>123</v>
      </c>
      <c r="AR102" s="5" t="s">
        <v>123</v>
      </c>
      <c r="AT102" s="5" t="s">
        <v>123</v>
      </c>
      <c r="AV102" s="5" t="s">
        <v>123</v>
      </c>
      <c r="AY102" s="5" t="s">
        <v>123</v>
      </c>
      <c r="AZ102" s="5" t="s">
        <v>123</v>
      </c>
      <c r="BA102" s="5" t="s">
        <v>123</v>
      </c>
      <c r="BB102" s="5" t="s">
        <v>123</v>
      </c>
      <c r="BC102" s="5" t="s">
        <v>123</v>
      </c>
      <c r="BO102" s="5" t="s">
        <v>123</v>
      </c>
      <c r="CK102" s="5" t="s">
        <v>123</v>
      </c>
      <c r="CL102" s="5" t="s">
        <v>123</v>
      </c>
      <c r="CN102" s="5" t="s">
        <v>123</v>
      </c>
      <c r="DB102" s="5">
        <v>3.0</v>
      </c>
      <c r="DE102" s="5" t="s">
        <v>138</v>
      </c>
    </row>
    <row r="103">
      <c r="A103" s="5">
        <v>102.0</v>
      </c>
      <c r="B103" s="6">
        <v>207.0</v>
      </c>
      <c r="C103" s="6">
        <v>60.0</v>
      </c>
      <c r="D103" s="5" t="s">
        <v>139</v>
      </c>
      <c r="E103" s="5" t="s">
        <v>110</v>
      </c>
      <c r="F103" s="5" t="s">
        <v>160</v>
      </c>
      <c r="G103" s="5" t="s">
        <v>705</v>
      </c>
      <c r="H103" s="5" t="s">
        <v>914</v>
      </c>
      <c r="I103" s="5" t="s">
        <v>915</v>
      </c>
      <c r="J103" s="5" t="s">
        <v>501</v>
      </c>
      <c r="K103" s="5" t="s">
        <v>143</v>
      </c>
      <c r="L103" s="8" t="s">
        <v>916</v>
      </c>
      <c r="M103" s="5" t="s">
        <v>118</v>
      </c>
      <c r="N103" s="5" t="s">
        <v>917</v>
      </c>
      <c r="O103" s="5" t="s">
        <v>918</v>
      </c>
      <c r="P103" s="5" t="s">
        <v>919</v>
      </c>
      <c r="Q103" s="5" t="s">
        <v>122</v>
      </c>
      <c r="T103" s="5" t="s">
        <v>123</v>
      </c>
      <c r="U103" s="5" t="s">
        <v>123</v>
      </c>
      <c r="V103" s="5" t="s">
        <v>123</v>
      </c>
      <c r="Y103" s="5" t="s">
        <v>123</v>
      </c>
      <c r="Z103" s="5" t="s">
        <v>123</v>
      </c>
      <c r="AA103" s="5" t="s">
        <v>123</v>
      </c>
      <c r="AB103" s="5" t="s">
        <v>123</v>
      </c>
      <c r="AC103" s="5" t="s">
        <v>123</v>
      </c>
      <c r="DB103" s="5">
        <v>4.0</v>
      </c>
      <c r="DE103" s="5" t="s">
        <v>124</v>
      </c>
    </row>
    <row r="104">
      <c r="A104" s="5">
        <v>103.0</v>
      </c>
      <c r="B104" s="6">
        <v>227.0</v>
      </c>
      <c r="C104" s="6">
        <v>102.0</v>
      </c>
      <c r="D104" s="5" t="s">
        <v>139</v>
      </c>
      <c r="E104" s="5" t="s">
        <v>110</v>
      </c>
      <c r="F104" s="5" t="s">
        <v>160</v>
      </c>
      <c r="G104" s="5" t="s">
        <v>920</v>
      </c>
      <c r="H104" s="5" t="s">
        <v>921</v>
      </c>
      <c r="I104" s="5" t="s">
        <v>922</v>
      </c>
      <c r="J104" s="5" t="s">
        <v>460</v>
      </c>
      <c r="K104" s="5" t="s">
        <v>923</v>
      </c>
      <c r="L104" s="8" t="s">
        <v>924</v>
      </c>
      <c r="M104" s="5" t="s">
        <v>118</v>
      </c>
      <c r="N104" s="5" t="s">
        <v>925</v>
      </c>
      <c r="O104" s="5" t="s">
        <v>926</v>
      </c>
      <c r="P104" s="5" t="s">
        <v>927</v>
      </c>
      <c r="Q104" s="5" t="s">
        <v>122</v>
      </c>
      <c r="T104" s="5" t="s">
        <v>123</v>
      </c>
      <c r="DB104" s="5">
        <v>2.0</v>
      </c>
      <c r="DD104" s="5" t="s">
        <v>928</v>
      </c>
      <c r="DE104" s="5" t="s">
        <v>207</v>
      </c>
    </row>
    <row r="105">
      <c r="A105" s="5">
        <v>104.0</v>
      </c>
      <c r="B105" s="6">
        <v>40.0</v>
      </c>
      <c r="C105" s="6">
        <v>97.0</v>
      </c>
      <c r="D105" s="5" t="s">
        <v>139</v>
      </c>
      <c r="E105" s="5" t="s">
        <v>110</v>
      </c>
      <c r="F105" s="5" t="s">
        <v>160</v>
      </c>
      <c r="G105" s="5" t="s">
        <v>720</v>
      </c>
      <c r="H105" s="5" t="s">
        <v>929</v>
      </c>
      <c r="I105" s="5" t="s">
        <v>748</v>
      </c>
      <c r="J105" s="5" t="s">
        <v>417</v>
      </c>
      <c r="K105" s="5" t="s">
        <v>749</v>
      </c>
      <c r="L105" s="8" t="s">
        <v>930</v>
      </c>
      <c r="M105" s="5" t="s">
        <v>118</v>
      </c>
      <c r="N105" s="5" t="s">
        <v>931</v>
      </c>
      <c r="O105" s="5" t="s">
        <v>932</v>
      </c>
      <c r="P105" s="5" t="s">
        <v>933</v>
      </c>
      <c r="Q105" s="5" t="s">
        <v>122</v>
      </c>
      <c r="R105" s="5" t="s">
        <v>123</v>
      </c>
      <c r="S105" s="5" t="s">
        <v>123</v>
      </c>
      <c r="U105" s="5" t="s">
        <v>123</v>
      </c>
      <c r="V105" s="5" t="s">
        <v>123</v>
      </c>
      <c r="Y105" s="5" t="s">
        <v>123</v>
      </c>
      <c r="AA105" s="5" t="s">
        <v>123</v>
      </c>
      <c r="DB105" s="5">
        <v>3.0</v>
      </c>
      <c r="DE105" s="5" t="s">
        <v>138</v>
      </c>
    </row>
    <row r="106">
      <c r="A106" s="5">
        <v>105.0</v>
      </c>
      <c r="B106" s="6">
        <v>25.0</v>
      </c>
      <c r="C106" s="6">
        <v>78.0</v>
      </c>
      <c r="D106" s="5" t="s">
        <v>109</v>
      </c>
      <c r="E106" s="5" t="s">
        <v>110</v>
      </c>
      <c r="F106" s="5" t="s">
        <v>160</v>
      </c>
      <c r="G106" s="5" t="s">
        <v>178</v>
      </c>
      <c r="H106" s="5" t="s">
        <v>934</v>
      </c>
      <c r="I106" s="5" t="s">
        <v>935</v>
      </c>
      <c r="J106" s="5" t="s">
        <v>181</v>
      </c>
      <c r="K106" s="5" t="s">
        <v>936</v>
      </c>
      <c r="L106" s="8" t="s">
        <v>937</v>
      </c>
      <c r="M106" s="5" t="s">
        <v>118</v>
      </c>
      <c r="N106" s="5" t="s">
        <v>938</v>
      </c>
      <c r="O106" s="5" t="s">
        <v>939</v>
      </c>
      <c r="P106" s="5" t="s">
        <v>940</v>
      </c>
      <c r="Q106" s="5" t="s">
        <v>122</v>
      </c>
      <c r="S106" s="5" t="s">
        <v>123</v>
      </c>
      <c r="V106" s="5" t="s">
        <v>123</v>
      </c>
      <c r="X106" s="5" t="s">
        <v>123</v>
      </c>
      <c r="DB106" s="5">
        <v>3.0</v>
      </c>
      <c r="DD106" s="5" t="s">
        <v>941</v>
      </c>
      <c r="DE106" s="5" t="s">
        <v>124</v>
      </c>
    </row>
    <row r="107">
      <c r="A107" s="5">
        <v>106.0</v>
      </c>
      <c r="B107" s="6" t="s">
        <v>942</v>
      </c>
      <c r="C107" s="12">
        <v>142109.0</v>
      </c>
      <c r="D107" s="5" t="s">
        <v>323</v>
      </c>
      <c r="G107" s="5" t="s">
        <v>943</v>
      </c>
      <c r="H107" s="5" t="s">
        <v>944</v>
      </c>
      <c r="I107" s="5" t="s">
        <v>945</v>
      </c>
      <c r="J107" s="5" t="s">
        <v>115</v>
      </c>
      <c r="K107" s="5" t="s">
        <v>946</v>
      </c>
      <c r="L107" s="8" t="s">
        <v>947</v>
      </c>
      <c r="M107" s="5" t="s">
        <v>118</v>
      </c>
      <c r="N107" s="5" t="s">
        <v>948</v>
      </c>
      <c r="O107" s="5" t="s">
        <v>949</v>
      </c>
      <c r="P107" s="5" t="s">
        <v>950</v>
      </c>
      <c r="Q107" s="5" t="s">
        <v>122</v>
      </c>
      <c r="R107" s="5" t="s">
        <v>123</v>
      </c>
      <c r="AB107" s="5" t="s">
        <v>123</v>
      </c>
      <c r="DB107" s="9">
        <v>43558.0</v>
      </c>
      <c r="DE107" s="5" t="s">
        <v>124</v>
      </c>
    </row>
    <row r="108">
      <c r="A108" s="5">
        <v>107.0</v>
      </c>
      <c r="B108" s="6">
        <v>81.0</v>
      </c>
      <c r="C108" s="6">
        <v>50.0</v>
      </c>
      <c r="D108" s="5" t="s">
        <v>109</v>
      </c>
      <c r="E108" s="5" t="s">
        <v>110</v>
      </c>
      <c r="F108" s="5" t="s">
        <v>111</v>
      </c>
      <c r="G108" s="5" t="s">
        <v>112</v>
      </c>
      <c r="H108" s="5" t="s">
        <v>951</v>
      </c>
      <c r="I108" s="5" t="s">
        <v>259</v>
      </c>
      <c r="J108" s="5" t="s">
        <v>439</v>
      </c>
      <c r="K108" s="5" t="s">
        <v>952</v>
      </c>
      <c r="L108" s="8" t="s">
        <v>953</v>
      </c>
      <c r="M108" s="5" t="s">
        <v>118</v>
      </c>
      <c r="N108" s="5" t="s">
        <v>954</v>
      </c>
      <c r="O108" s="5" t="s">
        <v>955</v>
      </c>
      <c r="P108" s="5" t="s">
        <v>956</v>
      </c>
      <c r="Q108" s="5" t="s">
        <v>122</v>
      </c>
      <c r="R108" s="5" t="s">
        <v>123</v>
      </c>
      <c r="T108" s="5" t="s">
        <v>123</v>
      </c>
      <c r="Y108" s="5" t="s">
        <v>123</v>
      </c>
      <c r="DB108" s="5">
        <v>4.0</v>
      </c>
      <c r="DE108" s="5" t="s">
        <v>138</v>
      </c>
    </row>
    <row r="109">
      <c r="A109" s="5">
        <v>108.0</v>
      </c>
      <c r="B109" s="6" t="s">
        <v>957</v>
      </c>
      <c r="C109" s="6" t="s">
        <v>958</v>
      </c>
      <c r="D109" s="5" t="s">
        <v>109</v>
      </c>
      <c r="G109" s="5" t="s">
        <v>586</v>
      </c>
      <c r="H109" s="5" t="s">
        <v>960</v>
      </c>
      <c r="I109" s="5" t="s">
        <v>961</v>
      </c>
      <c r="J109" s="5" t="s">
        <v>503</v>
      </c>
      <c r="K109" s="5" t="s">
        <v>962</v>
      </c>
      <c r="L109" s="8" t="s">
        <v>963</v>
      </c>
      <c r="M109" s="5" t="s">
        <v>118</v>
      </c>
      <c r="N109" s="5" t="s">
        <v>964</v>
      </c>
      <c r="O109" s="5" t="s">
        <v>965</v>
      </c>
      <c r="P109" s="5" t="s">
        <v>966</v>
      </c>
      <c r="Q109" s="5" t="s">
        <v>157</v>
      </c>
      <c r="S109" s="5" t="s">
        <v>123</v>
      </c>
      <c r="T109" s="5" t="s">
        <v>123</v>
      </c>
      <c r="U109" s="5" t="s">
        <v>123</v>
      </c>
      <c r="V109" s="5" t="s">
        <v>123</v>
      </c>
      <c r="W109" s="5" t="s">
        <v>123</v>
      </c>
      <c r="X109" s="5" t="s">
        <v>123</v>
      </c>
      <c r="Y109" s="5" t="s">
        <v>123</v>
      </c>
      <c r="Z109" s="5" t="s">
        <v>123</v>
      </c>
      <c r="AA109" s="5" t="s">
        <v>123</v>
      </c>
      <c r="AB109" s="5" t="s">
        <v>123</v>
      </c>
      <c r="AC109" s="5" t="s">
        <v>123</v>
      </c>
      <c r="AH109" s="5" t="s">
        <v>123</v>
      </c>
      <c r="AK109" s="5" t="s">
        <v>123</v>
      </c>
      <c r="AO109" s="5" t="s">
        <v>123</v>
      </c>
      <c r="AQ109" s="5" t="s">
        <v>123</v>
      </c>
      <c r="AS109" s="5" t="s">
        <v>123</v>
      </c>
      <c r="BB109" s="5" t="s">
        <v>123</v>
      </c>
      <c r="BC109" s="5" t="s">
        <v>123</v>
      </c>
      <c r="BD109" s="5" t="s">
        <v>123</v>
      </c>
      <c r="BH109" s="5" t="s">
        <v>123</v>
      </c>
      <c r="BK109" s="5" t="s">
        <v>123</v>
      </c>
      <c r="BL109" s="5" t="s">
        <v>123</v>
      </c>
      <c r="BM109" s="5" t="s">
        <v>123</v>
      </c>
      <c r="BN109" s="5" t="s">
        <v>123</v>
      </c>
      <c r="BO109" s="5" t="s">
        <v>123</v>
      </c>
      <c r="BP109" s="5" t="s">
        <v>123</v>
      </c>
      <c r="BR109" s="5" t="s">
        <v>123</v>
      </c>
      <c r="BS109" s="5" t="s">
        <v>123</v>
      </c>
      <c r="BU109" s="5" t="s">
        <v>123</v>
      </c>
      <c r="BV109" s="5" t="s">
        <v>123</v>
      </c>
      <c r="CA109" s="5" t="s">
        <v>123</v>
      </c>
      <c r="CC109" s="5" t="s">
        <v>123</v>
      </c>
      <c r="CG109" s="5" t="s">
        <v>123</v>
      </c>
      <c r="CH109" s="5" t="s">
        <v>123</v>
      </c>
      <c r="CI109" s="5" t="s">
        <v>123</v>
      </c>
      <c r="CJ109" s="5" t="s">
        <v>123</v>
      </c>
      <c r="CK109" s="5" t="s">
        <v>123</v>
      </c>
      <c r="CM109" s="5" t="s">
        <v>123</v>
      </c>
      <c r="CN109" s="5" t="s">
        <v>123</v>
      </c>
      <c r="CQ109" s="5" t="s">
        <v>123</v>
      </c>
      <c r="CS109" s="5" t="s">
        <v>123</v>
      </c>
      <c r="CT109" s="5" t="s">
        <v>123</v>
      </c>
      <c r="CV109" s="5" t="s">
        <v>123</v>
      </c>
      <c r="CZ109" s="5" t="s">
        <v>123</v>
      </c>
      <c r="DA109" s="5" t="s">
        <v>123</v>
      </c>
      <c r="DB109" s="9">
        <v>43558.0</v>
      </c>
      <c r="DE109" s="5" t="s">
        <v>124</v>
      </c>
    </row>
    <row r="110">
      <c r="A110" s="5">
        <v>109.0</v>
      </c>
      <c r="B110" s="6">
        <v>149.0</v>
      </c>
      <c r="C110" s="6">
        <v>57.0</v>
      </c>
      <c r="D110" s="5" t="s">
        <v>109</v>
      </c>
      <c r="E110" s="5" t="s">
        <v>110</v>
      </c>
      <c r="F110" s="5" t="s">
        <v>111</v>
      </c>
      <c r="G110" s="5" t="s">
        <v>112</v>
      </c>
      <c r="H110" s="5" t="s">
        <v>967</v>
      </c>
      <c r="I110" s="5" t="s">
        <v>968</v>
      </c>
      <c r="J110" s="5" t="s">
        <v>327</v>
      </c>
      <c r="K110" s="5" t="s">
        <v>969</v>
      </c>
      <c r="L110" s="8" t="s">
        <v>970</v>
      </c>
      <c r="M110" s="5" t="s">
        <v>118</v>
      </c>
      <c r="N110" s="5" t="s">
        <v>971</v>
      </c>
      <c r="O110" s="5" t="s">
        <v>972</v>
      </c>
      <c r="P110" s="5" t="s">
        <v>973</v>
      </c>
      <c r="Q110" s="5" t="s">
        <v>122</v>
      </c>
      <c r="T110" s="5" t="s">
        <v>123</v>
      </c>
      <c r="W110" s="5" t="s">
        <v>123</v>
      </c>
      <c r="AB110" s="5" t="s">
        <v>123</v>
      </c>
      <c r="AC110" s="5" t="s">
        <v>123</v>
      </c>
      <c r="DB110" s="5">
        <v>3.0</v>
      </c>
      <c r="DD110" s="5" t="s">
        <v>974</v>
      </c>
      <c r="DE110" s="5" t="s">
        <v>138</v>
      </c>
    </row>
    <row r="111">
      <c r="A111" s="5">
        <v>110.0</v>
      </c>
      <c r="B111" s="6">
        <v>276.0</v>
      </c>
      <c r="C111" s="6">
        <v>114.0</v>
      </c>
      <c r="D111" s="5" t="s">
        <v>139</v>
      </c>
      <c r="E111" s="5" t="s">
        <v>110</v>
      </c>
      <c r="F111" s="5" t="s">
        <v>111</v>
      </c>
      <c r="G111" s="5" t="s">
        <v>112</v>
      </c>
      <c r="H111" s="5" t="s">
        <v>975</v>
      </c>
      <c r="I111" s="5" t="s">
        <v>976</v>
      </c>
      <c r="J111" s="5" t="s">
        <v>397</v>
      </c>
      <c r="K111" s="5" t="s">
        <v>977</v>
      </c>
      <c r="L111" s="8" t="s">
        <v>978</v>
      </c>
      <c r="M111" s="5" t="s">
        <v>118</v>
      </c>
      <c r="N111" s="5" t="s">
        <v>979</v>
      </c>
      <c r="O111" s="5" t="s">
        <v>980</v>
      </c>
      <c r="Q111" s="5" t="s">
        <v>122</v>
      </c>
      <c r="R111" s="5" t="s">
        <v>123</v>
      </c>
      <c r="V111" s="5" t="s">
        <v>123</v>
      </c>
      <c r="DB111" s="5">
        <v>4.0</v>
      </c>
      <c r="DE111" s="5" t="s">
        <v>138</v>
      </c>
    </row>
    <row r="112">
      <c r="A112" s="5">
        <v>111.0</v>
      </c>
      <c r="B112" s="6" t="s">
        <v>981</v>
      </c>
      <c r="C112" s="6" t="s">
        <v>982</v>
      </c>
      <c r="D112" s="5" t="s">
        <v>109</v>
      </c>
      <c r="G112" s="5" t="s">
        <v>983</v>
      </c>
      <c r="H112" s="5" t="s">
        <v>984</v>
      </c>
      <c r="I112" s="5" t="s">
        <v>221</v>
      </c>
      <c r="J112" s="5" t="s">
        <v>222</v>
      </c>
      <c r="K112" s="5" t="s">
        <v>985</v>
      </c>
      <c r="L112" s="8" t="s">
        <v>117</v>
      </c>
      <c r="M112" s="5" t="s">
        <v>118</v>
      </c>
      <c r="N112" s="5" t="s">
        <v>986</v>
      </c>
      <c r="O112" s="5" t="s">
        <v>987</v>
      </c>
      <c r="P112" s="5" t="s">
        <v>988</v>
      </c>
      <c r="Q112" s="5" t="s">
        <v>157</v>
      </c>
      <c r="S112" s="5" t="s">
        <v>123</v>
      </c>
      <c r="T112" s="5" t="s">
        <v>123</v>
      </c>
      <c r="V112" s="5" t="s">
        <v>123</v>
      </c>
      <c r="W112" s="5" t="s">
        <v>123</v>
      </c>
      <c r="X112" s="5" t="s">
        <v>123</v>
      </c>
      <c r="Y112" s="5" t="s">
        <v>123</v>
      </c>
      <c r="Z112" s="5" t="s">
        <v>123</v>
      </c>
      <c r="AB112" s="5" t="s">
        <v>123</v>
      </c>
      <c r="AC112" s="5" t="s">
        <v>123</v>
      </c>
      <c r="AK112" s="5" t="s">
        <v>123</v>
      </c>
      <c r="AM112" s="5" t="s">
        <v>123</v>
      </c>
      <c r="AN112" s="5" t="s">
        <v>123</v>
      </c>
      <c r="AO112" s="5" t="s">
        <v>123</v>
      </c>
      <c r="AP112" s="5" t="s">
        <v>123</v>
      </c>
      <c r="AQ112" s="5" t="s">
        <v>123</v>
      </c>
      <c r="AR112" s="5" t="s">
        <v>123</v>
      </c>
      <c r="AS112" s="5" t="s">
        <v>123</v>
      </c>
      <c r="AT112" s="5" t="s">
        <v>123</v>
      </c>
      <c r="AV112" s="5" t="s">
        <v>123</v>
      </c>
      <c r="AW112" s="5" t="s">
        <v>123</v>
      </c>
      <c r="AY112" s="5" t="s">
        <v>123</v>
      </c>
      <c r="AZ112" s="5" t="s">
        <v>123</v>
      </c>
      <c r="BA112" s="5" t="s">
        <v>123</v>
      </c>
      <c r="BB112" s="5" t="s">
        <v>123</v>
      </c>
      <c r="BK112" s="5" t="s">
        <v>123</v>
      </c>
      <c r="BO112" s="5" t="s">
        <v>123</v>
      </c>
      <c r="BQ112" s="5" t="s">
        <v>123</v>
      </c>
      <c r="BS112" s="5" t="s">
        <v>123</v>
      </c>
      <c r="BT112" s="5" t="s">
        <v>123</v>
      </c>
      <c r="BU112" s="5" t="s">
        <v>123</v>
      </c>
      <c r="BV112" s="5" t="s">
        <v>123</v>
      </c>
      <c r="BX112" s="5" t="s">
        <v>123</v>
      </c>
      <c r="BZ112" s="5" t="s">
        <v>123</v>
      </c>
      <c r="CA112" s="5" t="s">
        <v>123</v>
      </c>
      <c r="CB112" s="5" t="s">
        <v>123</v>
      </c>
      <c r="CC112" s="5" t="s">
        <v>123</v>
      </c>
      <c r="CD112" s="5" t="s">
        <v>123</v>
      </c>
      <c r="CK112" s="5" t="s">
        <v>123</v>
      </c>
      <c r="CN112" s="5" t="s">
        <v>123</v>
      </c>
      <c r="CO112" s="5" t="s">
        <v>123</v>
      </c>
      <c r="CP112" s="5" t="s">
        <v>123</v>
      </c>
      <c r="CQ112" s="5" t="s">
        <v>123</v>
      </c>
      <c r="CR112" s="5" t="s">
        <v>123</v>
      </c>
      <c r="CS112" s="5" t="s">
        <v>123</v>
      </c>
      <c r="CT112" s="5" t="s">
        <v>123</v>
      </c>
      <c r="CW112" s="5" t="s">
        <v>123</v>
      </c>
      <c r="CX112" s="5" t="s">
        <v>123</v>
      </c>
      <c r="CZ112" s="5" t="s">
        <v>123</v>
      </c>
      <c r="DB112" s="9">
        <v>43527.0</v>
      </c>
      <c r="DD112" s="5" t="s">
        <v>989</v>
      </c>
      <c r="DE112" s="5" t="s">
        <v>138</v>
      </c>
    </row>
    <row r="113">
      <c r="A113" s="5">
        <v>112.0</v>
      </c>
      <c r="B113" s="6" t="s">
        <v>990</v>
      </c>
      <c r="C113" s="6" t="s">
        <v>991</v>
      </c>
      <c r="D113" s="5" t="s">
        <v>323</v>
      </c>
      <c r="G113" s="5" t="s">
        <v>992</v>
      </c>
      <c r="H113" s="5" t="s">
        <v>993</v>
      </c>
      <c r="I113" s="5" t="s">
        <v>527</v>
      </c>
      <c r="J113" s="5" t="s">
        <v>142</v>
      </c>
      <c r="K113" s="5" t="s">
        <v>595</v>
      </c>
      <c r="L113" s="8" t="s">
        <v>994</v>
      </c>
      <c r="M113" s="5" t="s">
        <v>133</v>
      </c>
      <c r="N113" s="5" t="s">
        <v>995</v>
      </c>
      <c r="O113" s="5" t="s">
        <v>996</v>
      </c>
      <c r="P113" s="5" t="s">
        <v>997</v>
      </c>
      <c r="Q113" s="5" t="s">
        <v>122</v>
      </c>
      <c r="T113" s="5" t="s">
        <v>123</v>
      </c>
      <c r="U113" s="5" t="s">
        <v>123</v>
      </c>
      <c r="V113" s="5" t="s">
        <v>123</v>
      </c>
      <c r="Y113" s="5" t="s">
        <v>123</v>
      </c>
      <c r="AA113" s="5" t="s">
        <v>123</v>
      </c>
      <c r="DB113" s="9">
        <v>43527.0</v>
      </c>
      <c r="DD113" s="5" t="s">
        <v>999</v>
      </c>
      <c r="DE113" s="5" t="s">
        <v>138</v>
      </c>
    </row>
    <row r="114">
      <c r="A114" s="5">
        <v>113.0</v>
      </c>
      <c r="B114" s="6">
        <v>261.0</v>
      </c>
      <c r="C114" s="6">
        <v>73.0</v>
      </c>
      <c r="D114" s="5" t="s">
        <v>139</v>
      </c>
      <c r="E114" s="5" t="s">
        <v>110</v>
      </c>
      <c r="F114" s="5" t="s">
        <v>160</v>
      </c>
      <c r="G114" s="5" t="s">
        <v>403</v>
      </c>
      <c r="H114" s="5" t="s">
        <v>1000</v>
      </c>
      <c r="I114" s="5" t="s">
        <v>1001</v>
      </c>
      <c r="J114" s="5" t="s">
        <v>406</v>
      </c>
      <c r="K114" s="5" t="s">
        <v>1002</v>
      </c>
      <c r="L114" s="8" t="s">
        <v>1003</v>
      </c>
      <c r="M114" s="5" t="s">
        <v>118</v>
      </c>
      <c r="N114" s="5" t="s">
        <v>1004</v>
      </c>
      <c r="O114" s="5" t="s">
        <v>1005</v>
      </c>
      <c r="P114" s="5" t="s">
        <v>1006</v>
      </c>
      <c r="Q114" s="5" t="s">
        <v>122</v>
      </c>
      <c r="S114" s="5" t="s">
        <v>123</v>
      </c>
      <c r="T114" s="5" t="s">
        <v>123</v>
      </c>
      <c r="U114" s="5" t="s">
        <v>123</v>
      </c>
      <c r="V114" s="5" t="s">
        <v>123</v>
      </c>
      <c r="X114" s="5" t="s">
        <v>123</v>
      </c>
      <c r="Y114" s="5" t="s">
        <v>123</v>
      </c>
      <c r="AA114" s="5" t="s">
        <v>123</v>
      </c>
      <c r="DB114" s="5">
        <v>4.0</v>
      </c>
      <c r="DE114" s="5" t="s">
        <v>124</v>
      </c>
    </row>
    <row r="115">
      <c r="A115" s="5">
        <v>114.0</v>
      </c>
      <c r="B115" s="6">
        <v>43.0</v>
      </c>
      <c r="C115" s="6">
        <v>101.0</v>
      </c>
      <c r="D115" s="5" t="s">
        <v>139</v>
      </c>
      <c r="E115" s="5" t="s">
        <v>125</v>
      </c>
      <c r="F115" s="5" t="s">
        <v>219</v>
      </c>
      <c r="G115" s="5" t="s">
        <v>112</v>
      </c>
      <c r="H115" s="5" t="s">
        <v>1007</v>
      </c>
      <c r="I115" s="5" t="s">
        <v>1008</v>
      </c>
      <c r="J115" s="5" t="s">
        <v>477</v>
      </c>
      <c r="K115" s="5" t="s">
        <v>1009</v>
      </c>
      <c r="L115" s="8" t="s">
        <v>1010</v>
      </c>
      <c r="M115" s="5" t="s">
        <v>118</v>
      </c>
      <c r="N115" s="5" t="s">
        <v>1011</v>
      </c>
      <c r="O115" s="5" t="s">
        <v>1012</v>
      </c>
      <c r="P115" s="5" t="s">
        <v>1013</v>
      </c>
      <c r="Q115" s="5" t="s">
        <v>122</v>
      </c>
      <c r="R115" s="5" t="s">
        <v>123</v>
      </c>
      <c r="T115" s="5" t="s">
        <v>123</v>
      </c>
      <c r="U115" s="5" t="s">
        <v>123</v>
      </c>
      <c r="V115" s="5" t="s">
        <v>123</v>
      </c>
      <c r="Y115" s="5" t="s">
        <v>123</v>
      </c>
      <c r="AA115" s="5" t="s">
        <v>123</v>
      </c>
      <c r="DB115" s="5">
        <v>3.0</v>
      </c>
      <c r="DD115" s="5" t="s">
        <v>1014</v>
      </c>
      <c r="DE115" s="5" t="s">
        <v>124</v>
      </c>
    </row>
    <row r="116">
      <c r="A116" s="5">
        <v>115.0</v>
      </c>
      <c r="B116" s="6">
        <v>283.0</v>
      </c>
      <c r="C116" s="6">
        <v>126.0</v>
      </c>
      <c r="D116" s="5" t="s">
        <v>139</v>
      </c>
      <c r="E116" s="5" t="s">
        <v>110</v>
      </c>
      <c r="F116" s="5" t="s">
        <v>160</v>
      </c>
      <c r="G116" s="5" t="s">
        <v>828</v>
      </c>
      <c r="H116" s="5" t="s">
        <v>1015</v>
      </c>
      <c r="I116" s="5" t="s">
        <v>1016</v>
      </c>
      <c r="J116" s="5" t="s">
        <v>425</v>
      </c>
      <c r="K116" s="5" t="s">
        <v>143</v>
      </c>
      <c r="L116" s="8" t="s">
        <v>1017</v>
      </c>
      <c r="M116" s="5" t="s">
        <v>118</v>
      </c>
      <c r="N116" s="5" t="s">
        <v>1018</v>
      </c>
      <c r="O116" s="5" t="s">
        <v>1019</v>
      </c>
      <c r="P116" s="5" t="s">
        <v>1020</v>
      </c>
      <c r="Q116" s="5" t="s">
        <v>122</v>
      </c>
      <c r="T116" s="5" t="s">
        <v>123</v>
      </c>
      <c r="Y116" s="5" t="s">
        <v>123</v>
      </c>
      <c r="AA116" s="5" t="s">
        <v>123</v>
      </c>
      <c r="DB116" s="5">
        <v>4.0</v>
      </c>
      <c r="DE116" s="5" t="s">
        <v>124</v>
      </c>
    </row>
    <row r="117">
      <c r="A117" s="5">
        <v>116.0</v>
      </c>
      <c r="B117" s="6">
        <v>72.0</v>
      </c>
      <c r="C117" s="6">
        <v>135.0</v>
      </c>
      <c r="D117" s="5" t="s">
        <v>139</v>
      </c>
      <c r="E117" s="5" t="s">
        <v>125</v>
      </c>
      <c r="F117" s="5" t="s">
        <v>160</v>
      </c>
      <c r="G117" s="5" t="s">
        <v>1021</v>
      </c>
      <c r="H117" s="5" t="s">
        <v>1022</v>
      </c>
      <c r="I117" s="5" t="s">
        <v>1023</v>
      </c>
      <c r="J117" s="5" t="s">
        <v>222</v>
      </c>
      <c r="K117" s="5" t="s">
        <v>1024</v>
      </c>
      <c r="L117" s="8" t="s">
        <v>1025</v>
      </c>
      <c r="M117" s="5" t="s">
        <v>118</v>
      </c>
      <c r="N117" s="5" t="s">
        <v>1026</v>
      </c>
      <c r="O117" s="5" t="s">
        <v>1027</v>
      </c>
      <c r="P117" s="5" t="s">
        <v>1028</v>
      </c>
      <c r="Q117" s="5" t="s">
        <v>157</v>
      </c>
      <c r="R117" s="5" t="s">
        <v>123</v>
      </c>
      <c r="S117" s="5" t="s">
        <v>123</v>
      </c>
      <c r="X117" s="5" t="s">
        <v>123</v>
      </c>
      <c r="Z117" s="5" t="s">
        <v>123</v>
      </c>
      <c r="AB117" s="5" t="s">
        <v>123</v>
      </c>
      <c r="AG117" s="5" t="s">
        <v>123</v>
      </c>
      <c r="AI117" s="5" t="s">
        <v>123</v>
      </c>
      <c r="AL117" s="5" t="s">
        <v>123</v>
      </c>
      <c r="AN117" s="5" t="s">
        <v>123</v>
      </c>
      <c r="AU117" s="5" t="s">
        <v>123</v>
      </c>
      <c r="AX117" s="5" t="s">
        <v>123</v>
      </c>
      <c r="AZ117" s="5" t="s">
        <v>123</v>
      </c>
      <c r="BA117" s="5" t="s">
        <v>123</v>
      </c>
      <c r="BC117" s="5" t="s">
        <v>123</v>
      </c>
      <c r="BD117" s="5" t="s">
        <v>123</v>
      </c>
      <c r="BE117" s="5" t="s">
        <v>123</v>
      </c>
      <c r="BF117" s="5" t="s">
        <v>123</v>
      </c>
      <c r="BG117" s="5" t="s">
        <v>123</v>
      </c>
      <c r="BH117" s="5" t="s">
        <v>123</v>
      </c>
      <c r="BI117" s="5" t="s">
        <v>123</v>
      </c>
      <c r="BJ117" s="5" t="s">
        <v>123</v>
      </c>
      <c r="BK117" s="5" t="s">
        <v>123</v>
      </c>
      <c r="BL117" s="5" t="s">
        <v>123</v>
      </c>
      <c r="BM117" s="5" t="s">
        <v>123</v>
      </c>
      <c r="BN117" s="5" t="s">
        <v>123</v>
      </c>
      <c r="BO117" s="5" t="s">
        <v>123</v>
      </c>
      <c r="BP117" s="5" t="s">
        <v>123</v>
      </c>
      <c r="BR117" s="5" t="s">
        <v>123</v>
      </c>
      <c r="BV117" s="5" t="s">
        <v>123</v>
      </c>
      <c r="BW117" s="5" t="s">
        <v>123</v>
      </c>
      <c r="BZ117" s="5" t="s">
        <v>123</v>
      </c>
      <c r="CE117" s="5" t="s">
        <v>123</v>
      </c>
      <c r="CF117" s="5" t="s">
        <v>123</v>
      </c>
      <c r="CG117" s="5" t="s">
        <v>123</v>
      </c>
      <c r="CO117" s="5" t="s">
        <v>123</v>
      </c>
      <c r="CP117" s="5" t="s">
        <v>123</v>
      </c>
      <c r="CQ117" s="5" t="s">
        <v>123</v>
      </c>
      <c r="CR117" s="5" t="s">
        <v>123</v>
      </c>
      <c r="CV117" s="5" t="s">
        <v>123</v>
      </c>
      <c r="CX117" s="5" t="s">
        <v>123</v>
      </c>
      <c r="CY117" s="5" t="s">
        <v>123</v>
      </c>
      <c r="CZ117" s="5" t="s">
        <v>123</v>
      </c>
      <c r="DB117" s="5">
        <v>3.0</v>
      </c>
      <c r="DE117" s="5" t="s">
        <v>124</v>
      </c>
    </row>
    <row r="118">
      <c r="A118" s="5">
        <v>117.0</v>
      </c>
      <c r="B118" s="6">
        <v>157.0</v>
      </c>
      <c r="C118" s="6">
        <v>67.0</v>
      </c>
      <c r="D118" s="5" t="s">
        <v>139</v>
      </c>
      <c r="E118" s="5" t="s">
        <v>110</v>
      </c>
      <c r="F118" s="5" t="s">
        <v>160</v>
      </c>
      <c r="G118" s="5" t="s">
        <v>1029</v>
      </c>
      <c r="H118" s="5" t="s">
        <v>1030</v>
      </c>
      <c r="I118" s="5" t="s">
        <v>221</v>
      </c>
      <c r="J118" s="5" t="s">
        <v>222</v>
      </c>
      <c r="K118" s="5" t="s">
        <v>1031</v>
      </c>
      <c r="L118" s="8" t="s">
        <v>1032</v>
      </c>
      <c r="M118" s="5" t="s">
        <v>118</v>
      </c>
      <c r="N118" s="5" t="s">
        <v>1033</v>
      </c>
      <c r="O118" s="5" t="s">
        <v>1034</v>
      </c>
      <c r="P118" s="5" t="s">
        <v>1035</v>
      </c>
      <c r="Q118" s="5" t="s">
        <v>122</v>
      </c>
      <c r="R118" s="5" t="s">
        <v>123</v>
      </c>
      <c r="S118" s="5" t="s">
        <v>123</v>
      </c>
      <c r="T118" s="5" t="s">
        <v>123</v>
      </c>
      <c r="U118" s="5" t="s">
        <v>123</v>
      </c>
      <c r="V118" s="5" t="s">
        <v>123</v>
      </c>
      <c r="W118" s="5" t="s">
        <v>123</v>
      </c>
      <c r="Y118" s="5" t="s">
        <v>123</v>
      </c>
      <c r="AB118" s="5" t="s">
        <v>123</v>
      </c>
      <c r="DB118" s="5">
        <v>3.0</v>
      </c>
      <c r="DE118" s="5" t="s">
        <v>138</v>
      </c>
    </row>
    <row r="119">
      <c r="A119" s="5">
        <v>118.0</v>
      </c>
      <c r="B119" s="6">
        <v>164.0</v>
      </c>
      <c r="C119" s="6">
        <v>78.0</v>
      </c>
      <c r="D119" s="5" t="s">
        <v>109</v>
      </c>
      <c r="E119" s="5" t="s">
        <v>110</v>
      </c>
      <c r="F119" s="5" t="s">
        <v>160</v>
      </c>
      <c r="G119" s="5" t="s">
        <v>178</v>
      </c>
      <c r="H119" s="5" t="s">
        <v>1036</v>
      </c>
      <c r="I119" s="5" t="s">
        <v>1037</v>
      </c>
      <c r="J119" s="5" t="s">
        <v>181</v>
      </c>
      <c r="K119" s="5" t="s">
        <v>1038</v>
      </c>
      <c r="L119" s="7" t="s">
        <v>117</v>
      </c>
      <c r="M119" s="5" t="s">
        <v>133</v>
      </c>
      <c r="N119" s="5" t="s">
        <v>1039</v>
      </c>
      <c r="O119" s="5" t="s">
        <v>1040</v>
      </c>
      <c r="P119" s="5" t="s">
        <v>1041</v>
      </c>
      <c r="Q119" s="5" t="s">
        <v>122</v>
      </c>
      <c r="R119" s="5" t="s">
        <v>123</v>
      </c>
      <c r="S119" s="5" t="s">
        <v>123</v>
      </c>
      <c r="U119" s="5" t="s">
        <v>123</v>
      </c>
      <c r="V119" s="5" t="s">
        <v>123</v>
      </c>
      <c r="W119" s="5" t="s">
        <v>123</v>
      </c>
      <c r="AB119" s="5" t="s">
        <v>123</v>
      </c>
      <c r="AC119" s="5" t="s">
        <v>123</v>
      </c>
      <c r="DB119" s="5">
        <v>4.0</v>
      </c>
      <c r="DE119" s="5" t="s">
        <v>138</v>
      </c>
    </row>
    <row r="120">
      <c r="A120" s="5">
        <v>119.0</v>
      </c>
      <c r="B120" s="6">
        <v>167.0</v>
      </c>
      <c r="C120" s="6">
        <v>82.0</v>
      </c>
      <c r="D120" s="5" t="s">
        <v>109</v>
      </c>
      <c r="E120" s="5" t="s">
        <v>110</v>
      </c>
      <c r="F120" s="5" t="s">
        <v>160</v>
      </c>
      <c r="G120" s="5" t="s">
        <v>311</v>
      </c>
      <c r="H120" s="5" t="s">
        <v>1042</v>
      </c>
      <c r="I120" s="5" t="s">
        <v>1043</v>
      </c>
      <c r="J120" s="5" t="s">
        <v>314</v>
      </c>
      <c r="K120" s="5" t="s">
        <v>143</v>
      </c>
      <c r="L120" s="8" t="s">
        <v>1044</v>
      </c>
      <c r="M120" s="5" t="s">
        <v>118</v>
      </c>
      <c r="N120" s="5" t="s">
        <v>1045</v>
      </c>
      <c r="O120" s="5" t="s">
        <v>1046</v>
      </c>
      <c r="P120" s="5" t="s">
        <v>1047</v>
      </c>
      <c r="Q120" s="5" t="s">
        <v>157</v>
      </c>
      <c r="R120" s="5" t="s">
        <v>123</v>
      </c>
      <c r="T120" s="5" t="s">
        <v>123</v>
      </c>
      <c r="AA120" s="5" t="s">
        <v>123</v>
      </c>
      <c r="AE120" s="5" t="s">
        <v>123</v>
      </c>
      <c r="AJ120" s="5" t="s">
        <v>123</v>
      </c>
      <c r="AS120" s="5" t="s">
        <v>123</v>
      </c>
      <c r="AV120" s="5" t="s">
        <v>123</v>
      </c>
      <c r="BF120" s="5" t="s">
        <v>123</v>
      </c>
      <c r="DB120" s="5">
        <v>3.0</v>
      </c>
      <c r="DD120" s="5" t="s">
        <v>320</v>
      </c>
      <c r="DE120" s="5" t="s">
        <v>138</v>
      </c>
    </row>
    <row r="121">
      <c r="A121" s="5">
        <v>120.0</v>
      </c>
      <c r="B121" s="6">
        <v>220.0</v>
      </c>
      <c r="C121" s="6">
        <v>88.0</v>
      </c>
      <c r="D121" s="5" t="s">
        <v>139</v>
      </c>
      <c r="E121" s="5" t="s">
        <v>110</v>
      </c>
      <c r="F121" s="5" t="s">
        <v>160</v>
      </c>
      <c r="G121" s="5" t="s">
        <v>422</v>
      </c>
      <c r="H121" s="5" t="s">
        <v>1048</v>
      </c>
      <c r="I121" s="5" t="s">
        <v>1049</v>
      </c>
      <c r="J121" s="5" t="s">
        <v>397</v>
      </c>
      <c r="K121" s="5" t="s">
        <v>1050</v>
      </c>
      <c r="L121" s="8" t="s">
        <v>1051</v>
      </c>
      <c r="M121" s="5" t="s">
        <v>118</v>
      </c>
      <c r="N121" s="5" t="s">
        <v>1052</v>
      </c>
      <c r="O121" s="5" t="s">
        <v>1053</v>
      </c>
      <c r="P121" s="5" t="s">
        <v>1054</v>
      </c>
      <c r="Q121" s="5" t="s">
        <v>122</v>
      </c>
      <c r="R121" s="5" t="s">
        <v>123</v>
      </c>
      <c r="S121" s="5" t="s">
        <v>123</v>
      </c>
      <c r="T121" s="5" t="s">
        <v>123</v>
      </c>
      <c r="U121" s="5" t="s">
        <v>123</v>
      </c>
      <c r="V121" s="5" t="s">
        <v>123</v>
      </c>
      <c r="X121" s="5" t="s">
        <v>123</v>
      </c>
      <c r="Y121" s="5" t="s">
        <v>123</v>
      </c>
      <c r="AA121" s="5" t="s">
        <v>123</v>
      </c>
      <c r="AB121" s="5" t="s">
        <v>123</v>
      </c>
      <c r="DB121" s="5">
        <v>3.0</v>
      </c>
      <c r="DD121" s="5" t="s">
        <v>1055</v>
      </c>
      <c r="DE121" s="5" t="s">
        <v>124</v>
      </c>
    </row>
    <row r="122">
      <c r="A122" s="5">
        <v>121.0</v>
      </c>
      <c r="B122" s="6">
        <v>193.0</v>
      </c>
      <c r="C122" s="6">
        <v>126.0</v>
      </c>
      <c r="D122" s="5" t="s">
        <v>139</v>
      </c>
      <c r="E122" s="5" t="s">
        <v>110</v>
      </c>
      <c r="F122" s="5" t="s">
        <v>160</v>
      </c>
      <c r="G122" s="5" t="s">
        <v>828</v>
      </c>
      <c r="H122" s="5" t="s">
        <v>1056</v>
      </c>
      <c r="I122" s="5" t="s">
        <v>1057</v>
      </c>
      <c r="J122" s="5" t="s">
        <v>425</v>
      </c>
      <c r="K122" s="5" t="s">
        <v>143</v>
      </c>
      <c r="L122" s="8" t="s">
        <v>1058</v>
      </c>
      <c r="M122" s="5" t="s">
        <v>118</v>
      </c>
      <c r="N122" s="5" t="s">
        <v>1059</v>
      </c>
      <c r="O122" s="5" t="s">
        <v>1060</v>
      </c>
      <c r="P122" s="5" t="s">
        <v>1061</v>
      </c>
      <c r="Q122" s="5" t="s">
        <v>122</v>
      </c>
      <c r="S122" s="5" t="s">
        <v>123</v>
      </c>
      <c r="V122" s="5" t="s">
        <v>123</v>
      </c>
      <c r="W122" s="5" t="s">
        <v>123</v>
      </c>
      <c r="X122" s="5" t="s">
        <v>123</v>
      </c>
      <c r="AB122" s="5" t="s">
        <v>123</v>
      </c>
      <c r="AC122" s="5" t="s">
        <v>123</v>
      </c>
      <c r="AM122" s="5" t="s">
        <v>123</v>
      </c>
      <c r="DB122" s="5">
        <v>4.0</v>
      </c>
      <c r="DE122" s="5" t="s">
        <v>124</v>
      </c>
    </row>
    <row r="123">
      <c r="A123" s="5">
        <v>122.0</v>
      </c>
      <c r="B123" s="6">
        <v>9.0</v>
      </c>
      <c r="C123" s="6">
        <v>57.0</v>
      </c>
      <c r="D123" s="5" t="s">
        <v>109</v>
      </c>
      <c r="E123" s="5" t="s">
        <v>110</v>
      </c>
      <c r="F123" s="5" t="s">
        <v>111</v>
      </c>
      <c r="G123" s="5" t="s">
        <v>112</v>
      </c>
      <c r="H123" s="5" t="s">
        <v>1062</v>
      </c>
      <c r="I123" s="5" t="s">
        <v>1063</v>
      </c>
      <c r="J123" s="5" t="s">
        <v>327</v>
      </c>
      <c r="K123" s="5" t="s">
        <v>323</v>
      </c>
      <c r="L123" s="8" t="s">
        <v>117</v>
      </c>
      <c r="M123" s="5" t="s">
        <v>118</v>
      </c>
      <c r="N123" s="5" t="s">
        <v>1064</v>
      </c>
      <c r="O123" s="5" t="s">
        <v>1065</v>
      </c>
      <c r="P123" s="5" t="s">
        <v>1066</v>
      </c>
      <c r="Q123" s="5" t="s">
        <v>157</v>
      </c>
      <c r="R123" s="5" t="s">
        <v>123</v>
      </c>
      <c r="S123" s="5" t="s">
        <v>123</v>
      </c>
      <c r="T123" s="5" t="s">
        <v>123</v>
      </c>
      <c r="U123" s="5" t="s">
        <v>123</v>
      </c>
      <c r="V123" s="5" t="s">
        <v>123</v>
      </c>
      <c r="Y123" s="5" t="s">
        <v>123</v>
      </c>
      <c r="AA123" s="5" t="s">
        <v>123</v>
      </c>
      <c r="AC123" s="5" t="s">
        <v>123</v>
      </c>
      <c r="AK123" s="5" t="s">
        <v>123</v>
      </c>
      <c r="AL123" s="5" t="s">
        <v>123</v>
      </c>
      <c r="AN123" s="5" t="s">
        <v>123</v>
      </c>
      <c r="AP123" s="5" t="s">
        <v>123</v>
      </c>
      <c r="AS123" s="5" t="s">
        <v>123</v>
      </c>
      <c r="AT123" s="5" t="s">
        <v>123</v>
      </c>
      <c r="AW123" s="5" t="s">
        <v>123</v>
      </c>
      <c r="AX123" s="5" t="s">
        <v>123</v>
      </c>
      <c r="AY123" s="5" t="s">
        <v>123</v>
      </c>
      <c r="BC123" s="5" t="s">
        <v>123</v>
      </c>
      <c r="BD123" s="5" t="s">
        <v>123</v>
      </c>
      <c r="BH123" s="5" t="s">
        <v>123</v>
      </c>
      <c r="BL123" s="5" t="s">
        <v>123</v>
      </c>
      <c r="BN123" s="5" t="s">
        <v>123</v>
      </c>
      <c r="CD123" s="5" t="s">
        <v>123</v>
      </c>
      <c r="CK123" s="5" t="s">
        <v>123</v>
      </c>
      <c r="CO123" s="5" t="s">
        <v>123</v>
      </c>
      <c r="CX123" s="5" t="s">
        <v>123</v>
      </c>
      <c r="CZ123" s="5" t="s">
        <v>123</v>
      </c>
      <c r="DA123" s="5" t="s">
        <v>123</v>
      </c>
      <c r="DB123" s="5">
        <v>3.0</v>
      </c>
      <c r="DD123" s="5" t="s">
        <v>1067</v>
      </c>
      <c r="DE123" s="5" t="s">
        <v>138</v>
      </c>
    </row>
    <row r="124">
      <c r="A124" s="5">
        <v>123.0</v>
      </c>
      <c r="B124" s="6">
        <v>107.0</v>
      </c>
      <c r="C124" s="6">
        <v>90.0</v>
      </c>
      <c r="D124" s="5" t="s">
        <v>109</v>
      </c>
      <c r="E124" s="5" t="s">
        <v>125</v>
      </c>
      <c r="F124" s="5" t="s">
        <v>111</v>
      </c>
      <c r="G124" s="5" t="s">
        <v>112</v>
      </c>
      <c r="H124" s="5" t="s">
        <v>1068</v>
      </c>
      <c r="I124" s="5" t="s">
        <v>1069</v>
      </c>
      <c r="J124" s="5" t="s">
        <v>448</v>
      </c>
      <c r="K124" s="5" t="s">
        <v>1070</v>
      </c>
      <c r="L124" s="8" t="s">
        <v>1071</v>
      </c>
      <c r="M124" s="5" t="s">
        <v>118</v>
      </c>
      <c r="N124" s="5" t="s">
        <v>1072</v>
      </c>
      <c r="O124" s="5" t="s">
        <v>1073</v>
      </c>
      <c r="P124" s="5" t="s">
        <v>1074</v>
      </c>
      <c r="Q124" s="5" t="s">
        <v>157</v>
      </c>
      <c r="S124" s="5" t="s">
        <v>123</v>
      </c>
      <c r="V124" s="5" t="s">
        <v>123</v>
      </c>
      <c r="AB124" s="5" t="s">
        <v>123</v>
      </c>
      <c r="AK124" s="5" t="s">
        <v>123</v>
      </c>
      <c r="AL124" s="5" t="s">
        <v>123</v>
      </c>
      <c r="AM124" s="5" t="s">
        <v>123</v>
      </c>
      <c r="AN124" s="5" t="s">
        <v>123</v>
      </c>
      <c r="AP124" s="5" t="s">
        <v>123</v>
      </c>
      <c r="BK124" s="5" t="s">
        <v>123</v>
      </c>
      <c r="DB124" s="5">
        <v>3.0</v>
      </c>
      <c r="DE124" s="5" t="s">
        <v>138</v>
      </c>
    </row>
    <row r="125">
      <c r="A125" s="5">
        <v>124.0</v>
      </c>
      <c r="B125" s="6" t="s">
        <v>1075</v>
      </c>
      <c r="C125" s="6" t="s">
        <v>492</v>
      </c>
      <c r="D125" s="5" t="s">
        <v>139</v>
      </c>
      <c r="G125" s="5" t="s">
        <v>493</v>
      </c>
      <c r="H125" s="5" t="s">
        <v>1076</v>
      </c>
      <c r="I125" s="5" t="s">
        <v>1077</v>
      </c>
      <c r="J125" s="5" t="s">
        <v>274</v>
      </c>
      <c r="K125" s="5" t="s">
        <v>1078</v>
      </c>
      <c r="L125" s="8" t="s">
        <v>1079</v>
      </c>
      <c r="M125" s="5" t="s">
        <v>118</v>
      </c>
      <c r="N125" s="5" t="s">
        <v>1080</v>
      </c>
      <c r="O125" s="5" t="s">
        <v>1081</v>
      </c>
      <c r="P125" s="5" t="s">
        <v>1082</v>
      </c>
      <c r="Q125" s="5" t="s">
        <v>157</v>
      </c>
      <c r="R125" s="5" t="s">
        <v>123</v>
      </c>
      <c r="S125" s="5" t="s">
        <v>123</v>
      </c>
      <c r="T125" s="5" t="s">
        <v>123</v>
      </c>
      <c r="U125" s="5" t="s">
        <v>123</v>
      </c>
      <c r="V125" s="5" t="s">
        <v>123</v>
      </c>
      <c r="W125" s="5" t="s">
        <v>123</v>
      </c>
      <c r="X125" s="5" t="s">
        <v>123</v>
      </c>
      <c r="Y125" s="5" t="s">
        <v>123</v>
      </c>
      <c r="Z125" s="5" t="s">
        <v>123</v>
      </c>
      <c r="AA125" s="5" t="s">
        <v>123</v>
      </c>
      <c r="AB125" s="5" t="s">
        <v>123</v>
      </c>
      <c r="AC125" s="5" t="s">
        <v>123</v>
      </c>
      <c r="AD125" s="5" t="s">
        <v>123</v>
      </c>
      <c r="AE125" s="5" t="s">
        <v>123</v>
      </c>
      <c r="AF125" s="5" t="s">
        <v>123</v>
      </c>
      <c r="AG125" s="5" t="s">
        <v>123</v>
      </c>
      <c r="AH125" s="5" t="s">
        <v>123</v>
      </c>
      <c r="AI125" s="5" t="s">
        <v>123</v>
      </c>
      <c r="AJ125" s="5" t="s">
        <v>123</v>
      </c>
      <c r="AK125" s="5" t="s">
        <v>123</v>
      </c>
      <c r="AL125" s="5" t="s">
        <v>123</v>
      </c>
      <c r="AM125" s="5" t="s">
        <v>123</v>
      </c>
      <c r="AN125" s="5" t="s">
        <v>123</v>
      </c>
      <c r="AO125" s="5" t="s">
        <v>123</v>
      </c>
      <c r="AP125" s="5" t="s">
        <v>123</v>
      </c>
      <c r="AQ125" s="5" t="s">
        <v>123</v>
      </c>
      <c r="AR125" s="5" t="s">
        <v>123</v>
      </c>
      <c r="AS125" s="5" t="s">
        <v>123</v>
      </c>
      <c r="AT125" s="5" t="s">
        <v>123</v>
      </c>
      <c r="AV125" s="5" t="s">
        <v>123</v>
      </c>
      <c r="AW125" s="5" t="s">
        <v>123</v>
      </c>
      <c r="AX125" s="5" t="s">
        <v>123</v>
      </c>
      <c r="AY125" s="5" t="s">
        <v>123</v>
      </c>
      <c r="BB125" s="5" t="s">
        <v>123</v>
      </c>
      <c r="BC125" s="5" t="s">
        <v>123</v>
      </c>
      <c r="BD125" s="5" t="s">
        <v>123</v>
      </c>
      <c r="BE125" s="5" t="s">
        <v>123</v>
      </c>
      <c r="BF125" s="5" t="s">
        <v>123</v>
      </c>
      <c r="BG125" s="5" t="s">
        <v>123</v>
      </c>
      <c r="BH125" s="5" t="s">
        <v>123</v>
      </c>
      <c r="BI125" s="5" t="s">
        <v>123</v>
      </c>
      <c r="BJ125" s="5" t="s">
        <v>123</v>
      </c>
      <c r="BK125" s="5" t="s">
        <v>123</v>
      </c>
      <c r="BL125" s="5" t="s">
        <v>123</v>
      </c>
      <c r="BM125" s="5" t="s">
        <v>123</v>
      </c>
      <c r="BN125" s="5" t="s">
        <v>123</v>
      </c>
      <c r="BO125" s="5" t="s">
        <v>123</v>
      </c>
      <c r="BP125" s="5" t="s">
        <v>123</v>
      </c>
      <c r="BQ125" s="5" t="s">
        <v>123</v>
      </c>
      <c r="BR125" s="5" t="s">
        <v>123</v>
      </c>
      <c r="BS125" s="5" t="s">
        <v>123</v>
      </c>
      <c r="BT125" s="5" t="s">
        <v>123</v>
      </c>
      <c r="BU125" s="5" t="s">
        <v>123</v>
      </c>
      <c r="BV125" s="5" t="s">
        <v>123</v>
      </c>
      <c r="BW125" s="5" t="s">
        <v>123</v>
      </c>
      <c r="BX125" s="5" t="s">
        <v>123</v>
      </c>
      <c r="BY125" s="5" t="s">
        <v>123</v>
      </c>
      <c r="BZ125" s="5" t="s">
        <v>123</v>
      </c>
      <c r="CA125" s="5" t="s">
        <v>123</v>
      </c>
      <c r="CB125" s="5" t="s">
        <v>123</v>
      </c>
      <c r="CC125" s="5" t="s">
        <v>123</v>
      </c>
      <c r="CD125" s="5" t="s">
        <v>123</v>
      </c>
      <c r="CE125" s="5" t="s">
        <v>123</v>
      </c>
      <c r="CF125" s="5" t="s">
        <v>123</v>
      </c>
      <c r="CG125" s="5" t="s">
        <v>123</v>
      </c>
      <c r="CH125" s="5" t="s">
        <v>123</v>
      </c>
      <c r="CI125" s="5" t="s">
        <v>123</v>
      </c>
      <c r="CJ125" s="5" t="s">
        <v>123</v>
      </c>
      <c r="CK125" s="5" t="s">
        <v>123</v>
      </c>
      <c r="CL125" s="5" t="s">
        <v>123</v>
      </c>
      <c r="CM125" s="5" t="s">
        <v>123</v>
      </c>
      <c r="CN125" s="5" t="s">
        <v>123</v>
      </c>
      <c r="CO125" s="5" t="s">
        <v>123</v>
      </c>
      <c r="CP125" s="5" t="s">
        <v>123</v>
      </c>
      <c r="CQ125" s="5" t="s">
        <v>123</v>
      </c>
      <c r="CR125" s="5" t="s">
        <v>123</v>
      </c>
      <c r="CS125" s="5" t="s">
        <v>123</v>
      </c>
      <c r="CT125" s="5" t="s">
        <v>123</v>
      </c>
      <c r="CU125" s="5" t="s">
        <v>123</v>
      </c>
      <c r="CV125" s="5" t="s">
        <v>123</v>
      </c>
      <c r="CW125" s="5" t="s">
        <v>123</v>
      </c>
      <c r="CZ125" s="5" t="s">
        <v>123</v>
      </c>
      <c r="DB125" s="9">
        <v>43559.0</v>
      </c>
      <c r="DD125" s="5" t="s">
        <v>1083</v>
      </c>
      <c r="DE125" s="5" t="s">
        <v>1084</v>
      </c>
    </row>
    <row r="126">
      <c r="A126" s="5">
        <v>125.0</v>
      </c>
      <c r="B126" s="6">
        <v>117.0</v>
      </c>
      <c r="C126" s="6">
        <v>107.0</v>
      </c>
      <c r="D126" s="5" t="s">
        <v>139</v>
      </c>
      <c r="E126" s="5" t="s">
        <v>110</v>
      </c>
      <c r="F126" s="5" t="s">
        <v>160</v>
      </c>
      <c r="G126" s="5" t="s">
        <v>462</v>
      </c>
      <c r="H126" s="5" t="s">
        <v>1085</v>
      </c>
      <c r="I126" s="5" t="s">
        <v>1086</v>
      </c>
      <c r="J126" s="5" t="s">
        <v>386</v>
      </c>
      <c r="K126" s="5" t="s">
        <v>1087</v>
      </c>
      <c r="L126" s="8" t="s">
        <v>1088</v>
      </c>
      <c r="M126" s="5" t="s">
        <v>118</v>
      </c>
      <c r="N126" s="5" t="s">
        <v>1089</v>
      </c>
      <c r="O126" s="5" t="s">
        <v>1090</v>
      </c>
      <c r="P126" s="5" t="s">
        <v>1091</v>
      </c>
      <c r="Q126" s="5" t="s">
        <v>122</v>
      </c>
      <c r="R126" s="5" t="s">
        <v>123</v>
      </c>
      <c r="DB126" s="5">
        <v>3.0</v>
      </c>
      <c r="DE126" s="5" t="s">
        <v>138</v>
      </c>
    </row>
    <row r="127">
      <c r="A127" s="5">
        <v>126.0</v>
      </c>
      <c r="B127" s="6" t="s">
        <v>1092</v>
      </c>
      <c r="C127" s="6" t="s">
        <v>492</v>
      </c>
      <c r="D127" s="5" t="s">
        <v>109</v>
      </c>
      <c r="G127" s="5" t="s">
        <v>493</v>
      </c>
      <c r="H127" s="5" t="s">
        <v>1093</v>
      </c>
      <c r="I127" s="5" t="s">
        <v>273</v>
      </c>
      <c r="J127" s="5" t="s">
        <v>274</v>
      </c>
      <c r="K127" s="5" t="s">
        <v>1094</v>
      </c>
      <c r="L127" s="8" t="s">
        <v>1095</v>
      </c>
      <c r="M127" s="5" t="s">
        <v>118</v>
      </c>
      <c r="N127" s="5" t="s">
        <v>1096</v>
      </c>
      <c r="O127" s="5" t="s">
        <v>1097</v>
      </c>
      <c r="P127" s="5" t="s">
        <v>1098</v>
      </c>
      <c r="Q127" s="5" t="s">
        <v>157</v>
      </c>
      <c r="R127" s="5" t="s">
        <v>123</v>
      </c>
      <c r="S127" s="5" t="s">
        <v>123</v>
      </c>
      <c r="T127" s="5" t="s">
        <v>123</v>
      </c>
      <c r="U127" s="5" t="s">
        <v>123</v>
      </c>
      <c r="V127" s="5" t="s">
        <v>123</v>
      </c>
      <c r="W127" s="5" t="s">
        <v>123</v>
      </c>
      <c r="X127" s="5" t="s">
        <v>123</v>
      </c>
      <c r="Y127" s="5" t="s">
        <v>123</v>
      </c>
      <c r="Z127" s="5" t="s">
        <v>123</v>
      </c>
      <c r="AA127" s="5" t="s">
        <v>123</v>
      </c>
      <c r="AB127" s="5" t="s">
        <v>123</v>
      </c>
      <c r="AC127" s="5" t="s">
        <v>123</v>
      </c>
      <c r="AD127" s="5" t="s">
        <v>123</v>
      </c>
      <c r="AE127" s="5" t="s">
        <v>123</v>
      </c>
      <c r="AF127" s="5" t="s">
        <v>123</v>
      </c>
      <c r="AG127" s="5" t="s">
        <v>123</v>
      </c>
      <c r="AH127" s="5" t="s">
        <v>123</v>
      </c>
      <c r="AI127" s="5" t="s">
        <v>123</v>
      </c>
      <c r="AJ127" s="5" t="s">
        <v>123</v>
      </c>
      <c r="AK127" s="5" t="s">
        <v>123</v>
      </c>
      <c r="AL127" s="5" t="s">
        <v>123</v>
      </c>
      <c r="AM127" s="5" t="s">
        <v>123</v>
      </c>
      <c r="AN127" s="5" t="s">
        <v>123</v>
      </c>
      <c r="AO127" s="5" t="s">
        <v>123</v>
      </c>
      <c r="AP127" s="5" t="s">
        <v>123</v>
      </c>
      <c r="AQ127" s="5" t="s">
        <v>123</v>
      </c>
      <c r="AS127" s="5" t="s">
        <v>123</v>
      </c>
      <c r="AT127" s="5" t="s">
        <v>123</v>
      </c>
      <c r="AV127" s="5" t="s">
        <v>123</v>
      </c>
      <c r="AW127" s="5" t="s">
        <v>123</v>
      </c>
      <c r="AX127" s="5" t="s">
        <v>123</v>
      </c>
      <c r="BB127" s="5" t="s">
        <v>123</v>
      </c>
      <c r="BC127" s="5" t="s">
        <v>123</v>
      </c>
      <c r="BD127" s="5" t="s">
        <v>123</v>
      </c>
      <c r="BE127" s="5" t="s">
        <v>123</v>
      </c>
      <c r="BF127" s="5" t="s">
        <v>123</v>
      </c>
      <c r="BG127" s="5" t="s">
        <v>123</v>
      </c>
      <c r="BH127" s="5" t="s">
        <v>123</v>
      </c>
      <c r="BI127" s="5" t="s">
        <v>123</v>
      </c>
      <c r="BJ127" s="5" t="s">
        <v>123</v>
      </c>
      <c r="BK127" s="5" t="s">
        <v>123</v>
      </c>
      <c r="BL127" s="5" t="s">
        <v>123</v>
      </c>
      <c r="BM127" s="5" t="s">
        <v>123</v>
      </c>
      <c r="BN127" s="5" t="s">
        <v>123</v>
      </c>
      <c r="BO127" s="5" t="s">
        <v>123</v>
      </c>
      <c r="BP127" s="5" t="s">
        <v>123</v>
      </c>
      <c r="BQ127" s="5" t="s">
        <v>123</v>
      </c>
      <c r="BR127" s="5" t="s">
        <v>123</v>
      </c>
      <c r="BS127" s="5" t="s">
        <v>123</v>
      </c>
      <c r="BT127" s="5" t="s">
        <v>123</v>
      </c>
      <c r="BU127" s="5" t="s">
        <v>123</v>
      </c>
      <c r="BV127" s="5" t="s">
        <v>123</v>
      </c>
      <c r="BW127" s="5" t="s">
        <v>123</v>
      </c>
      <c r="BX127" s="5" t="s">
        <v>123</v>
      </c>
      <c r="BY127" s="5" t="s">
        <v>123</v>
      </c>
      <c r="BZ127" s="5" t="s">
        <v>123</v>
      </c>
      <c r="CA127" s="5" t="s">
        <v>123</v>
      </c>
      <c r="CB127" s="5" t="s">
        <v>123</v>
      </c>
      <c r="CC127" s="5" t="s">
        <v>123</v>
      </c>
      <c r="CD127" s="5" t="s">
        <v>123</v>
      </c>
      <c r="CE127" s="5" t="s">
        <v>123</v>
      </c>
      <c r="CF127" s="5" t="s">
        <v>123</v>
      </c>
      <c r="CG127" s="5" t="s">
        <v>123</v>
      </c>
      <c r="CH127" s="5" t="s">
        <v>123</v>
      </c>
      <c r="CI127" s="5" t="s">
        <v>123</v>
      </c>
      <c r="CJ127" s="5" t="s">
        <v>123</v>
      </c>
      <c r="CK127" s="5" t="s">
        <v>123</v>
      </c>
      <c r="CL127" s="5" t="s">
        <v>123</v>
      </c>
      <c r="CM127" s="5" t="s">
        <v>123</v>
      </c>
      <c r="CN127" s="5" t="s">
        <v>123</v>
      </c>
      <c r="CO127" s="5" t="s">
        <v>123</v>
      </c>
      <c r="CP127" s="5" t="s">
        <v>123</v>
      </c>
      <c r="CQ127" s="5" t="s">
        <v>123</v>
      </c>
      <c r="CR127" s="5" t="s">
        <v>123</v>
      </c>
      <c r="CS127" s="5" t="s">
        <v>123</v>
      </c>
      <c r="CT127" s="5" t="s">
        <v>123</v>
      </c>
      <c r="CU127" s="5" t="s">
        <v>123</v>
      </c>
      <c r="CV127" s="5" t="s">
        <v>123</v>
      </c>
      <c r="CW127" s="5" t="s">
        <v>123</v>
      </c>
      <c r="CZ127" s="5" t="s">
        <v>123</v>
      </c>
      <c r="DA127" s="5" t="s">
        <v>123</v>
      </c>
      <c r="DB127" s="9">
        <v>43559.0</v>
      </c>
      <c r="DD127" s="5" t="s">
        <v>1099</v>
      </c>
      <c r="DE127" s="5" t="s">
        <v>124</v>
      </c>
    </row>
    <row r="128">
      <c r="A128" s="5">
        <v>127.0</v>
      </c>
      <c r="B128" s="6">
        <v>253.0</v>
      </c>
      <c r="C128" s="6">
        <v>60.0</v>
      </c>
      <c r="D128" s="5" t="s">
        <v>139</v>
      </c>
      <c r="E128" s="5" t="s">
        <v>110</v>
      </c>
      <c r="F128" s="5" t="s">
        <v>160</v>
      </c>
      <c r="G128" s="5" t="s">
        <v>705</v>
      </c>
      <c r="H128" s="5" t="s">
        <v>1100</v>
      </c>
      <c r="I128" s="5" t="s">
        <v>221</v>
      </c>
      <c r="J128" s="5" t="s">
        <v>222</v>
      </c>
      <c r="K128" s="5" t="s">
        <v>143</v>
      </c>
      <c r="L128" s="8" t="s">
        <v>1101</v>
      </c>
      <c r="M128" s="5" t="s">
        <v>118</v>
      </c>
      <c r="N128" s="5" t="s">
        <v>1102</v>
      </c>
      <c r="O128" s="5" t="s">
        <v>1103</v>
      </c>
      <c r="P128" s="5" t="s">
        <v>1104</v>
      </c>
      <c r="Q128" s="5" t="s">
        <v>122</v>
      </c>
      <c r="T128" s="5" t="s">
        <v>123</v>
      </c>
      <c r="U128" s="5" t="s">
        <v>123</v>
      </c>
      <c r="V128" s="5" t="s">
        <v>123</v>
      </c>
      <c r="W128" s="5" t="s">
        <v>123</v>
      </c>
      <c r="X128" s="5" t="s">
        <v>123</v>
      </c>
      <c r="Y128" s="5" t="s">
        <v>123</v>
      </c>
      <c r="Z128" s="5" t="s">
        <v>123</v>
      </c>
      <c r="AA128" s="5" t="s">
        <v>123</v>
      </c>
      <c r="AB128" s="5" t="s">
        <v>123</v>
      </c>
      <c r="AC128" s="5" t="s">
        <v>123</v>
      </c>
      <c r="DB128" s="5">
        <v>4.0</v>
      </c>
      <c r="DD128" s="5" t="s">
        <v>1105</v>
      </c>
      <c r="DE128" s="5" t="s">
        <v>124</v>
      </c>
    </row>
    <row r="129">
      <c r="A129" s="5">
        <v>128.0</v>
      </c>
      <c r="B129" s="6">
        <v>50.0</v>
      </c>
      <c r="C129" s="6">
        <v>109.0</v>
      </c>
      <c r="D129" s="5" t="s">
        <v>109</v>
      </c>
      <c r="E129" s="5" t="s">
        <v>110</v>
      </c>
      <c r="F129" s="5" t="s">
        <v>111</v>
      </c>
      <c r="G129" s="5" t="s">
        <v>112</v>
      </c>
      <c r="H129" s="5" t="s">
        <v>1106</v>
      </c>
      <c r="I129" s="5" t="s">
        <v>1107</v>
      </c>
      <c r="J129" s="5" t="s">
        <v>115</v>
      </c>
      <c r="K129" s="5" t="s">
        <v>1108</v>
      </c>
      <c r="L129" s="8" t="s">
        <v>1109</v>
      </c>
      <c r="M129" s="5" t="s">
        <v>118</v>
      </c>
      <c r="N129" s="5" t="s">
        <v>1110</v>
      </c>
      <c r="O129" s="5" t="s">
        <v>1111</v>
      </c>
      <c r="P129" s="5" t="s">
        <v>1112</v>
      </c>
      <c r="Q129" s="5" t="s">
        <v>122</v>
      </c>
      <c r="R129" s="5" t="s">
        <v>123</v>
      </c>
      <c r="S129" s="5" t="s">
        <v>123</v>
      </c>
      <c r="V129" s="5" t="s">
        <v>123</v>
      </c>
      <c r="AA129" s="5" t="s">
        <v>123</v>
      </c>
      <c r="AB129" s="5" t="s">
        <v>123</v>
      </c>
      <c r="DB129" s="5">
        <v>4.0</v>
      </c>
      <c r="DD129" s="5" t="s">
        <v>1113</v>
      </c>
      <c r="DE129" s="5" t="s">
        <v>124</v>
      </c>
    </row>
    <row r="130">
      <c r="A130" s="5">
        <v>129.0</v>
      </c>
      <c r="B130" s="6">
        <v>163.0</v>
      </c>
      <c r="C130" s="6">
        <v>77.0</v>
      </c>
      <c r="D130" s="5" t="s">
        <v>139</v>
      </c>
      <c r="E130" s="5" t="s">
        <v>110</v>
      </c>
      <c r="F130" s="5" t="s">
        <v>219</v>
      </c>
      <c r="G130" s="5" t="s">
        <v>112</v>
      </c>
      <c r="H130" s="5" t="s">
        <v>1114</v>
      </c>
      <c r="I130" s="5" t="s">
        <v>1115</v>
      </c>
      <c r="J130" s="5" t="s">
        <v>397</v>
      </c>
      <c r="K130" s="5" t="s">
        <v>1116</v>
      </c>
      <c r="L130" s="8" t="s">
        <v>1117</v>
      </c>
      <c r="M130" s="5" t="s">
        <v>118</v>
      </c>
      <c r="N130" s="5" t="s">
        <v>1118</v>
      </c>
      <c r="O130" s="5" t="s">
        <v>1119</v>
      </c>
      <c r="P130" s="5" t="s">
        <v>1120</v>
      </c>
      <c r="Q130" s="5" t="s">
        <v>122</v>
      </c>
      <c r="R130" s="5" t="s">
        <v>123</v>
      </c>
      <c r="V130" s="5" t="s">
        <v>123</v>
      </c>
      <c r="DB130" s="5">
        <v>4.0</v>
      </c>
      <c r="DE130" s="5" t="s">
        <v>138</v>
      </c>
    </row>
    <row r="131">
      <c r="A131" s="5">
        <v>130.0</v>
      </c>
      <c r="B131" s="6">
        <v>21.0</v>
      </c>
      <c r="C131" s="6">
        <v>72.0</v>
      </c>
      <c r="D131" s="5" t="s">
        <v>139</v>
      </c>
      <c r="E131" s="5" t="s">
        <v>125</v>
      </c>
      <c r="F131" s="5" t="s">
        <v>160</v>
      </c>
      <c r="G131" s="5" t="s">
        <v>1121</v>
      </c>
      <c r="H131" s="5" t="s">
        <v>1122</v>
      </c>
      <c r="I131" s="5" t="s">
        <v>1123</v>
      </c>
      <c r="J131" s="5" t="s">
        <v>249</v>
      </c>
      <c r="K131" s="5" t="s">
        <v>1122</v>
      </c>
      <c r="L131" s="8" t="s">
        <v>1124</v>
      </c>
      <c r="M131" s="5" t="s">
        <v>118</v>
      </c>
      <c r="N131" s="5" t="s">
        <v>1125</v>
      </c>
      <c r="O131" s="5" t="s">
        <v>1126</v>
      </c>
      <c r="P131" s="5" t="s">
        <v>1127</v>
      </c>
      <c r="Q131" s="5" t="s">
        <v>157</v>
      </c>
      <c r="S131" s="5" t="s">
        <v>123</v>
      </c>
      <c r="U131" s="5" t="s">
        <v>123</v>
      </c>
      <c r="V131" s="5" t="s">
        <v>123</v>
      </c>
      <c r="W131" s="5" t="s">
        <v>123</v>
      </c>
      <c r="X131" s="5" t="s">
        <v>123</v>
      </c>
      <c r="Y131" s="5" t="s">
        <v>123</v>
      </c>
      <c r="AA131" s="5" t="s">
        <v>123</v>
      </c>
      <c r="AB131" s="5" t="s">
        <v>123</v>
      </c>
      <c r="AC131" s="5" t="s">
        <v>123</v>
      </c>
      <c r="AH131" s="5" t="s">
        <v>123</v>
      </c>
      <c r="AI131" s="5" t="s">
        <v>123</v>
      </c>
      <c r="AJ131" s="5" t="s">
        <v>123</v>
      </c>
      <c r="AK131" s="5" t="s">
        <v>123</v>
      </c>
      <c r="AL131" s="5" t="s">
        <v>123</v>
      </c>
      <c r="AM131" s="5" t="s">
        <v>123</v>
      </c>
      <c r="AN131" s="5" t="s">
        <v>123</v>
      </c>
      <c r="AO131" s="5" t="s">
        <v>123</v>
      </c>
      <c r="AP131" s="5" t="s">
        <v>123</v>
      </c>
      <c r="AR131" s="5" t="s">
        <v>123</v>
      </c>
      <c r="AT131" s="5" t="s">
        <v>123</v>
      </c>
      <c r="AU131" s="5" t="s">
        <v>123</v>
      </c>
      <c r="AW131" s="5" t="s">
        <v>123</v>
      </c>
      <c r="AX131" s="5" t="s">
        <v>123</v>
      </c>
      <c r="AY131" s="5" t="s">
        <v>123</v>
      </c>
      <c r="BA131" s="5" t="s">
        <v>123</v>
      </c>
      <c r="BB131" s="5" t="s">
        <v>123</v>
      </c>
      <c r="BC131" s="5" t="s">
        <v>123</v>
      </c>
      <c r="BD131" s="5" t="s">
        <v>123</v>
      </c>
      <c r="BE131" s="5" t="s">
        <v>123</v>
      </c>
      <c r="BF131" s="5" t="s">
        <v>123</v>
      </c>
      <c r="BG131" s="5" t="s">
        <v>123</v>
      </c>
      <c r="BH131" s="5" t="s">
        <v>123</v>
      </c>
      <c r="BI131" s="5" t="s">
        <v>123</v>
      </c>
      <c r="BJ131" s="5" t="s">
        <v>123</v>
      </c>
      <c r="BK131" s="5" t="s">
        <v>123</v>
      </c>
      <c r="BL131" s="5" t="s">
        <v>123</v>
      </c>
      <c r="BM131" s="5" t="s">
        <v>123</v>
      </c>
      <c r="BN131" s="5" t="s">
        <v>123</v>
      </c>
      <c r="BO131" s="5" t="s">
        <v>123</v>
      </c>
      <c r="BP131" s="5" t="s">
        <v>123</v>
      </c>
      <c r="BQ131" s="5" t="s">
        <v>123</v>
      </c>
      <c r="BR131" s="5" t="s">
        <v>123</v>
      </c>
      <c r="BS131" s="5" t="s">
        <v>123</v>
      </c>
      <c r="BT131" s="5" t="s">
        <v>123</v>
      </c>
      <c r="BU131" s="5" t="s">
        <v>123</v>
      </c>
      <c r="BV131" s="5" t="s">
        <v>123</v>
      </c>
      <c r="BW131" s="5" t="s">
        <v>123</v>
      </c>
      <c r="BX131" s="5" t="s">
        <v>123</v>
      </c>
      <c r="BY131" s="5" t="s">
        <v>123</v>
      </c>
      <c r="BZ131" s="5" t="s">
        <v>123</v>
      </c>
      <c r="CA131" s="5" t="s">
        <v>123</v>
      </c>
      <c r="CB131" s="5" t="s">
        <v>123</v>
      </c>
      <c r="CC131" s="5" t="s">
        <v>123</v>
      </c>
      <c r="CE131" s="5" t="s">
        <v>123</v>
      </c>
      <c r="CF131" s="5" t="s">
        <v>123</v>
      </c>
      <c r="CG131" s="5" t="s">
        <v>123</v>
      </c>
      <c r="CH131" s="5" t="s">
        <v>123</v>
      </c>
      <c r="CI131" s="5" t="s">
        <v>123</v>
      </c>
      <c r="CJ131" s="5" t="s">
        <v>123</v>
      </c>
      <c r="CK131" s="5" t="s">
        <v>123</v>
      </c>
      <c r="CM131" s="5" t="s">
        <v>123</v>
      </c>
      <c r="CN131" s="5" t="s">
        <v>123</v>
      </c>
      <c r="CO131" s="5" t="s">
        <v>123</v>
      </c>
      <c r="CP131" s="5" t="s">
        <v>123</v>
      </c>
      <c r="CQ131" s="5" t="s">
        <v>123</v>
      </c>
      <c r="CR131" s="5" t="s">
        <v>123</v>
      </c>
      <c r="CS131" s="5" t="s">
        <v>123</v>
      </c>
      <c r="CT131" s="5" t="s">
        <v>123</v>
      </c>
      <c r="CV131" s="5" t="s">
        <v>123</v>
      </c>
      <c r="CW131" s="5" t="s">
        <v>123</v>
      </c>
      <c r="CX131" s="5" t="s">
        <v>123</v>
      </c>
      <c r="CY131" s="5" t="s">
        <v>123</v>
      </c>
      <c r="CZ131" s="5" t="s">
        <v>123</v>
      </c>
      <c r="DB131" s="5">
        <v>4.0</v>
      </c>
      <c r="DE131" s="5" t="s">
        <v>124</v>
      </c>
    </row>
    <row r="132">
      <c r="A132" s="5">
        <v>131.0</v>
      </c>
      <c r="B132" s="6">
        <v>94.0</v>
      </c>
      <c r="C132" s="6">
        <v>68.0</v>
      </c>
      <c r="D132" s="5" t="s">
        <v>139</v>
      </c>
      <c r="E132" s="5" t="s">
        <v>125</v>
      </c>
      <c r="F132" s="5" t="s">
        <v>160</v>
      </c>
      <c r="G132" s="5" t="s">
        <v>1128</v>
      </c>
      <c r="H132" s="5" t="s">
        <v>1129</v>
      </c>
      <c r="I132" s="5" t="s">
        <v>326</v>
      </c>
      <c r="J132" s="5" t="s">
        <v>327</v>
      </c>
      <c r="K132" s="5" t="s">
        <v>1130</v>
      </c>
      <c r="L132" s="8" t="s">
        <v>1131</v>
      </c>
      <c r="M132" s="5" t="s">
        <v>118</v>
      </c>
      <c r="N132" s="5" t="s">
        <v>1132</v>
      </c>
      <c r="O132" s="5" t="s">
        <v>1133</v>
      </c>
      <c r="P132" s="5" t="s">
        <v>1134</v>
      </c>
      <c r="Q132" s="5" t="s">
        <v>157</v>
      </c>
      <c r="T132" s="5" t="s">
        <v>123</v>
      </c>
      <c r="U132" s="5" t="s">
        <v>123</v>
      </c>
      <c r="V132" s="5" t="s">
        <v>123</v>
      </c>
      <c r="X132" s="5" t="s">
        <v>123</v>
      </c>
      <c r="Y132" s="5" t="s">
        <v>123</v>
      </c>
      <c r="Z132" s="5" t="s">
        <v>123</v>
      </c>
      <c r="AA132" s="5" t="s">
        <v>123</v>
      </c>
      <c r="AB132" s="5" t="s">
        <v>123</v>
      </c>
      <c r="AC132" s="5" t="s">
        <v>123</v>
      </c>
      <c r="AK132" s="5" t="s">
        <v>123</v>
      </c>
      <c r="AL132" s="5" t="s">
        <v>123</v>
      </c>
      <c r="AM132" s="5" t="s">
        <v>123</v>
      </c>
      <c r="AN132" s="5" t="s">
        <v>123</v>
      </c>
      <c r="AO132" s="5" t="s">
        <v>123</v>
      </c>
      <c r="AQ132" s="5" t="s">
        <v>123</v>
      </c>
      <c r="AR132" s="5" t="s">
        <v>123</v>
      </c>
      <c r="AS132" s="5" t="s">
        <v>123</v>
      </c>
      <c r="AT132" s="5" t="s">
        <v>123</v>
      </c>
      <c r="AU132" s="5" t="s">
        <v>123</v>
      </c>
      <c r="AV132" s="5" t="s">
        <v>123</v>
      </c>
      <c r="AY132" s="5" t="s">
        <v>123</v>
      </c>
      <c r="AZ132" s="5" t="s">
        <v>123</v>
      </c>
      <c r="BA132" s="5" t="s">
        <v>123</v>
      </c>
      <c r="BB132" s="5" t="s">
        <v>123</v>
      </c>
      <c r="BC132" s="5" t="s">
        <v>123</v>
      </c>
      <c r="BF132" s="5" t="s">
        <v>123</v>
      </c>
      <c r="BH132" s="5" t="s">
        <v>123</v>
      </c>
      <c r="BK132" s="5" t="s">
        <v>123</v>
      </c>
      <c r="BL132" s="5" t="s">
        <v>123</v>
      </c>
      <c r="BM132" s="5" t="s">
        <v>123</v>
      </c>
      <c r="BN132" s="5" t="s">
        <v>123</v>
      </c>
      <c r="BO132" s="5" t="s">
        <v>123</v>
      </c>
      <c r="BP132" s="5" t="s">
        <v>123</v>
      </c>
      <c r="BQ132" s="5" t="s">
        <v>123</v>
      </c>
      <c r="BR132" s="5" t="s">
        <v>123</v>
      </c>
      <c r="BS132" s="5" t="s">
        <v>123</v>
      </c>
      <c r="BT132" s="5" t="s">
        <v>123</v>
      </c>
      <c r="BU132" s="5" t="s">
        <v>123</v>
      </c>
      <c r="BV132" s="5" t="s">
        <v>123</v>
      </c>
      <c r="BZ132" s="5" t="s">
        <v>123</v>
      </c>
      <c r="CA132" s="5" t="s">
        <v>123</v>
      </c>
      <c r="CC132" s="5" t="s">
        <v>123</v>
      </c>
      <c r="CG132" s="5" t="s">
        <v>123</v>
      </c>
      <c r="CH132" s="5" t="s">
        <v>123</v>
      </c>
      <c r="CI132" s="5" t="s">
        <v>123</v>
      </c>
      <c r="CJ132" s="5" t="s">
        <v>123</v>
      </c>
      <c r="CK132" s="5" t="s">
        <v>123</v>
      </c>
      <c r="CL132" s="5" t="s">
        <v>123</v>
      </c>
      <c r="CM132" s="5" t="s">
        <v>123</v>
      </c>
      <c r="CN132" s="5" t="s">
        <v>123</v>
      </c>
      <c r="CP132" s="5" t="s">
        <v>123</v>
      </c>
      <c r="CQ132" s="5" t="s">
        <v>123</v>
      </c>
      <c r="CR132" s="5" t="s">
        <v>123</v>
      </c>
      <c r="CS132" s="5" t="s">
        <v>123</v>
      </c>
      <c r="CT132" s="5" t="s">
        <v>123</v>
      </c>
      <c r="CV132" s="5" t="s">
        <v>123</v>
      </c>
      <c r="CX132" s="5" t="s">
        <v>123</v>
      </c>
      <c r="CZ132" s="5" t="s">
        <v>123</v>
      </c>
      <c r="DB132" s="5">
        <v>4.0</v>
      </c>
      <c r="DD132" s="5" t="s">
        <v>1135</v>
      </c>
      <c r="DE132" s="5" t="s">
        <v>124</v>
      </c>
    </row>
    <row r="133">
      <c r="A133" s="5">
        <v>132.0</v>
      </c>
      <c r="B133" s="6" t="s">
        <v>1136</v>
      </c>
      <c r="C133" s="6" t="s">
        <v>1137</v>
      </c>
      <c r="D133" s="5" t="s">
        <v>323</v>
      </c>
      <c r="G133" s="5" t="s">
        <v>1138</v>
      </c>
      <c r="H133" s="5" t="s">
        <v>1139</v>
      </c>
      <c r="I133" s="5" t="s">
        <v>1140</v>
      </c>
      <c r="J133" s="5" t="s">
        <v>222</v>
      </c>
      <c r="K133" s="5" t="s">
        <v>1141</v>
      </c>
      <c r="L133" s="8" t="s">
        <v>1142</v>
      </c>
      <c r="M133" s="5" t="s">
        <v>118</v>
      </c>
      <c r="N133" s="5" t="s">
        <v>1143</v>
      </c>
      <c r="O133" s="5" t="s">
        <v>1144</v>
      </c>
      <c r="P133" s="5" t="s">
        <v>1145</v>
      </c>
      <c r="Q133" s="5" t="s">
        <v>122</v>
      </c>
      <c r="R133" s="5" t="s">
        <v>123</v>
      </c>
      <c r="S133" s="5" t="s">
        <v>123</v>
      </c>
      <c r="T133" s="5" t="s">
        <v>123</v>
      </c>
      <c r="U133" s="5" t="s">
        <v>123</v>
      </c>
      <c r="V133" s="5" t="s">
        <v>123</v>
      </c>
      <c r="W133" s="5" t="s">
        <v>123</v>
      </c>
      <c r="X133" s="5" t="s">
        <v>123</v>
      </c>
      <c r="Y133" s="5" t="s">
        <v>123</v>
      </c>
      <c r="AA133" s="5" t="s">
        <v>123</v>
      </c>
      <c r="AB133" s="5" t="s">
        <v>123</v>
      </c>
      <c r="AC133" s="5" t="s">
        <v>123</v>
      </c>
      <c r="DB133" s="9">
        <v>43528.0</v>
      </c>
      <c r="DD133" s="5" t="s">
        <v>1146</v>
      </c>
      <c r="DE133" s="5" t="s">
        <v>138</v>
      </c>
    </row>
    <row r="134">
      <c r="A134" s="5">
        <v>133.0</v>
      </c>
      <c r="B134" s="6">
        <v>285.0</v>
      </c>
      <c r="C134" s="6">
        <v>133.0</v>
      </c>
      <c r="D134" s="5" t="s">
        <v>109</v>
      </c>
      <c r="E134" s="5" t="s">
        <v>110</v>
      </c>
      <c r="F134" s="5" t="s">
        <v>160</v>
      </c>
      <c r="G134" s="5" t="s">
        <v>1147</v>
      </c>
      <c r="H134" s="5" t="s">
        <v>1148</v>
      </c>
      <c r="I134" s="5" t="s">
        <v>1149</v>
      </c>
      <c r="J134" s="5" t="s">
        <v>525</v>
      </c>
      <c r="K134" s="5" t="s">
        <v>1150</v>
      </c>
      <c r="L134" s="8" t="s">
        <v>1151</v>
      </c>
      <c r="M134" s="5" t="s">
        <v>118</v>
      </c>
      <c r="N134" s="5" t="s">
        <v>1152</v>
      </c>
      <c r="O134" s="5" t="s">
        <v>1153</v>
      </c>
      <c r="P134" s="5" t="s">
        <v>1154</v>
      </c>
      <c r="Q134" s="5" t="s">
        <v>157</v>
      </c>
      <c r="S134" s="5" t="s">
        <v>123</v>
      </c>
      <c r="T134" s="5" t="s">
        <v>123</v>
      </c>
      <c r="V134" s="5" t="s">
        <v>123</v>
      </c>
      <c r="AK134" s="5" t="s">
        <v>123</v>
      </c>
      <c r="AL134" s="5" t="s">
        <v>123</v>
      </c>
      <c r="AM134" s="5" t="s">
        <v>123</v>
      </c>
      <c r="AN134" s="5" t="s">
        <v>123</v>
      </c>
      <c r="AP134" s="5" t="s">
        <v>123</v>
      </c>
      <c r="AV134" s="5" t="s">
        <v>123</v>
      </c>
      <c r="BS134" s="5" t="s">
        <v>123</v>
      </c>
      <c r="BT134" s="5" t="s">
        <v>123</v>
      </c>
      <c r="BU134" s="5" t="s">
        <v>123</v>
      </c>
      <c r="BV134" s="5" t="s">
        <v>123</v>
      </c>
      <c r="DB134" s="5">
        <v>2.0</v>
      </c>
      <c r="DE134" s="5" t="s">
        <v>138</v>
      </c>
    </row>
    <row r="135">
      <c r="A135" s="5">
        <v>134.0</v>
      </c>
      <c r="B135" s="6" t="s">
        <v>1155</v>
      </c>
      <c r="C135" s="6" t="s">
        <v>1156</v>
      </c>
      <c r="D135" s="5" t="s">
        <v>323</v>
      </c>
      <c r="G135" s="5" t="s">
        <v>1157</v>
      </c>
      <c r="H135" s="5" t="s">
        <v>1158</v>
      </c>
      <c r="I135" s="5" t="s">
        <v>1159</v>
      </c>
      <c r="J135" s="5" t="s">
        <v>502</v>
      </c>
      <c r="K135" s="5" t="s">
        <v>1160</v>
      </c>
      <c r="L135" s="8" t="s">
        <v>1161</v>
      </c>
      <c r="M135" s="5" t="s">
        <v>118</v>
      </c>
      <c r="N135" s="5" t="s">
        <v>1162</v>
      </c>
      <c r="O135" s="5" t="s">
        <v>1163</v>
      </c>
      <c r="P135" s="5" t="s">
        <v>1164</v>
      </c>
      <c r="Q135" s="5" t="s">
        <v>122</v>
      </c>
      <c r="S135" s="5" t="s">
        <v>123</v>
      </c>
      <c r="T135" s="5" t="s">
        <v>123</v>
      </c>
      <c r="V135" s="5" t="s">
        <v>123</v>
      </c>
      <c r="W135" s="5" t="s">
        <v>123</v>
      </c>
      <c r="X135" s="5" t="s">
        <v>123</v>
      </c>
      <c r="Y135" s="5" t="s">
        <v>123</v>
      </c>
      <c r="Z135" s="5" t="s">
        <v>123</v>
      </c>
      <c r="AA135" s="5" t="s">
        <v>123</v>
      </c>
      <c r="AB135" s="5" t="s">
        <v>123</v>
      </c>
      <c r="AC135" s="5" t="s">
        <v>123</v>
      </c>
      <c r="DB135" s="13" t="s">
        <v>1165</v>
      </c>
      <c r="DD135" s="5" t="s">
        <v>1166</v>
      </c>
      <c r="DE135" s="5" t="s">
        <v>124</v>
      </c>
    </row>
    <row r="136">
      <c r="A136" s="5">
        <v>135.0</v>
      </c>
      <c r="B136" s="6">
        <v>23.0</v>
      </c>
      <c r="C136" s="6">
        <v>74.0</v>
      </c>
      <c r="D136" s="5" t="s">
        <v>139</v>
      </c>
      <c r="E136" s="5" t="s">
        <v>125</v>
      </c>
      <c r="F136" s="5" t="s">
        <v>160</v>
      </c>
      <c r="G136" s="5" t="s">
        <v>1167</v>
      </c>
      <c r="H136" s="5" t="s">
        <v>1168</v>
      </c>
      <c r="I136" s="5" t="s">
        <v>1169</v>
      </c>
      <c r="J136" s="5" t="s">
        <v>249</v>
      </c>
      <c r="K136" s="5" t="s">
        <v>1170</v>
      </c>
      <c r="L136" s="8" t="s">
        <v>1171</v>
      </c>
      <c r="M136" s="5" t="s">
        <v>118</v>
      </c>
      <c r="N136" s="5" t="s">
        <v>1172</v>
      </c>
      <c r="O136" s="5" t="s">
        <v>1173</v>
      </c>
      <c r="P136" s="5" t="s">
        <v>1174</v>
      </c>
      <c r="Q136" s="5" t="s">
        <v>157</v>
      </c>
      <c r="R136" s="5" t="s">
        <v>123</v>
      </c>
      <c r="AD136" s="5" t="s">
        <v>123</v>
      </c>
      <c r="AT136" s="5" t="s">
        <v>123</v>
      </c>
      <c r="AV136" s="5" t="s">
        <v>123</v>
      </c>
      <c r="BA136" s="5" t="s">
        <v>123</v>
      </c>
      <c r="BE136" s="5" t="s">
        <v>123</v>
      </c>
      <c r="BI136" s="5" t="s">
        <v>123</v>
      </c>
      <c r="BJ136" s="5" t="s">
        <v>123</v>
      </c>
      <c r="BK136" s="5" t="s">
        <v>123</v>
      </c>
      <c r="BL136" s="5" t="s">
        <v>123</v>
      </c>
      <c r="BN136" s="5" t="s">
        <v>123</v>
      </c>
      <c r="BO136" s="5" t="s">
        <v>123</v>
      </c>
      <c r="BP136" s="5" t="s">
        <v>123</v>
      </c>
      <c r="CK136" s="5" t="s">
        <v>123</v>
      </c>
      <c r="CT136" s="5" t="s">
        <v>123</v>
      </c>
      <c r="CV136" s="5" t="s">
        <v>123</v>
      </c>
      <c r="DA136" s="5" t="s">
        <v>123</v>
      </c>
      <c r="DB136" s="5">
        <v>4.0</v>
      </c>
      <c r="DE136" s="5" t="s">
        <v>138</v>
      </c>
    </row>
    <row r="137">
      <c r="A137" s="5">
        <v>136.0</v>
      </c>
      <c r="B137" s="6">
        <v>49.0</v>
      </c>
      <c r="C137" s="6">
        <v>108.0</v>
      </c>
      <c r="D137" s="5" t="s">
        <v>139</v>
      </c>
      <c r="E137" s="5" t="s">
        <v>125</v>
      </c>
      <c r="F137" s="5" t="s">
        <v>160</v>
      </c>
      <c r="G137" s="5" t="s">
        <v>393</v>
      </c>
      <c r="H137" s="5" t="s">
        <v>1175</v>
      </c>
      <c r="I137" s="5" t="s">
        <v>1176</v>
      </c>
      <c r="J137" s="5" t="s">
        <v>151</v>
      </c>
      <c r="K137" s="5" t="s">
        <v>1177</v>
      </c>
      <c r="L137" s="8" t="s">
        <v>117</v>
      </c>
      <c r="M137" s="5" t="s">
        <v>118</v>
      </c>
      <c r="N137" s="5" t="s">
        <v>1178</v>
      </c>
      <c r="O137" s="5" t="s">
        <v>1179</v>
      </c>
      <c r="P137" s="5" t="s">
        <v>1180</v>
      </c>
      <c r="Q137" s="5" t="s">
        <v>157</v>
      </c>
      <c r="R137" s="5" t="s">
        <v>123</v>
      </c>
      <c r="U137" s="5" t="s">
        <v>123</v>
      </c>
      <c r="W137" s="5" t="s">
        <v>123</v>
      </c>
      <c r="Z137" s="5" t="s">
        <v>123</v>
      </c>
      <c r="AA137" s="5" t="s">
        <v>123</v>
      </c>
      <c r="AB137" s="5" t="s">
        <v>123</v>
      </c>
      <c r="AC137" s="5" t="s">
        <v>123</v>
      </c>
      <c r="AH137" s="5" t="s">
        <v>123</v>
      </c>
      <c r="AJ137" s="5" t="s">
        <v>123</v>
      </c>
      <c r="AK137" s="5" t="s">
        <v>123</v>
      </c>
      <c r="AL137" s="5" t="s">
        <v>123</v>
      </c>
      <c r="AQ137" s="5" t="s">
        <v>123</v>
      </c>
      <c r="AV137" s="5" t="s">
        <v>123</v>
      </c>
      <c r="BA137" s="5" t="s">
        <v>123</v>
      </c>
      <c r="BB137" s="5" t="s">
        <v>123</v>
      </c>
      <c r="BC137" s="5" t="s">
        <v>123</v>
      </c>
      <c r="BF137" s="5" t="s">
        <v>123</v>
      </c>
      <c r="BJ137" s="5" t="s">
        <v>123</v>
      </c>
      <c r="BM137" s="5" t="s">
        <v>123</v>
      </c>
      <c r="BO137" s="5" t="s">
        <v>123</v>
      </c>
      <c r="BP137" s="5" t="s">
        <v>123</v>
      </c>
      <c r="BR137" s="5" t="s">
        <v>123</v>
      </c>
      <c r="BS137" s="5" t="s">
        <v>123</v>
      </c>
      <c r="BT137" s="5" t="s">
        <v>123</v>
      </c>
      <c r="BU137" s="5" t="s">
        <v>123</v>
      </c>
      <c r="BV137" s="5" t="s">
        <v>123</v>
      </c>
      <c r="BW137" s="5" t="s">
        <v>123</v>
      </c>
      <c r="BZ137" s="5" t="s">
        <v>123</v>
      </c>
      <c r="CA137" s="5" t="s">
        <v>123</v>
      </c>
      <c r="CB137" s="5" t="s">
        <v>123</v>
      </c>
      <c r="CC137" s="5" t="s">
        <v>123</v>
      </c>
      <c r="CE137" s="5" t="s">
        <v>123</v>
      </c>
      <c r="CF137" s="5" t="s">
        <v>123</v>
      </c>
      <c r="CG137" s="5" t="s">
        <v>123</v>
      </c>
      <c r="CH137" s="5" t="s">
        <v>123</v>
      </c>
      <c r="CO137" s="5" t="s">
        <v>123</v>
      </c>
      <c r="CP137" s="5" t="s">
        <v>123</v>
      </c>
      <c r="CR137" s="5" t="s">
        <v>123</v>
      </c>
      <c r="CS137" s="5" t="s">
        <v>123</v>
      </c>
      <c r="CT137" s="5" t="s">
        <v>123</v>
      </c>
      <c r="CU137" s="5" t="s">
        <v>123</v>
      </c>
      <c r="CZ137" s="5" t="s">
        <v>123</v>
      </c>
      <c r="DA137" s="5" t="s">
        <v>123</v>
      </c>
      <c r="DB137" s="5">
        <v>2.0</v>
      </c>
      <c r="DC137" s="5" t="s">
        <v>1181</v>
      </c>
      <c r="DD137" s="5" t="s">
        <v>1182</v>
      </c>
      <c r="DE137" s="5" t="s">
        <v>124</v>
      </c>
    </row>
    <row r="138">
      <c r="A138" s="5">
        <v>137.0</v>
      </c>
      <c r="B138" s="6">
        <v>273.0</v>
      </c>
      <c r="C138" s="6">
        <v>107.0</v>
      </c>
      <c r="D138" s="5" t="s">
        <v>139</v>
      </c>
      <c r="E138" s="5" t="s">
        <v>110</v>
      </c>
      <c r="F138" s="5" t="s">
        <v>160</v>
      </c>
      <c r="G138" s="5" t="s">
        <v>462</v>
      </c>
      <c r="H138" s="5" t="s">
        <v>1183</v>
      </c>
      <c r="I138" s="5" t="s">
        <v>1184</v>
      </c>
      <c r="J138" s="5" t="s">
        <v>386</v>
      </c>
      <c r="K138" s="5" t="s">
        <v>1185</v>
      </c>
      <c r="L138" s="8" t="s">
        <v>1186</v>
      </c>
      <c r="M138" s="5" t="s">
        <v>118</v>
      </c>
      <c r="N138" s="5" t="s">
        <v>1187</v>
      </c>
      <c r="O138" s="5" t="s">
        <v>1188</v>
      </c>
      <c r="P138" s="5" t="s">
        <v>1189</v>
      </c>
      <c r="Q138" s="5" t="s">
        <v>122</v>
      </c>
      <c r="R138" s="5" t="s">
        <v>123</v>
      </c>
      <c r="U138" s="5" t="s">
        <v>123</v>
      </c>
      <c r="AC138" s="5" t="s">
        <v>123</v>
      </c>
      <c r="DB138" s="5">
        <v>3.0</v>
      </c>
      <c r="DE138" s="5" t="s">
        <v>207</v>
      </c>
    </row>
    <row r="139">
      <c r="A139" s="5">
        <v>138.0</v>
      </c>
      <c r="B139" s="6">
        <v>197.0</v>
      </c>
      <c r="C139" s="6">
        <v>133.0</v>
      </c>
      <c r="D139" s="5" t="s">
        <v>109</v>
      </c>
      <c r="E139" s="5" t="s">
        <v>110</v>
      </c>
      <c r="F139" s="5" t="s">
        <v>160</v>
      </c>
      <c r="G139" s="5" t="s">
        <v>1147</v>
      </c>
      <c r="H139" s="5" t="s">
        <v>1190</v>
      </c>
      <c r="I139" s="5" t="s">
        <v>507</v>
      </c>
      <c r="J139" s="5" t="s">
        <v>417</v>
      </c>
      <c r="K139" s="5" t="s">
        <v>1191</v>
      </c>
      <c r="L139" s="8" t="s">
        <v>1192</v>
      </c>
      <c r="M139" s="5" t="s">
        <v>118</v>
      </c>
      <c r="N139" s="5" t="s">
        <v>1193</v>
      </c>
      <c r="O139" s="5" t="s">
        <v>1194</v>
      </c>
      <c r="P139" s="5" t="s">
        <v>1195</v>
      </c>
      <c r="Q139" s="5" t="s">
        <v>157</v>
      </c>
      <c r="S139" s="5" t="s">
        <v>123</v>
      </c>
      <c r="T139" s="5" t="s">
        <v>123</v>
      </c>
      <c r="V139" s="5" t="s">
        <v>123</v>
      </c>
      <c r="Z139" s="5" t="s">
        <v>123</v>
      </c>
      <c r="AB139" s="5" t="s">
        <v>123</v>
      </c>
      <c r="AC139" s="5" t="s">
        <v>123</v>
      </c>
      <c r="AK139" s="5" t="s">
        <v>123</v>
      </c>
      <c r="AM139" s="5" t="s">
        <v>123</v>
      </c>
      <c r="AN139" s="5" t="s">
        <v>123</v>
      </c>
      <c r="AP139" s="5" t="s">
        <v>123</v>
      </c>
      <c r="AR139" s="5" t="s">
        <v>123</v>
      </c>
      <c r="AV139" s="5" t="s">
        <v>123</v>
      </c>
      <c r="AW139" s="5" t="s">
        <v>123</v>
      </c>
      <c r="AX139" s="5" t="s">
        <v>123</v>
      </c>
      <c r="AY139" s="5" t="s">
        <v>123</v>
      </c>
      <c r="AZ139" s="5" t="s">
        <v>123</v>
      </c>
      <c r="BA139" s="5" t="s">
        <v>123</v>
      </c>
      <c r="BH139" s="5" t="s">
        <v>123</v>
      </c>
      <c r="BK139" s="5" t="s">
        <v>123</v>
      </c>
      <c r="BR139" s="5" t="s">
        <v>123</v>
      </c>
      <c r="BS139" s="5" t="s">
        <v>123</v>
      </c>
      <c r="BT139" s="5" t="s">
        <v>123</v>
      </c>
      <c r="BU139" s="5" t="s">
        <v>123</v>
      </c>
      <c r="BV139" s="5" t="s">
        <v>123</v>
      </c>
      <c r="BZ139" s="5" t="s">
        <v>123</v>
      </c>
      <c r="CA139" s="5" t="s">
        <v>123</v>
      </c>
      <c r="CQ139" s="5" t="s">
        <v>123</v>
      </c>
      <c r="CT139" s="5" t="s">
        <v>123</v>
      </c>
      <c r="DB139" s="5">
        <v>3.0</v>
      </c>
      <c r="DE139" s="5" t="s">
        <v>124</v>
      </c>
    </row>
    <row r="140">
      <c r="A140" s="5">
        <v>139.0</v>
      </c>
      <c r="B140" s="6">
        <v>223.0</v>
      </c>
      <c r="C140" s="6">
        <v>94.0</v>
      </c>
      <c r="D140" s="5" t="s">
        <v>139</v>
      </c>
      <c r="E140" s="5" t="s">
        <v>125</v>
      </c>
      <c r="F140" s="5" t="s">
        <v>126</v>
      </c>
      <c r="G140" s="5" t="s">
        <v>112</v>
      </c>
      <c r="H140" s="5" t="s">
        <v>1196</v>
      </c>
      <c r="I140" s="5" t="s">
        <v>141</v>
      </c>
      <c r="J140" s="5" t="s">
        <v>142</v>
      </c>
      <c r="K140" s="5" t="s">
        <v>1197</v>
      </c>
      <c r="L140" s="8" t="s">
        <v>1198</v>
      </c>
      <c r="M140" s="5" t="s">
        <v>118</v>
      </c>
      <c r="N140" s="5" t="s">
        <v>1199</v>
      </c>
      <c r="O140" s="5" t="s">
        <v>1200</v>
      </c>
      <c r="P140" s="5" t="s">
        <v>1201</v>
      </c>
      <c r="Q140" s="5" t="s">
        <v>122</v>
      </c>
      <c r="T140" s="5" t="s">
        <v>123</v>
      </c>
      <c r="X140" s="5" t="s">
        <v>123</v>
      </c>
      <c r="Y140" s="5" t="s">
        <v>123</v>
      </c>
      <c r="AA140" s="5" t="s">
        <v>123</v>
      </c>
      <c r="DB140" s="5">
        <v>2.0</v>
      </c>
      <c r="DD140" s="5" t="s">
        <v>1202</v>
      </c>
      <c r="DE140" s="5" t="s">
        <v>124</v>
      </c>
    </row>
    <row r="141">
      <c r="A141" s="5">
        <v>140.0</v>
      </c>
      <c r="B141" s="6">
        <v>70.0</v>
      </c>
      <c r="C141" s="6">
        <v>133.0</v>
      </c>
      <c r="D141" s="5" t="s">
        <v>109</v>
      </c>
      <c r="E141" s="5" t="s">
        <v>110</v>
      </c>
      <c r="F141" s="5" t="s">
        <v>160</v>
      </c>
      <c r="G141" s="5" t="s">
        <v>1147</v>
      </c>
      <c r="H141" s="5" t="s">
        <v>1203</v>
      </c>
      <c r="I141" s="5" t="s">
        <v>1204</v>
      </c>
      <c r="J141" s="5" t="s">
        <v>355</v>
      </c>
      <c r="K141" s="5" t="s">
        <v>1205</v>
      </c>
      <c r="L141" s="8" t="s">
        <v>1206</v>
      </c>
      <c r="M141" s="5" t="s">
        <v>118</v>
      </c>
      <c r="N141" s="5" t="s">
        <v>1207</v>
      </c>
      <c r="O141" s="5" t="s">
        <v>1208</v>
      </c>
      <c r="P141" s="5" t="s">
        <v>1209</v>
      </c>
      <c r="Q141" s="5" t="s">
        <v>157</v>
      </c>
      <c r="S141" s="5" t="s">
        <v>123</v>
      </c>
      <c r="AB141" s="5" t="s">
        <v>123</v>
      </c>
      <c r="AK141" s="5" t="s">
        <v>123</v>
      </c>
      <c r="AL141" s="5" t="s">
        <v>123</v>
      </c>
      <c r="AM141" s="5" t="s">
        <v>123</v>
      </c>
      <c r="AN141" s="5" t="s">
        <v>123</v>
      </c>
      <c r="AO141" s="5" t="s">
        <v>123</v>
      </c>
      <c r="AP141" s="5" t="s">
        <v>123</v>
      </c>
      <c r="AR141" s="5" t="s">
        <v>123</v>
      </c>
      <c r="AV141" s="5" t="s">
        <v>123</v>
      </c>
      <c r="AW141" s="5" t="s">
        <v>123</v>
      </c>
      <c r="AX141" s="5" t="s">
        <v>123</v>
      </c>
      <c r="AY141" s="5" t="s">
        <v>123</v>
      </c>
      <c r="BF141" s="5" t="s">
        <v>123</v>
      </c>
      <c r="BI141" s="5" t="s">
        <v>123</v>
      </c>
      <c r="BO141" s="5" t="s">
        <v>123</v>
      </c>
      <c r="BR141" s="5" t="s">
        <v>123</v>
      </c>
      <c r="BS141" s="5" t="s">
        <v>123</v>
      </c>
      <c r="BU141" s="5" t="s">
        <v>123</v>
      </c>
      <c r="BV141" s="5" t="s">
        <v>123</v>
      </c>
      <c r="CO141" s="5" t="s">
        <v>123</v>
      </c>
      <c r="CP141" s="5" t="s">
        <v>123</v>
      </c>
      <c r="CS141" s="5" t="s">
        <v>123</v>
      </c>
      <c r="CT141" s="5" t="s">
        <v>123</v>
      </c>
      <c r="CU141" s="5" t="s">
        <v>123</v>
      </c>
      <c r="DB141" s="5">
        <v>3.0</v>
      </c>
      <c r="DE141" s="5" t="s">
        <v>124</v>
      </c>
    </row>
    <row r="142">
      <c r="A142" s="5">
        <v>141.0</v>
      </c>
      <c r="B142" s="6" t="s">
        <v>1210</v>
      </c>
      <c r="C142" s="6" t="s">
        <v>1211</v>
      </c>
      <c r="D142" s="5" t="s">
        <v>139</v>
      </c>
      <c r="G142" s="5" t="s">
        <v>1212</v>
      </c>
      <c r="H142" s="5" t="s">
        <v>1213</v>
      </c>
      <c r="I142" s="5" t="s">
        <v>1214</v>
      </c>
      <c r="J142" s="5" t="s">
        <v>503</v>
      </c>
      <c r="K142" s="5" t="s">
        <v>1215</v>
      </c>
      <c r="L142" s="8" t="s">
        <v>1216</v>
      </c>
      <c r="M142" s="5"/>
      <c r="N142" s="5" t="s">
        <v>1217</v>
      </c>
      <c r="O142" s="5" t="s">
        <v>1218</v>
      </c>
      <c r="P142" s="5" t="s">
        <v>1219</v>
      </c>
      <c r="Q142" s="5" t="s">
        <v>157</v>
      </c>
      <c r="R142" s="5" t="s">
        <v>123</v>
      </c>
      <c r="S142" s="5" t="s">
        <v>123</v>
      </c>
      <c r="T142" s="5" t="s">
        <v>123</v>
      </c>
      <c r="U142" s="5" t="s">
        <v>123</v>
      </c>
      <c r="V142" s="5" t="s">
        <v>123</v>
      </c>
      <c r="X142" s="5" t="s">
        <v>123</v>
      </c>
      <c r="Y142" s="5" t="s">
        <v>123</v>
      </c>
      <c r="AA142" s="5" t="s">
        <v>123</v>
      </c>
      <c r="AB142" s="5" t="s">
        <v>123</v>
      </c>
      <c r="AC142" s="5" t="s">
        <v>123</v>
      </c>
      <c r="AK142" s="5" t="s">
        <v>123</v>
      </c>
      <c r="AP142" s="5" t="s">
        <v>123</v>
      </c>
      <c r="AQ142" s="5" t="s">
        <v>123</v>
      </c>
      <c r="AR142" s="5" t="s">
        <v>123</v>
      </c>
      <c r="AS142" s="5" t="s">
        <v>123</v>
      </c>
      <c r="AT142" s="5" t="s">
        <v>123</v>
      </c>
      <c r="AW142" s="5" t="s">
        <v>123</v>
      </c>
      <c r="AX142" s="5" t="s">
        <v>123</v>
      </c>
      <c r="AY142" s="5" t="s">
        <v>123</v>
      </c>
      <c r="BB142" s="5" t="s">
        <v>123</v>
      </c>
      <c r="BK142" s="5" t="s">
        <v>123</v>
      </c>
      <c r="BL142" s="5" t="s">
        <v>123</v>
      </c>
      <c r="BM142" s="5" t="s">
        <v>123</v>
      </c>
      <c r="BN142" s="5" t="s">
        <v>123</v>
      </c>
      <c r="CE142" s="5" t="s">
        <v>123</v>
      </c>
      <c r="CH142" s="5" t="s">
        <v>123</v>
      </c>
      <c r="CI142" s="5" t="s">
        <v>123</v>
      </c>
      <c r="CJ142" s="5" t="s">
        <v>123</v>
      </c>
      <c r="CK142" s="5" t="s">
        <v>123</v>
      </c>
      <c r="CM142" s="5" t="s">
        <v>123</v>
      </c>
      <c r="CP142" s="5" t="s">
        <v>123</v>
      </c>
      <c r="CR142" s="5" t="s">
        <v>123</v>
      </c>
      <c r="CT142" s="5" t="s">
        <v>123</v>
      </c>
      <c r="CV142" s="5" t="s">
        <v>123</v>
      </c>
      <c r="CW142" s="5" t="s">
        <v>123</v>
      </c>
      <c r="CX142" s="5" t="s">
        <v>123</v>
      </c>
      <c r="CY142" s="5" t="s">
        <v>123</v>
      </c>
      <c r="DB142" s="9">
        <v>43500.0</v>
      </c>
      <c r="DD142" s="5" t="s">
        <v>1220</v>
      </c>
      <c r="DE142" s="5" t="s">
        <v>138</v>
      </c>
    </row>
    <row r="143">
      <c r="A143" s="5">
        <v>142.0</v>
      </c>
      <c r="B143" s="6">
        <v>12.0</v>
      </c>
      <c r="C143" s="6">
        <v>61.0</v>
      </c>
      <c r="D143" s="5" t="s">
        <v>139</v>
      </c>
      <c r="E143" s="5" t="s">
        <v>125</v>
      </c>
      <c r="F143" s="5" t="s">
        <v>126</v>
      </c>
      <c r="G143" s="5" t="s">
        <v>112</v>
      </c>
      <c r="H143" s="5" t="s">
        <v>1221</v>
      </c>
      <c r="I143" s="5" t="s">
        <v>1222</v>
      </c>
      <c r="J143" s="5" t="s">
        <v>151</v>
      </c>
      <c r="K143" s="5" t="s">
        <v>1223</v>
      </c>
      <c r="L143" s="8" t="s">
        <v>1224</v>
      </c>
      <c r="M143" s="5" t="s">
        <v>118</v>
      </c>
      <c r="N143" s="5" t="s">
        <v>1225</v>
      </c>
      <c r="O143" s="5" t="s">
        <v>1226</v>
      </c>
      <c r="P143" s="5" t="s">
        <v>1227</v>
      </c>
      <c r="Q143" s="5" t="s">
        <v>157</v>
      </c>
      <c r="U143" s="5" t="s">
        <v>123</v>
      </c>
      <c r="AT143" s="5" t="s">
        <v>123</v>
      </c>
      <c r="AU143" s="5" t="s">
        <v>123</v>
      </c>
      <c r="AY143" s="5" t="s">
        <v>123</v>
      </c>
      <c r="BB143" s="5" t="s">
        <v>123</v>
      </c>
      <c r="BE143" s="5" t="s">
        <v>123</v>
      </c>
      <c r="BF143" s="5" t="s">
        <v>123</v>
      </c>
      <c r="BK143" s="5" t="s">
        <v>123</v>
      </c>
      <c r="BP143" s="5" t="s">
        <v>123</v>
      </c>
      <c r="CJ143" s="5" t="s">
        <v>123</v>
      </c>
      <c r="CP143" s="5" t="s">
        <v>123</v>
      </c>
      <c r="CQ143" s="5" t="s">
        <v>123</v>
      </c>
      <c r="CU143" s="5" t="s">
        <v>123</v>
      </c>
      <c r="CZ143" s="5" t="s">
        <v>123</v>
      </c>
      <c r="DB143" s="5">
        <v>3.0</v>
      </c>
      <c r="DD143" s="5" t="s">
        <v>159</v>
      </c>
      <c r="DE143" s="5" t="s">
        <v>138</v>
      </c>
    </row>
    <row r="144">
      <c r="A144" s="5">
        <v>143.0</v>
      </c>
      <c r="B144" s="6">
        <v>128.0</v>
      </c>
      <c r="C144" s="6">
        <v>123.0</v>
      </c>
      <c r="D144" s="5" t="s">
        <v>109</v>
      </c>
      <c r="E144" s="5" t="s">
        <v>110</v>
      </c>
      <c r="F144" s="5" t="s">
        <v>160</v>
      </c>
      <c r="G144" s="5" t="s">
        <v>1228</v>
      </c>
      <c r="H144" s="5" t="s">
        <v>1229</v>
      </c>
      <c r="I144" s="5" t="s">
        <v>1230</v>
      </c>
      <c r="J144" s="5" t="s">
        <v>386</v>
      </c>
      <c r="K144" s="5" t="s">
        <v>1231</v>
      </c>
      <c r="L144" s="7" t="s">
        <v>117</v>
      </c>
      <c r="M144" s="5" t="s">
        <v>133</v>
      </c>
      <c r="N144" s="5" t="s">
        <v>1232</v>
      </c>
      <c r="O144" s="5" t="s">
        <v>1233</v>
      </c>
      <c r="P144" s="5" t="s">
        <v>1234</v>
      </c>
      <c r="Q144" s="5" t="s">
        <v>122</v>
      </c>
      <c r="R144" s="5" t="s">
        <v>123</v>
      </c>
      <c r="T144" s="5" t="s">
        <v>123</v>
      </c>
      <c r="V144" s="5" t="s">
        <v>123</v>
      </c>
      <c r="Y144" s="5" t="s">
        <v>123</v>
      </c>
      <c r="DB144" s="5">
        <v>3.0</v>
      </c>
      <c r="DE144" s="5" t="s">
        <v>138</v>
      </c>
    </row>
    <row r="145">
      <c r="A145" s="5">
        <v>144.0</v>
      </c>
      <c r="B145" s="6">
        <v>281.0</v>
      </c>
      <c r="C145" s="6">
        <v>123.0</v>
      </c>
      <c r="D145" s="5" t="s">
        <v>109</v>
      </c>
      <c r="E145" s="5" t="s">
        <v>110</v>
      </c>
      <c r="F145" s="5" t="s">
        <v>160</v>
      </c>
      <c r="G145" s="5" t="s">
        <v>1228</v>
      </c>
      <c r="H145" s="5" t="s">
        <v>1235</v>
      </c>
      <c r="I145" s="5" t="s">
        <v>1236</v>
      </c>
      <c r="J145" s="5" t="s">
        <v>386</v>
      </c>
      <c r="K145" s="5" t="s">
        <v>1237</v>
      </c>
      <c r="L145" s="8" t="s">
        <v>1238</v>
      </c>
      <c r="M145" s="5" t="s">
        <v>118</v>
      </c>
      <c r="N145" s="5" t="s">
        <v>1239</v>
      </c>
      <c r="O145" s="5" t="s">
        <v>1240</v>
      </c>
      <c r="P145" s="5" t="s">
        <v>1241</v>
      </c>
      <c r="Q145" s="5" t="s">
        <v>122</v>
      </c>
      <c r="S145" s="5" t="s">
        <v>123</v>
      </c>
      <c r="T145" s="5" t="s">
        <v>123</v>
      </c>
      <c r="V145" s="5" t="s">
        <v>123</v>
      </c>
      <c r="W145" s="5" t="s">
        <v>123</v>
      </c>
      <c r="X145" s="5" t="s">
        <v>123</v>
      </c>
      <c r="Y145" s="5" t="s">
        <v>123</v>
      </c>
      <c r="DB145" s="5">
        <v>3.0</v>
      </c>
      <c r="DE145" s="5" t="s">
        <v>138</v>
      </c>
    </row>
    <row r="146">
      <c r="A146" s="5">
        <v>145.0</v>
      </c>
      <c r="B146" s="6">
        <v>235.0</v>
      </c>
      <c r="C146" s="6">
        <v>114.0</v>
      </c>
      <c r="D146" s="5" t="s">
        <v>139</v>
      </c>
      <c r="E146" s="5" t="s">
        <v>110</v>
      </c>
      <c r="F146" s="5" t="s">
        <v>111</v>
      </c>
      <c r="G146" s="5" t="s">
        <v>112</v>
      </c>
      <c r="H146" s="5" t="s">
        <v>1242</v>
      </c>
      <c r="I146" s="5" t="s">
        <v>976</v>
      </c>
      <c r="J146" s="5" t="s">
        <v>397</v>
      </c>
      <c r="K146" s="5" t="s">
        <v>1243</v>
      </c>
      <c r="L146" s="8" t="s">
        <v>1244</v>
      </c>
      <c r="M146" s="5" t="s">
        <v>118</v>
      </c>
      <c r="N146" s="5" t="s">
        <v>1245</v>
      </c>
      <c r="O146" s="5" t="s">
        <v>1246</v>
      </c>
      <c r="Q146" s="5" t="s">
        <v>122</v>
      </c>
      <c r="R146" s="5" t="s">
        <v>123</v>
      </c>
      <c r="V146" s="5" t="s">
        <v>123</v>
      </c>
      <c r="DB146" s="5">
        <v>4.0</v>
      </c>
      <c r="DE146" s="5" t="s">
        <v>138</v>
      </c>
    </row>
    <row r="147">
      <c r="A147" s="5">
        <v>146.0</v>
      </c>
      <c r="B147" s="6">
        <v>92.0</v>
      </c>
      <c r="C147" s="6">
        <v>66.0</v>
      </c>
      <c r="D147" s="5" t="s">
        <v>109</v>
      </c>
      <c r="E147" s="5" t="s">
        <v>110</v>
      </c>
      <c r="F147" s="5" t="s">
        <v>160</v>
      </c>
      <c r="G147" s="5" t="s">
        <v>761</v>
      </c>
      <c r="H147" s="5" t="s">
        <v>1247</v>
      </c>
      <c r="I147" s="5" t="s">
        <v>338</v>
      </c>
      <c r="J147" s="5" t="s">
        <v>338</v>
      </c>
      <c r="K147" s="5" t="s">
        <v>742</v>
      </c>
      <c r="L147" s="8" t="s">
        <v>1248</v>
      </c>
      <c r="M147" s="5" t="s">
        <v>118</v>
      </c>
      <c r="N147" s="5" t="s">
        <v>1249</v>
      </c>
      <c r="O147" s="5" t="s">
        <v>1250</v>
      </c>
      <c r="P147" s="5" t="s">
        <v>1251</v>
      </c>
      <c r="Q147" s="5" t="s">
        <v>157</v>
      </c>
      <c r="R147" s="5" t="s">
        <v>123</v>
      </c>
      <c r="S147" s="5" t="s">
        <v>123</v>
      </c>
      <c r="T147" s="5" t="s">
        <v>123</v>
      </c>
      <c r="U147" s="5" t="s">
        <v>123</v>
      </c>
      <c r="V147" s="5" t="s">
        <v>123</v>
      </c>
      <c r="X147" s="5" t="s">
        <v>123</v>
      </c>
      <c r="Y147" s="5" t="s">
        <v>123</v>
      </c>
      <c r="Z147" s="5" t="s">
        <v>123</v>
      </c>
      <c r="AB147" s="5" t="s">
        <v>123</v>
      </c>
      <c r="AD147" s="5" t="s">
        <v>123</v>
      </c>
      <c r="AE147" s="5" t="s">
        <v>123</v>
      </c>
      <c r="AH147" s="5" t="s">
        <v>123</v>
      </c>
      <c r="AI147" s="5" t="s">
        <v>123</v>
      </c>
      <c r="AK147" s="5" t="s">
        <v>123</v>
      </c>
      <c r="AL147" s="5" t="s">
        <v>123</v>
      </c>
      <c r="AM147" s="5" t="s">
        <v>123</v>
      </c>
      <c r="AN147" s="5" t="s">
        <v>123</v>
      </c>
      <c r="AO147" s="5" t="s">
        <v>123</v>
      </c>
      <c r="AP147" s="5" t="s">
        <v>123</v>
      </c>
      <c r="AQ147" s="5" t="s">
        <v>123</v>
      </c>
      <c r="AW147" s="5" t="s">
        <v>123</v>
      </c>
      <c r="AX147" s="5" t="s">
        <v>123</v>
      </c>
      <c r="BC147" s="5" t="s">
        <v>123</v>
      </c>
      <c r="BD147" s="5" t="s">
        <v>123</v>
      </c>
      <c r="BE147" s="5" t="s">
        <v>123</v>
      </c>
      <c r="BH147" s="5" t="s">
        <v>123</v>
      </c>
      <c r="BJ147" s="5" t="s">
        <v>123</v>
      </c>
      <c r="BK147" s="5" t="s">
        <v>123</v>
      </c>
      <c r="BL147" s="5" t="s">
        <v>123</v>
      </c>
      <c r="BM147" s="5" t="s">
        <v>123</v>
      </c>
      <c r="BN147" s="5" t="s">
        <v>123</v>
      </c>
      <c r="BO147" s="5" t="s">
        <v>123</v>
      </c>
      <c r="BP147" s="5" t="s">
        <v>123</v>
      </c>
      <c r="BQ147" s="5" t="s">
        <v>123</v>
      </c>
      <c r="BR147" s="5" t="s">
        <v>123</v>
      </c>
      <c r="BS147" s="5" t="s">
        <v>123</v>
      </c>
      <c r="BT147" s="5" t="s">
        <v>123</v>
      </c>
      <c r="BU147" s="5" t="s">
        <v>123</v>
      </c>
      <c r="BV147" s="5" t="s">
        <v>123</v>
      </c>
      <c r="CE147" s="5" t="s">
        <v>123</v>
      </c>
      <c r="CG147" s="5" t="s">
        <v>123</v>
      </c>
      <c r="CH147" s="5" t="s">
        <v>123</v>
      </c>
      <c r="CO147" s="5" t="s">
        <v>123</v>
      </c>
      <c r="CP147" s="5" t="s">
        <v>123</v>
      </c>
      <c r="CQ147" s="5" t="s">
        <v>123</v>
      </c>
      <c r="CR147" s="5" t="s">
        <v>123</v>
      </c>
      <c r="CS147" s="5" t="s">
        <v>123</v>
      </c>
      <c r="CT147" s="5" t="s">
        <v>123</v>
      </c>
      <c r="CU147" s="5" t="s">
        <v>123</v>
      </c>
      <c r="CV147" s="5" t="s">
        <v>123</v>
      </c>
      <c r="DB147" s="5">
        <v>3.0</v>
      </c>
      <c r="DD147" s="5" t="s">
        <v>1253</v>
      </c>
      <c r="DE147" s="5" t="s">
        <v>124</v>
      </c>
    </row>
    <row r="148">
      <c r="A148" s="5">
        <v>147.0</v>
      </c>
      <c r="B148" s="6">
        <v>110.0</v>
      </c>
      <c r="C148" s="6">
        <v>95.0</v>
      </c>
      <c r="D148" s="5" t="s">
        <v>109</v>
      </c>
      <c r="E148" s="5" t="s">
        <v>110</v>
      </c>
      <c r="F148" s="5" t="s">
        <v>126</v>
      </c>
      <c r="G148" s="5" t="s">
        <v>112</v>
      </c>
      <c r="H148" s="5" t="s">
        <v>1254</v>
      </c>
      <c r="I148" s="5" t="s">
        <v>1255</v>
      </c>
      <c r="J148" s="5" t="s">
        <v>456</v>
      </c>
      <c r="K148" s="5" t="s">
        <v>1256</v>
      </c>
      <c r="L148" s="8" t="s">
        <v>1257</v>
      </c>
      <c r="M148" s="5" t="s">
        <v>118</v>
      </c>
      <c r="N148" s="5" t="s">
        <v>1258</v>
      </c>
      <c r="O148" s="5" t="s">
        <v>1259</v>
      </c>
      <c r="P148" s="5" t="s">
        <v>1260</v>
      </c>
      <c r="Q148" s="5" t="s">
        <v>122</v>
      </c>
      <c r="U148" s="5" t="s">
        <v>123</v>
      </c>
      <c r="AC148" s="5" t="s">
        <v>123</v>
      </c>
      <c r="DB148" s="5">
        <v>3.0</v>
      </c>
      <c r="DE148" s="5" t="s">
        <v>124</v>
      </c>
    </row>
    <row r="149">
      <c r="A149" s="5">
        <v>148.0</v>
      </c>
      <c r="B149" s="6">
        <v>288.0</v>
      </c>
      <c r="C149" s="6">
        <v>142.0</v>
      </c>
      <c r="D149" s="5" t="s">
        <v>109</v>
      </c>
      <c r="E149" s="5" t="s">
        <v>125</v>
      </c>
      <c r="F149" s="5" t="s">
        <v>160</v>
      </c>
      <c r="G149" s="5" t="s">
        <v>1261</v>
      </c>
      <c r="H149" s="5" t="s">
        <v>1262</v>
      </c>
      <c r="I149" s="5" t="s">
        <v>1263</v>
      </c>
      <c r="J149" s="5" t="s">
        <v>222</v>
      </c>
      <c r="K149" s="5" t="s">
        <v>1264</v>
      </c>
      <c r="L149" s="7" t="s">
        <v>117</v>
      </c>
      <c r="M149" s="5" t="s">
        <v>118</v>
      </c>
      <c r="N149" s="5" t="s">
        <v>1265</v>
      </c>
      <c r="O149" s="5" t="s">
        <v>1266</v>
      </c>
      <c r="P149" s="5" t="s">
        <v>1267</v>
      </c>
      <c r="Q149" s="5" t="s">
        <v>122</v>
      </c>
      <c r="V149" s="5" t="s">
        <v>123</v>
      </c>
      <c r="Y149" s="5" t="s">
        <v>123</v>
      </c>
      <c r="AA149" s="5" t="s">
        <v>123</v>
      </c>
      <c r="AC149" s="5" t="s">
        <v>123</v>
      </c>
      <c r="DB149" s="5">
        <v>4.0</v>
      </c>
      <c r="DE149" s="5" t="s">
        <v>124</v>
      </c>
    </row>
    <row r="150">
      <c r="A150" s="5">
        <v>149.0</v>
      </c>
      <c r="B150" s="6">
        <v>78.0</v>
      </c>
      <c r="C150" s="6">
        <v>142.0</v>
      </c>
      <c r="D150" s="5" t="s">
        <v>109</v>
      </c>
      <c r="E150" s="5" t="s">
        <v>125</v>
      </c>
      <c r="F150" s="5" t="s">
        <v>160</v>
      </c>
      <c r="G150" s="5" t="s">
        <v>1261</v>
      </c>
      <c r="H150" s="5" t="s">
        <v>1268</v>
      </c>
      <c r="I150" s="5" t="s">
        <v>1269</v>
      </c>
      <c r="J150" s="5" t="s">
        <v>406</v>
      </c>
      <c r="K150" s="5" t="s">
        <v>1270</v>
      </c>
      <c r="L150" s="8" t="s">
        <v>1271</v>
      </c>
      <c r="M150" s="5" t="s">
        <v>118</v>
      </c>
      <c r="N150" s="5" t="s">
        <v>1272</v>
      </c>
      <c r="O150" s="5" t="s">
        <v>1273</v>
      </c>
      <c r="P150" s="5" t="s">
        <v>1274</v>
      </c>
      <c r="Q150" s="5" t="s">
        <v>122</v>
      </c>
      <c r="R150" s="5" t="s">
        <v>123</v>
      </c>
      <c r="DB150" s="5">
        <v>4.0</v>
      </c>
      <c r="DE150" s="5" t="s">
        <v>207</v>
      </c>
    </row>
    <row r="151">
      <c r="A151" s="5">
        <v>150.0</v>
      </c>
      <c r="B151" s="6" t="s">
        <v>1275</v>
      </c>
      <c r="C151" s="6" t="s">
        <v>1276</v>
      </c>
      <c r="D151" s="5" t="s">
        <v>139</v>
      </c>
      <c r="G151" s="5" t="s">
        <v>1277</v>
      </c>
      <c r="H151" s="5" t="s">
        <v>1278</v>
      </c>
      <c r="I151" s="5" t="s">
        <v>776</v>
      </c>
      <c r="J151" s="5" t="s">
        <v>274</v>
      </c>
      <c r="K151" s="5" t="s">
        <v>143</v>
      </c>
      <c r="L151" s="7" t="s">
        <v>117</v>
      </c>
      <c r="M151" s="5" t="s">
        <v>118</v>
      </c>
      <c r="N151" s="5" t="s">
        <v>1279</v>
      </c>
      <c r="O151" s="5" t="s">
        <v>1280</v>
      </c>
      <c r="P151" s="5" t="s">
        <v>1281</v>
      </c>
      <c r="Q151" s="5" t="s">
        <v>157</v>
      </c>
      <c r="R151" s="5" t="s">
        <v>123</v>
      </c>
      <c r="S151" s="5" t="s">
        <v>123</v>
      </c>
      <c r="T151" s="5" t="s">
        <v>123</v>
      </c>
      <c r="U151" s="5" t="s">
        <v>123</v>
      </c>
      <c r="V151" s="5" t="s">
        <v>123</v>
      </c>
      <c r="W151" s="5" t="s">
        <v>123</v>
      </c>
      <c r="X151" s="5" t="s">
        <v>123</v>
      </c>
      <c r="Y151" s="5" t="s">
        <v>123</v>
      </c>
      <c r="Z151" s="5" t="s">
        <v>123</v>
      </c>
      <c r="AA151" s="5" t="s">
        <v>123</v>
      </c>
      <c r="AB151" s="5" t="s">
        <v>123</v>
      </c>
      <c r="AC151" s="5" t="s">
        <v>123</v>
      </c>
      <c r="AK151" s="5" t="s">
        <v>123</v>
      </c>
      <c r="AM151" s="5" t="s">
        <v>123</v>
      </c>
      <c r="AN151" s="5" t="s">
        <v>123</v>
      </c>
      <c r="AO151" s="5" t="s">
        <v>123</v>
      </c>
      <c r="AP151" s="5" t="s">
        <v>123</v>
      </c>
      <c r="AS151" s="5" t="s">
        <v>123</v>
      </c>
      <c r="BB151" s="5" t="s">
        <v>123</v>
      </c>
      <c r="BC151" s="5" t="s">
        <v>123</v>
      </c>
      <c r="BD151" s="5" t="s">
        <v>123</v>
      </c>
      <c r="BH151" s="5" t="s">
        <v>123</v>
      </c>
      <c r="BK151" s="5" t="s">
        <v>123</v>
      </c>
      <c r="BM151" s="5" t="s">
        <v>123</v>
      </c>
      <c r="BN151" s="5" t="s">
        <v>123</v>
      </c>
      <c r="BQ151" s="5" t="s">
        <v>123</v>
      </c>
      <c r="BR151" s="5" t="s">
        <v>123</v>
      </c>
      <c r="BS151" s="5" t="s">
        <v>123</v>
      </c>
      <c r="BT151" s="5" t="s">
        <v>123</v>
      </c>
      <c r="BU151" s="5" t="s">
        <v>123</v>
      </c>
      <c r="BV151" s="5" t="s">
        <v>123</v>
      </c>
      <c r="BX151" s="5" t="s">
        <v>123</v>
      </c>
      <c r="CB151" s="5" t="s">
        <v>123</v>
      </c>
      <c r="CC151" s="5" t="s">
        <v>123</v>
      </c>
      <c r="CG151" s="5" t="s">
        <v>123</v>
      </c>
      <c r="CH151" s="5" t="s">
        <v>123</v>
      </c>
      <c r="CI151" s="5" t="s">
        <v>123</v>
      </c>
      <c r="CK151" s="5" t="s">
        <v>123</v>
      </c>
      <c r="CM151" s="5" t="s">
        <v>123</v>
      </c>
      <c r="CQ151" s="5" t="s">
        <v>123</v>
      </c>
      <c r="CR151" s="5" t="s">
        <v>123</v>
      </c>
      <c r="CS151" s="5" t="s">
        <v>123</v>
      </c>
      <c r="CW151" s="5" t="s">
        <v>123</v>
      </c>
      <c r="DA151" s="5" t="s">
        <v>123</v>
      </c>
      <c r="DB151" s="9">
        <v>43558.0</v>
      </c>
      <c r="DD151" s="5" t="s">
        <v>1282</v>
      </c>
      <c r="DE151" s="5" t="s">
        <v>1283</v>
      </c>
    </row>
    <row r="152">
      <c r="A152" s="5">
        <v>151.0</v>
      </c>
      <c r="B152" s="6">
        <v>13.0</v>
      </c>
      <c r="C152" s="6">
        <v>62.0</v>
      </c>
      <c r="D152" s="5" t="s">
        <v>139</v>
      </c>
      <c r="E152" s="5" t="s">
        <v>110</v>
      </c>
      <c r="F152" s="5" t="s">
        <v>160</v>
      </c>
      <c r="G152" s="5" t="s">
        <v>201</v>
      </c>
      <c r="H152" s="5" t="s">
        <v>1284</v>
      </c>
      <c r="I152" s="5" t="s">
        <v>1285</v>
      </c>
      <c r="J152" s="5" t="s">
        <v>204</v>
      </c>
      <c r="K152" s="5" t="s">
        <v>143</v>
      </c>
      <c r="L152" s="8" t="s">
        <v>1286</v>
      </c>
      <c r="M152" s="5" t="s">
        <v>207</v>
      </c>
      <c r="N152" s="5" t="s">
        <v>1287</v>
      </c>
      <c r="O152" s="5" t="s">
        <v>1288</v>
      </c>
      <c r="P152" s="5" t="s">
        <v>1289</v>
      </c>
      <c r="Q152" s="5" t="s">
        <v>122</v>
      </c>
      <c r="R152" s="5" t="s">
        <v>123</v>
      </c>
      <c r="T152" s="5" t="s">
        <v>123</v>
      </c>
      <c r="X152" s="5" t="s">
        <v>123</v>
      </c>
      <c r="Y152" s="5" t="s">
        <v>123</v>
      </c>
      <c r="AA152" s="5" t="s">
        <v>123</v>
      </c>
      <c r="DB152" s="5">
        <v>3.0</v>
      </c>
      <c r="DE152" s="5" t="s">
        <v>124</v>
      </c>
    </row>
    <row r="153">
      <c r="A153" s="5">
        <v>152.0</v>
      </c>
      <c r="B153" s="6">
        <v>190.0</v>
      </c>
      <c r="C153" s="6">
        <v>123.0</v>
      </c>
      <c r="D153" s="5" t="s">
        <v>109</v>
      </c>
      <c r="E153" s="5" t="s">
        <v>110</v>
      </c>
      <c r="F153" s="5" t="s">
        <v>160</v>
      </c>
      <c r="G153" s="5" t="s">
        <v>1228</v>
      </c>
      <c r="H153" s="5" t="s">
        <v>1290</v>
      </c>
      <c r="I153" s="5" t="s">
        <v>1291</v>
      </c>
      <c r="J153" s="5" t="s">
        <v>386</v>
      </c>
      <c r="K153" s="5" t="s">
        <v>1292</v>
      </c>
      <c r="L153" s="8" t="s">
        <v>1293</v>
      </c>
      <c r="M153" s="5" t="s">
        <v>118</v>
      </c>
      <c r="N153" s="5" t="s">
        <v>1294</v>
      </c>
      <c r="O153" s="5" t="s">
        <v>1295</v>
      </c>
      <c r="P153" s="5" t="s">
        <v>1296</v>
      </c>
      <c r="Q153" s="5" t="s">
        <v>122</v>
      </c>
      <c r="R153" s="5" t="s">
        <v>123</v>
      </c>
      <c r="V153" s="5" t="s">
        <v>123</v>
      </c>
      <c r="X153" s="5" t="s">
        <v>123</v>
      </c>
      <c r="Y153" s="5" t="s">
        <v>123</v>
      </c>
      <c r="AB153" s="5" t="s">
        <v>123</v>
      </c>
      <c r="AC153" s="5" t="s">
        <v>123</v>
      </c>
      <c r="DB153" s="5">
        <v>2.0</v>
      </c>
      <c r="DC153" s="5" t="s">
        <v>1297</v>
      </c>
      <c r="DE153" s="5" t="s">
        <v>124</v>
      </c>
    </row>
    <row r="154">
      <c r="A154" s="5">
        <v>153.0</v>
      </c>
      <c r="B154" s="6">
        <v>76.0</v>
      </c>
      <c r="C154" s="6">
        <v>140.0</v>
      </c>
      <c r="D154" s="5" t="s">
        <v>139</v>
      </c>
      <c r="E154" s="5" t="s">
        <v>110</v>
      </c>
      <c r="F154" s="5" t="s">
        <v>160</v>
      </c>
      <c r="G154" s="5" t="s">
        <v>393</v>
      </c>
      <c r="H154" s="5" t="s">
        <v>1298</v>
      </c>
      <c r="I154" s="5" t="s">
        <v>1299</v>
      </c>
      <c r="J154" s="5" t="s">
        <v>151</v>
      </c>
      <c r="K154" s="5" t="s">
        <v>1300</v>
      </c>
      <c r="L154" s="8" t="s">
        <v>1301</v>
      </c>
      <c r="M154" s="5" t="s">
        <v>118</v>
      </c>
      <c r="N154" s="5" t="s">
        <v>1302</v>
      </c>
      <c r="O154" s="5" t="s">
        <v>1303</v>
      </c>
      <c r="P154" s="5" t="s">
        <v>1304</v>
      </c>
      <c r="Q154" s="5" t="s">
        <v>122</v>
      </c>
      <c r="R154" s="5" t="s">
        <v>123</v>
      </c>
      <c r="Y154" s="5" t="s">
        <v>123</v>
      </c>
      <c r="AA154" s="5" t="s">
        <v>123</v>
      </c>
      <c r="DB154" s="5">
        <v>3.0</v>
      </c>
      <c r="DD154" s="5" t="s">
        <v>1305</v>
      </c>
      <c r="DE154" s="5" t="s">
        <v>124</v>
      </c>
    </row>
    <row r="155">
      <c r="A155" s="5">
        <v>154.0</v>
      </c>
      <c r="B155" s="6" t="s">
        <v>1306</v>
      </c>
      <c r="C155" s="6" t="s">
        <v>1307</v>
      </c>
      <c r="D155" s="5" t="s">
        <v>109</v>
      </c>
      <c r="G155" s="5" t="s">
        <v>586</v>
      </c>
      <c r="H155" s="5" t="s">
        <v>1308</v>
      </c>
      <c r="I155" s="5" t="s">
        <v>1309</v>
      </c>
      <c r="J155" s="5" t="s">
        <v>448</v>
      </c>
      <c r="K155" s="5" t="s">
        <v>1310</v>
      </c>
      <c r="L155" s="8" t="s">
        <v>1311</v>
      </c>
      <c r="M155" s="5" t="s">
        <v>118</v>
      </c>
      <c r="N155" s="5" t="s">
        <v>1312</v>
      </c>
      <c r="O155" s="5" t="s">
        <v>1313</v>
      </c>
      <c r="P155" s="5" t="s">
        <v>1314</v>
      </c>
      <c r="Q155" s="5" t="s">
        <v>157</v>
      </c>
      <c r="S155" s="5" t="s">
        <v>123</v>
      </c>
      <c r="V155" s="5" t="s">
        <v>123</v>
      </c>
      <c r="X155" s="5" t="s">
        <v>123</v>
      </c>
      <c r="Y155" s="5" t="s">
        <v>123</v>
      </c>
      <c r="AA155" s="5" t="s">
        <v>123</v>
      </c>
      <c r="AB155" s="5" t="s">
        <v>123</v>
      </c>
      <c r="AK155" s="5" t="s">
        <v>123</v>
      </c>
      <c r="AL155" s="5" t="s">
        <v>123</v>
      </c>
      <c r="AM155" s="5" t="s">
        <v>123</v>
      </c>
      <c r="AN155" s="5" t="s">
        <v>123</v>
      </c>
      <c r="DB155" s="9">
        <v>43527.0</v>
      </c>
      <c r="DE155" s="5" t="s">
        <v>1283</v>
      </c>
    </row>
    <row r="156">
      <c r="A156" s="5">
        <v>155.0</v>
      </c>
      <c r="B156" s="6">
        <v>185.0</v>
      </c>
      <c r="C156" s="6">
        <v>114.0</v>
      </c>
      <c r="D156" s="5" t="s">
        <v>139</v>
      </c>
      <c r="E156" s="5" t="s">
        <v>110</v>
      </c>
      <c r="F156" s="5" t="s">
        <v>111</v>
      </c>
      <c r="G156" s="5" t="s">
        <v>112</v>
      </c>
      <c r="H156" s="5" t="s">
        <v>1315</v>
      </c>
      <c r="I156" s="5" t="s">
        <v>1316</v>
      </c>
      <c r="J156" s="5" t="s">
        <v>397</v>
      </c>
      <c r="K156" s="5" t="s">
        <v>1317</v>
      </c>
      <c r="L156" s="8" t="s">
        <v>1318</v>
      </c>
      <c r="M156" s="5" t="s">
        <v>118</v>
      </c>
      <c r="N156" s="5" t="s">
        <v>1319</v>
      </c>
      <c r="O156" s="5" t="s">
        <v>1320</v>
      </c>
      <c r="P156" s="5" t="s">
        <v>143</v>
      </c>
      <c r="Q156" s="5" t="s">
        <v>122</v>
      </c>
      <c r="R156" s="5" t="s">
        <v>123</v>
      </c>
      <c r="V156" s="5" t="s">
        <v>123</v>
      </c>
      <c r="DB156" s="5">
        <v>4.0</v>
      </c>
      <c r="DE156" s="5" t="s">
        <v>138</v>
      </c>
    </row>
    <row r="157">
      <c r="A157" s="5">
        <v>156.0</v>
      </c>
      <c r="B157" s="6">
        <v>61.0</v>
      </c>
      <c r="C157" s="6">
        <v>123.0</v>
      </c>
      <c r="D157" s="5" t="s">
        <v>109</v>
      </c>
      <c r="E157" s="5" t="s">
        <v>110</v>
      </c>
      <c r="F157" s="5" t="s">
        <v>160</v>
      </c>
      <c r="G157" s="5" t="s">
        <v>1321</v>
      </c>
      <c r="H157" s="5" t="s">
        <v>1322</v>
      </c>
      <c r="I157" s="5" t="s">
        <v>1323</v>
      </c>
      <c r="J157" s="5" t="s">
        <v>386</v>
      </c>
      <c r="K157" s="5" t="s">
        <v>1324</v>
      </c>
      <c r="L157" s="8" t="s">
        <v>1325</v>
      </c>
      <c r="M157" s="5" t="s">
        <v>118</v>
      </c>
      <c r="N157" s="5" t="s">
        <v>1326</v>
      </c>
      <c r="O157" s="5" t="s">
        <v>1327</v>
      </c>
      <c r="P157" s="5" t="s">
        <v>1328</v>
      </c>
      <c r="Q157" s="5" t="s">
        <v>122</v>
      </c>
      <c r="V157" s="5" t="s">
        <v>123</v>
      </c>
      <c r="Y157" s="5" t="s">
        <v>123</v>
      </c>
      <c r="AB157" s="5" t="s">
        <v>123</v>
      </c>
      <c r="AC157" s="5" t="s">
        <v>123</v>
      </c>
      <c r="DB157" s="5">
        <v>2.0</v>
      </c>
      <c r="DC157" s="5" t="s">
        <v>1329</v>
      </c>
      <c r="DD157" s="5" t="s">
        <v>1330</v>
      </c>
      <c r="DE157" s="5" t="s">
        <v>207</v>
      </c>
    </row>
    <row r="158">
      <c r="A158" s="5">
        <v>157.0</v>
      </c>
      <c r="B158" s="6">
        <v>86.0</v>
      </c>
      <c r="C158" s="6">
        <v>59.0</v>
      </c>
      <c r="D158" s="5" t="s">
        <v>109</v>
      </c>
      <c r="E158" s="5" t="s">
        <v>110</v>
      </c>
      <c r="F158" s="5" t="s">
        <v>160</v>
      </c>
      <c r="G158" s="5" t="s">
        <v>1331</v>
      </c>
      <c r="H158" s="5" t="s">
        <v>1332</v>
      </c>
      <c r="I158" s="5" t="s">
        <v>1333</v>
      </c>
      <c r="J158" s="5" t="s">
        <v>504</v>
      </c>
      <c r="K158" s="5" t="s">
        <v>1334</v>
      </c>
      <c r="L158" s="8" t="s">
        <v>1335</v>
      </c>
      <c r="M158" s="5" t="s">
        <v>118</v>
      </c>
      <c r="N158" s="5" t="s">
        <v>1336</v>
      </c>
      <c r="O158" s="5" t="s">
        <v>1337</v>
      </c>
      <c r="P158" s="5" t="s">
        <v>1338</v>
      </c>
      <c r="Q158" s="5" t="s">
        <v>122</v>
      </c>
      <c r="Y158" s="5" t="s">
        <v>123</v>
      </c>
      <c r="AA158" s="5" t="s">
        <v>123</v>
      </c>
      <c r="DB158" s="5">
        <v>4.0</v>
      </c>
      <c r="DD158" s="5" t="s">
        <v>1339</v>
      </c>
      <c r="DE158" s="5" t="s">
        <v>138</v>
      </c>
    </row>
    <row r="159">
      <c r="A159" s="5">
        <v>158.0</v>
      </c>
      <c r="B159" s="6">
        <v>182.0</v>
      </c>
      <c r="C159" s="6">
        <v>109.0</v>
      </c>
      <c r="D159" s="5" t="s">
        <v>109</v>
      </c>
      <c r="E159" s="5" t="s">
        <v>110</v>
      </c>
      <c r="F159" s="5" t="s">
        <v>111</v>
      </c>
      <c r="G159" s="5" t="s">
        <v>112</v>
      </c>
      <c r="H159" s="5" t="s">
        <v>1340</v>
      </c>
      <c r="I159" s="5" t="s">
        <v>1341</v>
      </c>
      <c r="J159" s="5" t="s">
        <v>115</v>
      </c>
      <c r="K159" s="5" t="s">
        <v>1342</v>
      </c>
      <c r="L159" s="8" t="s">
        <v>1343</v>
      </c>
      <c r="M159" s="5" t="s">
        <v>207</v>
      </c>
      <c r="N159" s="5" t="s">
        <v>1344</v>
      </c>
      <c r="O159" s="5" t="s">
        <v>1345</v>
      </c>
      <c r="P159" s="5" t="s">
        <v>1346</v>
      </c>
      <c r="Q159" s="5" t="s">
        <v>122</v>
      </c>
      <c r="DB159" s="5">
        <v>3.0</v>
      </c>
      <c r="DE159" s="5" t="s">
        <v>138</v>
      </c>
    </row>
    <row r="160">
      <c r="A160" s="5">
        <v>159.0</v>
      </c>
      <c r="B160" s="6">
        <v>170.0</v>
      </c>
      <c r="C160" s="6">
        <v>90.0</v>
      </c>
      <c r="D160" s="5" t="s">
        <v>109</v>
      </c>
      <c r="E160" s="5" t="s">
        <v>125</v>
      </c>
      <c r="F160" s="5" t="s">
        <v>111</v>
      </c>
      <c r="G160" s="5" t="s">
        <v>112</v>
      </c>
      <c r="H160" s="5" t="s">
        <v>1347</v>
      </c>
      <c r="I160" s="5" t="s">
        <v>1348</v>
      </c>
      <c r="J160" s="5" t="s">
        <v>448</v>
      </c>
      <c r="K160" s="5" t="s">
        <v>1349</v>
      </c>
      <c r="L160" s="8" t="s">
        <v>1350</v>
      </c>
      <c r="M160" s="5" t="s">
        <v>118</v>
      </c>
      <c r="N160" s="5" t="s">
        <v>1351</v>
      </c>
      <c r="O160" s="5" t="s">
        <v>1352</v>
      </c>
      <c r="P160" s="5" t="s">
        <v>1353</v>
      </c>
      <c r="Q160" s="5" t="s">
        <v>157</v>
      </c>
      <c r="S160" s="5" t="s">
        <v>123</v>
      </c>
      <c r="AK160" s="5" t="s">
        <v>123</v>
      </c>
      <c r="AM160" s="5" t="s">
        <v>123</v>
      </c>
      <c r="AN160" s="5" t="s">
        <v>123</v>
      </c>
      <c r="AP160" s="5" t="s">
        <v>123</v>
      </c>
      <c r="BK160" s="5" t="s">
        <v>123</v>
      </c>
      <c r="DB160" s="5">
        <v>3.0</v>
      </c>
      <c r="DE160" s="5" t="s">
        <v>138</v>
      </c>
    </row>
    <row r="161">
      <c r="A161" s="5">
        <v>160.0</v>
      </c>
      <c r="B161" s="6">
        <v>95.0</v>
      </c>
      <c r="C161" s="6">
        <v>69.0</v>
      </c>
      <c r="D161" s="5" t="s">
        <v>139</v>
      </c>
      <c r="E161" s="5" t="s">
        <v>125</v>
      </c>
      <c r="F161" s="5" t="s">
        <v>126</v>
      </c>
      <c r="G161" s="5" t="s">
        <v>112</v>
      </c>
      <c r="H161" s="5" t="s">
        <v>1359</v>
      </c>
      <c r="I161" s="5" t="s">
        <v>1361</v>
      </c>
      <c r="J161" s="5" t="s">
        <v>249</v>
      </c>
      <c r="K161" s="5" t="s">
        <v>1363</v>
      </c>
      <c r="L161" s="8" t="s">
        <v>1364</v>
      </c>
      <c r="M161" s="5" t="s">
        <v>118</v>
      </c>
      <c r="N161" s="5" t="s">
        <v>1366</v>
      </c>
      <c r="O161" s="5" t="s">
        <v>1367</v>
      </c>
      <c r="P161" s="5" t="s">
        <v>1368</v>
      </c>
      <c r="Q161" s="5" t="s">
        <v>122</v>
      </c>
      <c r="S161" s="5" t="s">
        <v>123</v>
      </c>
      <c r="T161" s="5" t="s">
        <v>123</v>
      </c>
      <c r="U161" s="5" t="s">
        <v>123</v>
      </c>
      <c r="V161" s="5" t="s">
        <v>123</v>
      </c>
      <c r="W161" s="5" t="s">
        <v>123</v>
      </c>
      <c r="X161" s="5" t="s">
        <v>123</v>
      </c>
      <c r="Y161" s="5" t="s">
        <v>123</v>
      </c>
      <c r="AA161" s="5" t="s">
        <v>123</v>
      </c>
      <c r="DB161" s="5">
        <v>4.0</v>
      </c>
      <c r="DE161" s="5" t="s">
        <v>124</v>
      </c>
    </row>
    <row r="162">
      <c r="A162" s="5">
        <v>161.0</v>
      </c>
      <c r="B162" s="6">
        <v>266.0</v>
      </c>
      <c r="C162" s="6">
        <v>93.0</v>
      </c>
      <c r="D162" s="5" t="s">
        <v>109</v>
      </c>
      <c r="E162" s="5" t="s">
        <v>125</v>
      </c>
      <c r="F162" s="5" t="s">
        <v>160</v>
      </c>
      <c r="G162" s="5" t="s">
        <v>754</v>
      </c>
      <c r="H162" s="5" t="s">
        <v>1374</v>
      </c>
      <c r="I162" s="5" t="s">
        <v>1375</v>
      </c>
      <c r="J162" s="5" t="s">
        <v>448</v>
      </c>
      <c r="K162" s="5" t="s">
        <v>1376</v>
      </c>
      <c r="L162" s="8" t="s">
        <v>1377</v>
      </c>
      <c r="M162" s="5" t="s">
        <v>118</v>
      </c>
      <c r="N162" s="5" t="s">
        <v>1378</v>
      </c>
      <c r="O162" s="5" t="s">
        <v>1379</v>
      </c>
      <c r="P162" s="5" t="s">
        <v>1380</v>
      </c>
      <c r="Q162" s="5" t="s">
        <v>122</v>
      </c>
      <c r="S162" s="5" t="s">
        <v>123</v>
      </c>
      <c r="T162" s="5" t="s">
        <v>123</v>
      </c>
      <c r="U162" s="5" t="s">
        <v>123</v>
      </c>
      <c r="V162" s="5" t="s">
        <v>123</v>
      </c>
      <c r="W162" s="5" t="s">
        <v>123</v>
      </c>
      <c r="X162" s="5" t="s">
        <v>123</v>
      </c>
      <c r="Y162" s="5" t="s">
        <v>123</v>
      </c>
      <c r="Z162" s="5" t="s">
        <v>123</v>
      </c>
      <c r="AA162" s="5" t="s">
        <v>123</v>
      </c>
      <c r="AB162" s="5" t="s">
        <v>123</v>
      </c>
      <c r="AC162" s="5" t="s">
        <v>123</v>
      </c>
      <c r="DB162" s="5">
        <v>4.0</v>
      </c>
      <c r="DE162" s="5" t="s">
        <v>124</v>
      </c>
    </row>
    <row r="163">
      <c r="A163" s="5">
        <v>162.0</v>
      </c>
      <c r="B163" s="6">
        <v>63.0</v>
      </c>
      <c r="C163" s="6">
        <v>125.0</v>
      </c>
      <c r="D163" s="5" t="s">
        <v>139</v>
      </c>
      <c r="E163" s="5" t="s">
        <v>125</v>
      </c>
      <c r="F163" s="5" t="s">
        <v>160</v>
      </c>
      <c r="G163" s="5" t="s">
        <v>169</v>
      </c>
      <c r="H163" s="5" t="s">
        <v>1381</v>
      </c>
      <c r="I163" s="5" t="s">
        <v>424</v>
      </c>
      <c r="J163" s="5" t="s">
        <v>425</v>
      </c>
      <c r="K163" s="5" t="s">
        <v>173</v>
      </c>
      <c r="L163" s="8" t="s">
        <v>1382</v>
      </c>
      <c r="M163" s="5" t="s">
        <v>118</v>
      </c>
      <c r="N163" s="5" t="s">
        <v>1383</v>
      </c>
      <c r="O163" s="5" t="s">
        <v>1384</v>
      </c>
      <c r="P163" s="5" t="s">
        <v>1385</v>
      </c>
      <c r="Q163" s="5" t="s">
        <v>157</v>
      </c>
      <c r="T163" s="5" t="s">
        <v>123</v>
      </c>
      <c r="V163" s="5" t="s">
        <v>123</v>
      </c>
      <c r="X163" s="5" t="s">
        <v>123</v>
      </c>
      <c r="Y163" s="5" t="s">
        <v>123</v>
      </c>
      <c r="AB163" s="5" t="s">
        <v>123</v>
      </c>
      <c r="AC163" s="5" t="s">
        <v>123</v>
      </c>
      <c r="AM163" s="5" t="s">
        <v>123</v>
      </c>
      <c r="AQ163" s="5" t="s">
        <v>123</v>
      </c>
      <c r="AT163" s="5" t="s">
        <v>123</v>
      </c>
      <c r="BK163" s="5" t="s">
        <v>123</v>
      </c>
      <c r="BO163" s="5" t="s">
        <v>123</v>
      </c>
      <c r="BQ163" s="5" t="s">
        <v>123</v>
      </c>
      <c r="BS163" s="5" t="s">
        <v>123</v>
      </c>
      <c r="BT163" s="5" t="s">
        <v>123</v>
      </c>
      <c r="BU163" s="5" t="s">
        <v>123</v>
      </c>
      <c r="BV163" s="5" t="s">
        <v>123</v>
      </c>
      <c r="BY163" s="5" t="s">
        <v>123</v>
      </c>
      <c r="CA163" s="5" t="s">
        <v>123</v>
      </c>
      <c r="CG163" s="5" t="s">
        <v>123</v>
      </c>
      <c r="CI163" s="5" t="s">
        <v>123</v>
      </c>
      <c r="CJ163" s="5" t="s">
        <v>123</v>
      </c>
      <c r="CK163" s="5" t="s">
        <v>123</v>
      </c>
      <c r="CM163" s="5" t="s">
        <v>123</v>
      </c>
      <c r="CO163" s="5" t="s">
        <v>123</v>
      </c>
      <c r="CQ163" s="5" t="s">
        <v>123</v>
      </c>
      <c r="CS163" s="5" t="s">
        <v>123</v>
      </c>
      <c r="DB163" s="5">
        <v>3.0</v>
      </c>
      <c r="DE163" s="5" t="s">
        <v>124</v>
      </c>
    </row>
    <row r="164">
      <c r="A164" s="5">
        <v>163.0</v>
      </c>
      <c r="B164" s="6">
        <v>274.0</v>
      </c>
      <c r="C164" s="6">
        <v>109.0</v>
      </c>
      <c r="D164" s="5" t="s">
        <v>109</v>
      </c>
      <c r="E164" s="5" t="s">
        <v>110</v>
      </c>
      <c r="F164" s="5" t="s">
        <v>111</v>
      </c>
      <c r="G164" s="5" t="s">
        <v>112</v>
      </c>
      <c r="H164" s="5" t="s">
        <v>1386</v>
      </c>
      <c r="I164" s="5" t="s">
        <v>1387</v>
      </c>
      <c r="J164" s="5" t="s">
        <v>115</v>
      </c>
      <c r="K164" s="5" t="s">
        <v>1388</v>
      </c>
      <c r="L164" s="8" t="s">
        <v>1389</v>
      </c>
      <c r="M164" s="5" t="s">
        <v>118</v>
      </c>
      <c r="N164" s="5" t="s">
        <v>1390</v>
      </c>
      <c r="O164" s="5" t="s">
        <v>1391</v>
      </c>
      <c r="P164" s="5" t="s">
        <v>1392</v>
      </c>
      <c r="Q164" s="5" t="s">
        <v>122</v>
      </c>
      <c r="R164" s="5" t="s">
        <v>123</v>
      </c>
      <c r="U164" s="5" t="s">
        <v>123</v>
      </c>
      <c r="DB164" s="5">
        <v>3.0</v>
      </c>
      <c r="DE164" s="5" t="s">
        <v>138</v>
      </c>
    </row>
    <row r="165">
      <c r="A165" s="5">
        <v>164.0</v>
      </c>
      <c r="B165" s="6">
        <v>188.0</v>
      </c>
      <c r="C165" s="6">
        <v>119.0</v>
      </c>
      <c r="D165" s="5" t="s">
        <v>139</v>
      </c>
      <c r="E165" s="5" t="s">
        <v>125</v>
      </c>
      <c r="F165" s="5" t="s">
        <v>111</v>
      </c>
      <c r="G165" s="5" t="s">
        <v>112</v>
      </c>
      <c r="H165" s="5" t="s">
        <v>1393</v>
      </c>
      <c r="I165" s="5" t="s">
        <v>1394</v>
      </c>
      <c r="J165" s="5" t="s">
        <v>327</v>
      </c>
      <c r="K165" s="5" t="s">
        <v>143</v>
      </c>
      <c r="L165" s="7" t="s">
        <v>117</v>
      </c>
      <c r="M165" s="5" t="s">
        <v>118</v>
      </c>
      <c r="N165" s="5" t="s">
        <v>1395</v>
      </c>
      <c r="O165" s="5" t="s">
        <v>1396</v>
      </c>
      <c r="P165" s="5" t="s">
        <v>1397</v>
      </c>
      <c r="Q165" s="5" t="s">
        <v>122</v>
      </c>
      <c r="V165" s="5" t="s">
        <v>123</v>
      </c>
      <c r="W165" s="5" t="s">
        <v>123</v>
      </c>
      <c r="AB165" s="5" t="s">
        <v>123</v>
      </c>
      <c r="AC165" s="5" t="s">
        <v>123</v>
      </c>
      <c r="DB165" s="5">
        <v>3.0</v>
      </c>
      <c r="DE165" s="5" t="s">
        <v>138</v>
      </c>
    </row>
    <row r="166">
      <c r="A166" s="5">
        <v>165.0</v>
      </c>
      <c r="B166" s="6">
        <v>204.0</v>
      </c>
      <c r="C166" s="6">
        <v>55.0</v>
      </c>
      <c r="D166" s="5" t="s">
        <v>109</v>
      </c>
      <c r="E166" s="5" t="s">
        <v>110</v>
      </c>
      <c r="F166" s="5" t="s">
        <v>219</v>
      </c>
      <c r="G166" s="5" t="s">
        <v>112</v>
      </c>
      <c r="H166" s="5" t="s">
        <v>1398</v>
      </c>
      <c r="I166" s="5" t="s">
        <v>1399</v>
      </c>
      <c r="J166" s="5" t="s">
        <v>458</v>
      </c>
      <c r="K166" s="5" t="s">
        <v>323</v>
      </c>
      <c r="L166" s="8" t="s">
        <v>1400</v>
      </c>
      <c r="M166" s="5" t="s">
        <v>118</v>
      </c>
      <c r="N166" s="5" t="s">
        <v>1401</v>
      </c>
      <c r="O166" s="5" t="s">
        <v>1402</v>
      </c>
      <c r="P166" s="5" t="s">
        <v>1403</v>
      </c>
      <c r="Q166" s="5" t="s">
        <v>157</v>
      </c>
      <c r="R166" s="5" t="s">
        <v>123</v>
      </c>
      <c r="S166" s="5" t="s">
        <v>123</v>
      </c>
      <c r="U166" s="5" t="s">
        <v>123</v>
      </c>
      <c r="V166" s="5" t="s">
        <v>123</v>
      </c>
      <c r="W166" s="5" t="s">
        <v>123</v>
      </c>
      <c r="Y166" s="5" t="s">
        <v>123</v>
      </c>
      <c r="AB166" s="5" t="s">
        <v>123</v>
      </c>
      <c r="AC166" s="5" t="s">
        <v>123</v>
      </c>
      <c r="AF166" s="5" t="s">
        <v>123</v>
      </c>
      <c r="AG166" s="5" t="s">
        <v>123</v>
      </c>
      <c r="AH166" s="5" t="s">
        <v>123</v>
      </c>
      <c r="AK166" s="5" t="s">
        <v>123</v>
      </c>
      <c r="AM166" s="5" t="s">
        <v>123</v>
      </c>
      <c r="AN166" s="5" t="s">
        <v>123</v>
      </c>
      <c r="AO166" s="5" t="s">
        <v>123</v>
      </c>
      <c r="AT166" s="5" t="s">
        <v>123</v>
      </c>
      <c r="AV166" s="5" t="s">
        <v>123</v>
      </c>
      <c r="AW166" s="5" t="s">
        <v>123</v>
      </c>
      <c r="AX166" s="5" t="s">
        <v>123</v>
      </c>
      <c r="BB166" s="5" t="s">
        <v>123</v>
      </c>
      <c r="BC166" s="5" t="s">
        <v>123</v>
      </c>
      <c r="BD166" s="5" t="s">
        <v>123</v>
      </c>
      <c r="BE166" s="5" t="s">
        <v>123</v>
      </c>
      <c r="BG166" s="5" t="s">
        <v>123</v>
      </c>
      <c r="BI166" s="5" t="s">
        <v>123</v>
      </c>
      <c r="BJ166" s="5" t="s">
        <v>123</v>
      </c>
      <c r="BK166" s="5" t="s">
        <v>123</v>
      </c>
      <c r="BL166" s="5" t="s">
        <v>123</v>
      </c>
      <c r="BM166" s="5" t="s">
        <v>123</v>
      </c>
      <c r="BO166" s="5" t="s">
        <v>123</v>
      </c>
      <c r="BP166" s="5" t="s">
        <v>123</v>
      </c>
      <c r="BQ166" s="5" t="s">
        <v>123</v>
      </c>
      <c r="BS166" s="5" t="s">
        <v>123</v>
      </c>
      <c r="BT166" s="5" t="s">
        <v>123</v>
      </c>
      <c r="BU166" s="5" t="s">
        <v>123</v>
      </c>
      <c r="BV166" s="5" t="s">
        <v>123</v>
      </c>
      <c r="BX166" s="5" t="s">
        <v>123</v>
      </c>
      <c r="CA166" s="5" t="s">
        <v>123</v>
      </c>
      <c r="CB166" s="5" t="s">
        <v>123</v>
      </c>
      <c r="CC166" s="5" t="s">
        <v>123</v>
      </c>
      <c r="CD166" s="5" t="s">
        <v>123</v>
      </c>
      <c r="CK166" s="5" t="s">
        <v>123</v>
      </c>
      <c r="CO166" s="5" t="s">
        <v>123</v>
      </c>
      <c r="DB166" s="5">
        <v>3.0</v>
      </c>
      <c r="DD166" s="5" t="s">
        <v>1404</v>
      </c>
      <c r="DE166" s="5" t="s">
        <v>138</v>
      </c>
    </row>
    <row r="167">
      <c r="A167" s="5">
        <v>166.0</v>
      </c>
      <c r="B167" s="6">
        <v>270.0</v>
      </c>
      <c r="C167" s="6">
        <v>103.0</v>
      </c>
      <c r="D167" s="5" t="s">
        <v>109</v>
      </c>
      <c r="E167" s="5" t="s">
        <v>125</v>
      </c>
      <c r="F167" s="5" t="s">
        <v>126</v>
      </c>
      <c r="G167" s="5" t="s">
        <v>112</v>
      </c>
      <c r="H167" s="5" t="s">
        <v>1405</v>
      </c>
      <c r="I167" s="5" t="s">
        <v>1406</v>
      </c>
      <c r="J167" s="5" t="s">
        <v>129</v>
      </c>
      <c r="K167" s="5" t="s">
        <v>1407</v>
      </c>
      <c r="L167" s="8" t="s">
        <v>1408</v>
      </c>
      <c r="M167" s="5" t="s">
        <v>118</v>
      </c>
      <c r="N167" s="5" t="s">
        <v>1409</v>
      </c>
      <c r="O167" s="5" t="s">
        <v>1410</v>
      </c>
      <c r="P167" s="5" t="s">
        <v>1411</v>
      </c>
      <c r="Q167" s="5" t="s">
        <v>122</v>
      </c>
      <c r="S167" s="5" t="s">
        <v>123</v>
      </c>
      <c r="V167" s="5" t="s">
        <v>123</v>
      </c>
      <c r="AA167" s="5" t="s">
        <v>123</v>
      </c>
      <c r="AB167" s="5" t="s">
        <v>123</v>
      </c>
      <c r="AC167" s="5" t="s">
        <v>123</v>
      </c>
      <c r="DB167" s="5">
        <v>3.0</v>
      </c>
      <c r="DE167" s="5" t="s">
        <v>124</v>
      </c>
    </row>
    <row r="168">
      <c r="A168" s="5">
        <v>167.0</v>
      </c>
      <c r="B168" s="6">
        <v>215.0</v>
      </c>
      <c r="C168" s="6">
        <v>73.0</v>
      </c>
      <c r="D168" s="5" t="s">
        <v>139</v>
      </c>
      <c r="E168" s="5" t="s">
        <v>110</v>
      </c>
      <c r="F168" s="5" t="s">
        <v>160</v>
      </c>
      <c r="G168" s="5" t="s">
        <v>403</v>
      </c>
      <c r="H168" s="5" t="s">
        <v>1412</v>
      </c>
      <c r="I168" s="5" t="s">
        <v>871</v>
      </c>
      <c r="J168" s="5" t="s">
        <v>406</v>
      </c>
      <c r="K168" s="5" t="s">
        <v>1413</v>
      </c>
      <c r="L168" s="8" t="s">
        <v>1414</v>
      </c>
      <c r="M168" s="5" t="s">
        <v>118</v>
      </c>
      <c r="N168" s="5" t="s">
        <v>1415</v>
      </c>
      <c r="O168" s="5" t="s">
        <v>1416</v>
      </c>
      <c r="P168" s="5" t="s">
        <v>1417</v>
      </c>
      <c r="Q168" s="5" t="s">
        <v>122</v>
      </c>
      <c r="S168" s="5" t="s">
        <v>123</v>
      </c>
      <c r="T168" s="5" t="s">
        <v>123</v>
      </c>
      <c r="V168" s="5" t="s">
        <v>123</v>
      </c>
      <c r="X168" s="5" t="s">
        <v>123</v>
      </c>
      <c r="Y168" s="5" t="s">
        <v>123</v>
      </c>
      <c r="AA168" s="5" t="s">
        <v>123</v>
      </c>
      <c r="AB168" s="5" t="s">
        <v>123</v>
      </c>
      <c r="DB168" s="5">
        <v>4.0</v>
      </c>
      <c r="DE168" s="5" t="s">
        <v>124</v>
      </c>
    </row>
    <row r="169">
      <c r="A169" s="5">
        <v>168.0</v>
      </c>
      <c r="B169" s="6" t="s">
        <v>1418</v>
      </c>
      <c r="C169" s="6" t="s">
        <v>1419</v>
      </c>
      <c r="D169" s="5" t="s">
        <v>139</v>
      </c>
      <c r="G169" s="5" t="s">
        <v>1420</v>
      </c>
      <c r="H169" s="5" t="s">
        <v>1421</v>
      </c>
      <c r="I169" s="5" t="s">
        <v>354</v>
      </c>
      <c r="J169" s="5" t="s">
        <v>355</v>
      </c>
      <c r="K169" s="5" t="s">
        <v>356</v>
      </c>
      <c r="L169" s="8" t="s">
        <v>1422</v>
      </c>
      <c r="M169" s="5" t="s">
        <v>118</v>
      </c>
      <c r="N169" s="5" t="s">
        <v>1423</v>
      </c>
      <c r="O169" s="5" t="s">
        <v>1424</v>
      </c>
      <c r="P169" s="5" t="s">
        <v>1425</v>
      </c>
      <c r="Q169" s="5" t="s">
        <v>157</v>
      </c>
      <c r="T169" s="5" t="s">
        <v>123</v>
      </c>
      <c r="U169" s="5" t="s">
        <v>123</v>
      </c>
      <c r="V169" s="5" t="s">
        <v>123</v>
      </c>
      <c r="W169" s="5" t="s">
        <v>123</v>
      </c>
      <c r="X169" s="5" t="s">
        <v>123</v>
      </c>
      <c r="Y169" s="5" t="s">
        <v>123</v>
      </c>
      <c r="Z169" s="5" t="s">
        <v>123</v>
      </c>
      <c r="AA169" s="5" t="s">
        <v>123</v>
      </c>
      <c r="AK169" s="5" t="s">
        <v>123</v>
      </c>
      <c r="AM169" s="5" t="s">
        <v>123</v>
      </c>
      <c r="AN169" s="5" t="s">
        <v>123</v>
      </c>
      <c r="AO169" s="5" t="s">
        <v>123</v>
      </c>
      <c r="AQ169" s="5" t="s">
        <v>123</v>
      </c>
      <c r="AR169" s="5" t="s">
        <v>123</v>
      </c>
      <c r="AS169" s="5" t="s">
        <v>123</v>
      </c>
      <c r="AT169" s="5" t="s">
        <v>123</v>
      </c>
      <c r="AU169" s="5" t="s">
        <v>123</v>
      </c>
      <c r="AV169" s="5" t="s">
        <v>123</v>
      </c>
      <c r="AY169" s="5" t="s">
        <v>123</v>
      </c>
      <c r="AZ169" s="5" t="s">
        <v>123</v>
      </c>
      <c r="BA169" s="5" t="s">
        <v>123</v>
      </c>
      <c r="BB169" s="5" t="s">
        <v>123</v>
      </c>
      <c r="BC169" s="5" t="s">
        <v>123</v>
      </c>
      <c r="BD169" s="5" t="s">
        <v>123</v>
      </c>
      <c r="BF169" s="5" t="s">
        <v>123</v>
      </c>
      <c r="BH169" s="5" t="s">
        <v>123</v>
      </c>
      <c r="BK169" s="5" t="s">
        <v>123</v>
      </c>
      <c r="BL169" s="5" t="s">
        <v>123</v>
      </c>
      <c r="BM169" s="5" t="s">
        <v>123</v>
      </c>
      <c r="BO169" s="5" t="s">
        <v>123</v>
      </c>
      <c r="BP169" s="5" t="s">
        <v>123</v>
      </c>
      <c r="BR169" s="5" t="s">
        <v>123</v>
      </c>
      <c r="BS169" s="5" t="s">
        <v>123</v>
      </c>
      <c r="BT169" s="5" t="s">
        <v>123</v>
      </c>
      <c r="BU169" s="5" t="s">
        <v>123</v>
      </c>
      <c r="BV169" s="5" t="s">
        <v>123</v>
      </c>
      <c r="BZ169" s="5" t="s">
        <v>123</v>
      </c>
      <c r="CA169" s="5" t="s">
        <v>123</v>
      </c>
      <c r="CB169" s="5" t="s">
        <v>123</v>
      </c>
      <c r="CG169" s="5" t="s">
        <v>123</v>
      </c>
      <c r="CH169" s="5" t="s">
        <v>123</v>
      </c>
      <c r="CI169" s="5" t="s">
        <v>123</v>
      </c>
      <c r="CJ169" s="5" t="s">
        <v>123</v>
      </c>
      <c r="CK169" s="5" t="s">
        <v>123</v>
      </c>
      <c r="CL169" s="5" t="s">
        <v>123</v>
      </c>
      <c r="CM169" s="5" t="s">
        <v>123</v>
      </c>
      <c r="CN169" s="5" t="s">
        <v>123</v>
      </c>
      <c r="CP169" s="5" t="s">
        <v>123</v>
      </c>
      <c r="CQ169" s="5" t="s">
        <v>123</v>
      </c>
      <c r="CR169" s="5" t="s">
        <v>123</v>
      </c>
      <c r="CS169" s="5" t="s">
        <v>123</v>
      </c>
      <c r="CT169" s="5" t="s">
        <v>123</v>
      </c>
      <c r="CW169" s="5" t="s">
        <v>123</v>
      </c>
      <c r="CX169" s="5" t="s">
        <v>123</v>
      </c>
      <c r="CY169" s="5" t="s">
        <v>123</v>
      </c>
      <c r="CZ169" s="5" t="s">
        <v>123</v>
      </c>
      <c r="DA169" s="5" t="s">
        <v>123</v>
      </c>
      <c r="DB169" s="9">
        <v>43528.0</v>
      </c>
      <c r="DD169" s="5" t="s">
        <v>1135</v>
      </c>
      <c r="DE169" s="5" t="s">
        <v>124</v>
      </c>
    </row>
    <row r="170">
      <c r="A170" s="5">
        <v>169.0</v>
      </c>
      <c r="B170" s="6">
        <v>98.0</v>
      </c>
      <c r="C170" s="6">
        <v>73.0</v>
      </c>
      <c r="D170" s="5" t="s">
        <v>139</v>
      </c>
      <c r="E170" s="5" t="s">
        <v>110</v>
      </c>
      <c r="F170" s="5" t="s">
        <v>160</v>
      </c>
      <c r="G170" s="5" t="s">
        <v>403</v>
      </c>
      <c r="H170" s="5" t="s">
        <v>1427</v>
      </c>
      <c r="I170" s="5" t="s">
        <v>871</v>
      </c>
      <c r="J170" s="5" t="s">
        <v>406</v>
      </c>
      <c r="K170" s="5" t="s">
        <v>1428</v>
      </c>
      <c r="L170" s="8" t="s">
        <v>1429</v>
      </c>
      <c r="M170" s="5" t="s">
        <v>118</v>
      </c>
      <c r="N170" s="5" t="s">
        <v>1430</v>
      </c>
      <c r="O170" s="5" t="s">
        <v>1431</v>
      </c>
      <c r="P170" s="5" t="s">
        <v>1432</v>
      </c>
      <c r="Q170" s="5" t="s">
        <v>122</v>
      </c>
      <c r="T170" s="5" t="s">
        <v>123</v>
      </c>
      <c r="U170" s="5" t="s">
        <v>123</v>
      </c>
      <c r="V170" s="5" t="s">
        <v>123</v>
      </c>
      <c r="Y170" s="5" t="s">
        <v>123</v>
      </c>
      <c r="AA170" s="5" t="s">
        <v>123</v>
      </c>
      <c r="AB170" s="5" t="s">
        <v>123</v>
      </c>
      <c r="DB170" s="5">
        <v>3.0</v>
      </c>
      <c r="DE170" s="5" t="s">
        <v>124</v>
      </c>
    </row>
    <row r="171">
      <c r="A171" s="5">
        <v>170.0</v>
      </c>
      <c r="B171" s="6">
        <v>160.0</v>
      </c>
      <c r="C171" s="6">
        <v>71.0</v>
      </c>
      <c r="D171" s="5" t="s">
        <v>109</v>
      </c>
      <c r="E171" s="5" t="s">
        <v>110</v>
      </c>
      <c r="F171" s="5" t="s">
        <v>160</v>
      </c>
      <c r="G171" s="5" t="s">
        <v>1434</v>
      </c>
      <c r="H171" s="5" t="s">
        <v>1435</v>
      </c>
      <c r="I171" s="5" t="s">
        <v>1069</v>
      </c>
      <c r="J171" s="5" t="s">
        <v>448</v>
      </c>
      <c r="K171" s="5" t="s">
        <v>143</v>
      </c>
      <c r="L171" s="8" t="s">
        <v>1436</v>
      </c>
      <c r="M171" s="5" t="s">
        <v>118</v>
      </c>
      <c r="N171" s="5" t="s">
        <v>1437</v>
      </c>
      <c r="O171" s="5" t="s">
        <v>1438</v>
      </c>
      <c r="P171" s="5" t="s">
        <v>1439</v>
      </c>
      <c r="Q171" s="5" t="s">
        <v>122</v>
      </c>
      <c r="R171" s="5" t="s">
        <v>123</v>
      </c>
      <c r="S171" s="5" t="s">
        <v>123</v>
      </c>
      <c r="T171" s="5" t="s">
        <v>123</v>
      </c>
      <c r="V171" s="5" t="s">
        <v>123</v>
      </c>
      <c r="W171" s="5" t="s">
        <v>123</v>
      </c>
      <c r="Y171" s="5" t="s">
        <v>123</v>
      </c>
      <c r="Z171" s="5" t="s">
        <v>123</v>
      </c>
      <c r="DB171" s="5">
        <v>4.0</v>
      </c>
      <c r="DD171" s="5" t="s">
        <v>941</v>
      </c>
      <c r="DE171" s="5" t="s">
        <v>138</v>
      </c>
    </row>
    <row r="172">
      <c r="A172" s="5">
        <v>171.0</v>
      </c>
      <c r="B172" s="6">
        <v>241.0</v>
      </c>
      <c r="C172" s="6">
        <v>124.0</v>
      </c>
      <c r="D172" s="5" t="s">
        <v>139</v>
      </c>
      <c r="E172" s="5" t="s">
        <v>125</v>
      </c>
      <c r="F172" s="5" t="s">
        <v>160</v>
      </c>
      <c r="G172" s="5" t="s">
        <v>449</v>
      </c>
      <c r="H172" s="5" t="s">
        <v>1443</v>
      </c>
      <c r="I172" s="5" t="s">
        <v>527</v>
      </c>
      <c r="J172" s="5" t="s">
        <v>142</v>
      </c>
      <c r="K172" s="5" t="s">
        <v>1444</v>
      </c>
      <c r="L172" s="8" t="s">
        <v>1445</v>
      </c>
      <c r="M172" s="5" t="s">
        <v>118</v>
      </c>
      <c r="N172" s="5" t="s">
        <v>1446</v>
      </c>
      <c r="O172" s="5" t="s">
        <v>1447</v>
      </c>
      <c r="P172" s="5" t="s">
        <v>1448</v>
      </c>
      <c r="Q172" s="5" t="s">
        <v>157</v>
      </c>
      <c r="S172" s="5" t="s">
        <v>123</v>
      </c>
      <c r="V172" s="5" t="s">
        <v>123</v>
      </c>
      <c r="X172" s="5" t="s">
        <v>123</v>
      </c>
      <c r="Y172" s="5" t="s">
        <v>123</v>
      </c>
      <c r="Z172" s="5" t="s">
        <v>123</v>
      </c>
      <c r="AA172" s="5" t="s">
        <v>123</v>
      </c>
      <c r="AB172" s="5" t="s">
        <v>123</v>
      </c>
      <c r="AC172" s="5" t="s">
        <v>123</v>
      </c>
      <c r="AK172" s="5" t="s">
        <v>123</v>
      </c>
      <c r="AL172" s="5" t="s">
        <v>123</v>
      </c>
      <c r="AM172" s="5" t="s">
        <v>123</v>
      </c>
      <c r="AN172" s="5" t="s">
        <v>123</v>
      </c>
      <c r="AP172" s="5" t="s">
        <v>123</v>
      </c>
      <c r="AT172" s="5" t="s">
        <v>123</v>
      </c>
      <c r="AV172" s="5" t="s">
        <v>123</v>
      </c>
      <c r="AW172" s="5" t="s">
        <v>123</v>
      </c>
      <c r="AX172" s="5" t="s">
        <v>123</v>
      </c>
      <c r="AY172" s="5" t="s">
        <v>123</v>
      </c>
      <c r="BA172" s="5" t="s">
        <v>123</v>
      </c>
      <c r="BE172" s="5" t="s">
        <v>123</v>
      </c>
      <c r="BF172" s="5" t="s">
        <v>123</v>
      </c>
      <c r="BH172" s="5" t="s">
        <v>123</v>
      </c>
      <c r="BI172" s="5" t="s">
        <v>123</v>
      </c>
      <c r="BK172" s="5" t="s">
        <v>123</v>
      </c>
      <c r="BL172" s="5" t="s">
        <v>123</v>
      </c>
      <c r="BN172" s="5" t="s">
        <v>123</v>
      </c>
      <c r="BO172" s="5" t="s">
        <v>123</v>
      </c>
      <c r="BP172" s="5" t="s">
        <v>123</v>
      </c>
      <c r="BQ172" s="5" t="s">
        <v>123</v>
      </c>
      <c r="BR172" s="5" t="s">
        <v>123</v>
      </c>
      <c r="BS172" s="5" t="s">
        <v>123</v>
      </c>
      <c r="BT172" s="5" t="s">
        <v>123</v>
      </c>
      <c r="BU172" s="5" t="s">
        <v>123</v>
      </c>
      <c r="BV172" s="5" t="s">
        <v>123</v>
      </c>
      <c r="BX172" s="5" t="s">
        <v>123</v>
      </c>
      <c r="BY172" s="5" t="s">
        <v>123</v>
      </c>
      <c r="BZ172" s="5" t="s">
        <v>123</v>
      </c>
      <c r="CC172" s="5" t="s">
        <v>123</v>
      </c>
      <c r="CE172" s="5" t="s">
        <v>123</v>
      </c>
      <c r="CF172" s="5" t="s">
        <v>123</v>
      </c>
      <c r="CG172" s="5" t="s">
        <v>123</v>
      </c>
      <c r="CH172" s="5" t="s">
        <v>123</v>
      </c>
      <c r="CI172" s="5" t="s">
        <v>123</v>
      </c>
      <c r="CJ172" s="5" t="s">
        <v>123</v>
      </c>
      <c r="CK172" s="5" t="s">
        <v>123</v>
      </c>
      <c r="CM172" s="5" t="s">
        <v>123</v>
      </c>
      <c r="CN172" s="5" t="s">
        <v>123</v>
      </c>
      <c r="CP172" s="5" t="s">
        <v>123</v>
      </c>
      <c r="CQ172" s="5" t="s">
        <v>123</v>
      </c>
      <c r="CS172" s="5" t="s">
        <v>123</v>
      </c>
      <c r="CT172" s="5" t="s">
        <v>123</v>
      </c>
      <c r="CU172" s="5" t="s">
        <v>123</v>
      </c>
      <c r="CV172" s="5" t="s">
        <v>123</v>
      </c>
      <c r="CX172" s="5" t="s">
        <v>123</v>
      </c>
      <c r="DB172" s="5">
        <v>3.0</v>
      </c>
      <c r="DD172" s="5" t="s">
        <v>1451</v>
      </c>
      <c r="DE172" s="5" t="s">
        <v>124</v>
      </c>
    </row>
    <row r="173">
      <c r="A173" s="5">
        <v>172.0</v>
      </c>
      <c r="B173" s="6">
        <v>132.0</v>
      </c>
      <c r="C173" s="6">
        <v>127.0</v>
      </c>
      <c r="D173" s="5" t="s">
        <v>139</v>
      </c>
      <c r="E173" s="5" t="s">
        <v>125</v>
      </c>
      <c r="F173" s="5" t="s">
        <v>111</v>
      </c>
      <c r="G173" s="5" t="s">
        <v>112</v>
      </c>
      <c r="H173" s="5" t="s">
        <v>1452</v>
      </c>
      <c r="I173" s="5" t="s">
        <v>1453</v>
      </c>
      <c r="J173" s="5" t="s">
        <v>467</v>
      </c>
      <c r="K173" s="5" t="s">
        <v>143</v>
      </c>
      <c r="L173" s="8" t="s">
        <v>1454</v>
      </c>
      <c r="M173" s="5" t="s">
        <v>118</v>
      </c>
      <c r="N173" s="5" t="s">
        <v>1455</v>
      </c>
      <c r="O173" s="5" t="s">
        <v>1456</v>
      </c>
      <c r="P173" s="5" t="s">
        <v>1457</v>
      </c>
      <c r="Q173" s="5" t="s">
        <v>122</v>
      </c>
      <c r="V173" s="5" t="s">
        <v>123</v>
      </c>
      <c r="X173" s="5" t="s">
        <v>123</v>
      </c>
      <c r="AC173" s="5" t="s">
        <v>123</v>
      </c>
      <c r="DB173" s="5">
        <v>3.0</v>
      </c>
      <c r="DE173" s="5" t="s">
        <v>138</v>
      </c>
    </row>
    <row r="174">
      <c r="A174" s="5">
        <v>173.0</v>
      </c>
      <c r="B174" s="6">
        <v>139.0</v>
      </c>
      <c r="C174" s="6">
        <v>138.0</v>
      </c>
      <c r="D174" s="5" t="s">
        <v>139</v>
      </c>
      <c r="E174" s="5" t="s">
        <v>125</v>
      </c>
      <c r="F174" s="5" t="s">
        <v>160</v>
      </c>
      <c r="G174" s="5" t="s">
        <v>626</v>
      </c>
      <c r="H174" s="5" t="s">
        <v>1458</v>
      </c>
      <c r="I174" s="5" t="s">
        <v>479</v>
      </c>
      <c r="J174" s="5" t="s">
        <v>512</v>
      </c>
      <c r="K174" s="5" t="s">
        <v>1459</v>
      </c>
      <c r="L174" s="7" t="s">
        <v>117</v>
      </c>
      <c r="M174" s="5" t="s">
        <v>207</v>
      </c>
      <c r="N174" s="5" t="s">
        <v>1460</v>
      </c>
      <c r="O174" s="5" t="s">
        <v>1461</v>
      </c>
      <c r="P174" s="5" t="s">
        <v>1462</v>
      </c>
      <c r="Q174" s="5" t="s">
        <v>122</v>
      </c>
      <c r="R174" s="5" t="s">
        <v>123</v>
      </c>
      <c r="T174" s="5" t="s">
        <v>123</v>
      </c>
      <c r="Y174" s="5" t="s">
        <v>123</v>
      </c>
      <c r="DB174" s="5">
        <v>3.0</v>
      </c>
      <c r="DD174" s="5" t="s">
        <v>1463</v>
      </c>
      <c r="DE174" s="5" t="s">
        <v>138</v>
      </c>
    </row>
    <row r="175">
      <c r="A175" s="5">
        <v>174.0</v>
      </c>
      <c r="B175" s="6">
        <v>177.0</v>
      </c>
      <c r="C175" s="6">
        <v>103.0</v>
      </c>
      <c r="D175" s="5" t="s">
        <v>109</v>
      </c>
      <c r="E175" s="5" t="s">
        <v>125</v>
      </c>
      <c r="F175" s="5" t="s">
        <v>126</v>
      </c>
      <c r="G175" s="5" t="s">
        <v>112</v>
      </c>
      <c r="H175" s="5" t="s">
        <v>1464</v>
      </c>
      <c r="I175" s="5" t="s">
        <v>1465</v>
      </c>
      <c r="J175" s="5" t="s">
        <v>129</v>
      </c>
      <c r="K175" s="5" t="s">
        <v>1466</v>
      </c>
      <c r="L175" s="8" t="s">
        <v>1467</v>
      </c>
      <c r="M175" s="5" t="s">
        <v>118</v>
      </c>
      <c r="N175" s="5" t="s">
        <v>1468</v>
      </c>
      <c r="O175" s="5" t="s">
        <v>1469</v>
      </c>
      <c r="P175" s="5" t="s">
        <v>1470</v>
      </c>
      <c r="Q175" s="5" t="s">
        <v>122</v>
      </c>
      <c r="S175" s="5" t="s">
        <v>123</v>
      </c>
      <c r="T175" s="5" t="s">
        <v>123</v>
      </c>
      <c r="U175" s="5" t="s">
        <v>123</v>
      </c>
      <c r="V175" s="5" t="s">
        <v>123</v>
      </c>
      <c r="X175" s="5" t="s">
        <v>123</v>
      </c>
      <c r="Y175" s="5" t="s">
        <v>123</v>
      </c>
      <c r="Z175" s="5" t="s">
        <v>123</v>
      </c>
      <c r="AB175" s="5" t="s">
        <v>123</v>
      </c>
      <c r="AC175" s="5" t="s">
        <v>123</v>
      </c>
      <c r="DB175" s="5">
        <v>3.0</v>
      </c>
      <c r="DE175" s="5" t="s">
        <v>124</v>
      </c>
    </row>
    <row r="176">
      <c r="A176" s="5">
        <v>175.0</v>
      </c>
      <c r="B176" s="6">
        <v>22.0</v>
      </c>
      <c r="C176" s="6">
        <v>73.0</v>
      </c>
      <c r="D176" s="5" t="s">
        <v>139</v>
      </c>
      <c r="E176" s="5" t="s">
        <v>110</v>
      </c>
      <c r="F176" s="5" t="s">
        <v>160</v>
      </c>
      <c r="G176" s="5" t="s">
        <v>403</v>
      </c>
      <c r="H176" s="5" t="s">
        <v>1471</v>
      </c>
      <c r="I176" s="5" t="s">
        <v>1472</v>
      </c>
      <c r="J176" s="5" t="s">
        <v>406</v>
      </c>
      <c r="K176" s="5" t="s">
        <v>1473</v>
      </c>
      <c r="L176" s="8" t="s">
        <v>1474</v>
      </c>
      <c r="M176" s="5" t="s">
        <v>118</v>
      </c>
      <c r="N176" s="5" t="s">
        <v>1475</v>
      </c>
      <c r="O176" s="5" t="s">
        <v>1476</v>
      </c>
      <c r="P176" s="5" t="s">
        <v>1477</v>
      </c>
      <c r="Q176" s="5" t="s">
        <v>157</v>
      </c>
      <c r="R176" s="5" t="s">
        <v>123</v>
      </c>
      <c r="S176" s="5" t="s">
        <v>123</v>
      </c>
      <c r="T176" s="5" t="s">
        <v>123</v>
      </c>
      <c r="U176" s="5" t="s">
        <v>123</v>
      </c>
      <c r="V176" s="5" t="s">
        <v>123</v>
      </c>
      <c r="W176" s="5" t="s">
        <v>123</v>
      </c>
      <c r="X176" s="5" t="s">
        <v>123</v>
      </c>
      <c r="Y176" s="5" t="s">
        <v>123</v>
      </c>
      <c r="Z176" s="5" t="s">
        <v>123</v>
      </c>
      <c r="AA176" s="5" t="s">
        <v>123</v>
      </c>
      <c r="AB176" s="5" t="s">
        <v>123</v>
      </c>
      <c r="AD176" s="5" t="s">
        <v>123</v>
      </c>
      <c r="AE176" s="5" t="s">
        <v>123</v>
      </c>
      <c r="AG176" s="5" t="s">
        <v>123</v>
      </c>
      <c r="AK176" s="5" t="s">
        <v>123</v>
      </c>
      <c r="AP176" s="5" t="s">
        <v>123</v>
      </c>
      <c r="AR176" s="5" t="s">
        <v>123</v>
      </c>
      <c r="AS176" s="5" t="s">
        <v>123</v>
      </c>
      <c r="AT176" s="5" t="s">
        <v>123</v>
      </c>
      <c r="AU176" s="5" t="s">
        <v>123</v>
      </c>
      <c r="AV176" s="5" t="s">
        <v>123</v>
      </c>
      <c r="AX176" s="5" t="s">
        <v>123</v>
      </c>
      <c r="BC176" s="5" t="s">
        <v>123</v>
      </c>
      <c r="BE176" s="5" t="s">
        <v>123</v>
      </c>
      <c r="BF176" s="5" t="s">
        <v>123</v>
      </c>
      <c r="BI176" s="5" t="s">
        <v>123</v>
      </c>
      <c r="BJ176" s="5" t="s">
        <v>123</v>
      </c>
      <c r="BM176" s="5" t="s">
        <v>123</v>
      </c>
      <c r="BN176" s="5" t="s">
        <v>123</v>
      </c>
      <c r="BP176" s="5" t="s">
        <v>123</v>
      </c>
      <c r="BQ176" s="5" t="s">
        <v>123</v>
      </c>
      <c r="BS176" s="5" t="s">
        <v>123</v>
      </c>
      <c r="BT176" s="5" t="s">
        <v>123</v>
      </c>
      <c r="BU176" s="5" t="s">
        <v>123</v>
      </c>
      <c r="BY176" s="5" t="s">
        <v>123</v>
      </c>
      <c r="BZ176" s="5" t="s">
        <v>123</v>
      </c>
      <c r="CA176" s="5" t="s">
        <v>123</v>
      </c>
      <c r="CB176" s="5" t="s">
        <v>123</v>
      </c>
      <c r="CH176" s="5" t="s">
        <v>123</v>
      </c>
      <c r="CI176" s="5" t="s">
        <v>123</v>
      </c>
      <c r="CJ176" s="5" t="s">
        <v>123</v>
      </c>
      <c r="CK176" s="5" t="s">
        <v>123</v>
      </c>
      <c r="CM176" s="5" t="s">
        <v>123</v>
      </c>
      <c r="CP176" s="5" t="s">
        <v>123</v>
      </c>
      <c r="CQ176" s="5" t="s">
        <v>123</v>
      </c>
      <c r="CR176" s="5" t="s">
        <v>123</v>
      </c>
      <c r="CS176" s="5" t="s">
        <v>123</v>
      </c>
      <c r="CU176" s="5" t="s">
        <v>123</v>
      </c>
      <c r="CV176" s="5" t="s">
        <v>123</v>
      </c>
      <c r="CW176" s="5" t="s">
        <v>123</v>
      </c>
      <c r="CX176" s="5" t="s">
        <v>123</v>
      </c>
      <c r="CY176" s="5" t="s">
        <v>123</v>
      </c>
      <c r="CZ176" s="5" t="s">
        <v>123</v>
      </c>
      <c r="DB176" s="5">
        <v>4.0</v>
      </c>
      <c r="DE176" s="5" t="s">
        <v>138</v>
      </c>
    </row>
    <row r="177">
      <c r="A177" s="5">
        <v>176.0</v>
      </c>
      <c r="B177" s="6" t="s">
        <v>1479</v>
      </c>
      <c r="C177" s="6" t="s">
        <v>1480</v>
      </c>
      <c r="D177" s="5" t="s">
        <v>109</v>
      </c>
      <c r="G177" s="5" t="s">
        <v>1481</v>
      </c>
      <c r="H177" s="5" t="s">
        <v>1482</v>
      </c>
      <c r="I177" s="5" t="s">
        <v>1483</v>
      </c>
      <c r="J177" s="5" t="s">
        <v>448</v>
      </c>
      <c r="K177" s="5" t="s">
        <v>1484</v>
      </c>
      <c r="L177" s="8" t="s">
        <v>1485</v>
      </c>
      <c r="M177" s="5" t="s">
        <v>118</v>
      </c>
      <c r="N177" s="5" t="s">
        <v>1486</v>
      </c>
      <c r="O177" s="5" t="s">
        <v>1487</v>
      </c>
      <c r="P177" s="5" t="s">
        <v>1488</v>
      </c>
      <c r="Q177" s="5" t="s">
        <v>157</v>
      </c>
      <c r="R177" s="5" t="s">
        <v>123</v>
      </c>
      <c r="S177" s="5" t="s">
        <v>123</v>
      </c>
      <c r="T177" s="5" t="s">
        <v>123</v>
      </c>
      <c r="U177" s="5" t="s">
        <v>123</v>
      </c>
      <c r="V177" s="5" t="s">
        <v>123</v>
      </c>
      <c r="X177" s="5" t="s">
        <v>123</v>
      </c>
      <c r="Z177" s="5" t="s">
        <v>123</v>
      </c>
      <c r="AC177" s="5" t="s">
        <v>123</v>
      </c>
      <c r="AE177" s="5" t="s">
        <v>123</v>
      </c>
      <c r="AH177" s="5" t="s">
        <v>123</v>
      </c>
      <c r="AK177" s="5" t="s">
        <v>123</v>
      </c>
      <c r="AL177" s="5" t="s">
        <v>123</v>
      </c>
      <c r="AM177" s="5" t="s">
        <v>123</v>
      </c>
      <c r="AN177" s="5" t="s">
        <v>123</v>
      </c>
      <c r="AP177" s="5" t="s">
        <v>123</v>
      </c>
      <c r="AT177" s="5" t="s">
        <v>123</v>
      </c>
      <c r="AV177" s="5" t="s">
        <v>123</v>
      </c>
      <c r="BE177" s="5" t="s">
        <v>123</v>
      </c>
      <c r="BF177" s="5" t="s">
        <v>123</v>
      </c>
      <c r="BK177" s="5" t="s">
        <v>123</v>
      </c>
      <c r="BM177" s="5" t="s">
        <v>123</v>
      </c>
      <c r="BO177" s="5" t="s">
        <v>123</v>
      </c>
      <c r="BT177" s="5" t="s">
        <v>123</v>
      </c>
      <c r="BU177" s="5" t="s">
        <v>123</v>
      </c>
      <c r="BV177" s="5" t="s">
        <v>123</v>
      </c>
      <c r="BW177" s="5" t="s">
        <v>123</v>
      </c>
      <c r="CE177" s="5" t="s">
        <v>123</v>
      </c>
      <c r="CG177" s="5" t="s">
        <v>123</v>
      </c>
      <c r="CH177" s="5" t="s">
        <v>123</v>
      </c>
      <c r="CI177" s="5" t="s">
        <v>123</v>
      </c>
      <c r="CM177" s="5" t="s">
        <v>123</v>
      </c>
      <c r="CQ177" s="5" t="s">
        <v>123</v>
      </c>
      <c r="CR177" s="5" t="s">
        <v>123</v>
      </c>
      <c r="CS177" s="5" t="s">
        <v>123</v>
      </c>
      <c r="CT177" s="5" t="s">
        <v>123</v>
      </c>
      <c r="DB177" s="9">
        <v>43558.0</v>
      </c>
      <c r="DE177" s="5" t="s">
        <v>124</v>
      </c>
    </row>
    <row r="178">
      <c r="A178" s="5">
        <v>177.0</v>
      </c>
      <c r="B178" s="6">
        <v>26.0</v>
      </c>
      <c r="C178" s="6">
        <v>80.0</v>
      </c>
      <c r="D178" s="5" t="s">
        <v>139</v>
      </c>
      <c r="E178" s="5" t="s">
        <v>110</v>
      </c>
      <c r="F178" s="5" t="s">
        <v>160</v>
      </c>
      <c r="G178" s="5" t="s">
        <v>192</v>
      </c>
      <c r="H178" s="5" t="s">
        <v>1491</v>
      </c>
      <c r="I178" s="5" t="s">
        <v>1492</v>
      </c>
      <c r="J178" s="5" t="s">
        <v>115</v>
      </c>
      <c r="K178" s="5" t="s">
        <v>1492</v>
      </c>
      <c r="L178" s="8" t="s">
        <v>1493</v>
      </c>
      <c r="M178" s="5" t="s">
        <v>118</v>
      </c>
      <c r="N178" s="5" t="s">
        <v>1494</v>
      </c>
      <c r="O178" s="5" t="s">
        <v>1495</v>
      </c>
      <c r="P178" s="5" t="s">
        <v>1496</v>
      </c>
      <c r="Q178" s="5" t="s">
        <v>122</v>
      </c>
      <c r="S178" s="5" t="s">
        <v>123</v>
      </c>
      <c r="V178" s="5" t="s">
        <v>123</v>
      </c>
      <c r="AB178" s="5" t="s">
        <v>123</v>
      </c>
      <c r="DB178" s="5">
        <v>3.0</v>
      </c>
      <c r="DD178" s="5" t="s">
        <v>1497</v>
      </c>
      <c r="DE178" s="5" t="s">
        <v>138</v>
      </c>
    </row>
    <row r="179">
      <c r="A179" s="5">
        <v>178.0</v>
      </c>
      <c r="B179" s="6">
        <v>211.0</v>
      </c>
      <c r="C179" s="6">
        <v>65.0</v>
      </c>
      <c r="D179" s="5" t="s">
        <v>109</v>
      </c>
      <c r="E179" s="5" t="s">
        <v>125</v>
      </c>
      <c r="F179" s="5" t="s">
        <v>219</v>
      </c>
      <c r="G179" s="5" t="s">
        <v>112</v>
      </c>
      <c r="H179" s="5" t="s">
        <v>1498</v>
      </c>
      <c r="I179" s="5" t="s">
        <v>1499</v>
      </c>
      <c r="J179" s="5" t="s">
        <v>259</v>
      </c>
      <c r="K179" s="5" t="s">
        <v>1500</v>
      </c>
      <c r="L179" s="8" t="s">
        <v>1501</v>
      </c>
      <c r="M179" s="5" t="s">
        <v>118</v>
      </c>
      <c r="N179" s="5" t="s">
        <v>1502</v>
      </c>
      <c r="O179" s="5" t="s">
        <v>1503</v>
      </c>
      <c r="P179" s="5" t="s">
        <v>1504</v>
      </c>
      <c r="Q179" s="5" t="s">
        <v>122</v>
      </c>
      <c r="U179" s="5" t="s">
        <v>123</v>
      </c>
      <c r="W179" s="5" t="s">
        <v>123</v>
      </c>
      <c r="X179" s="5" t="s">
        <v>123</v>
      </c>
      <c r="AA179" s="5" t="s">
        <v>123</v>
      </c>
      <c r="AB179" s="5" t="s">
        <v>123</v>
      </c>
      <c r="AC179" s="5" t="s">
        <v>123</v>
      </c>
      <c r="DB179" s="5">
        <v>4.0</v>
      </c>
      <c r="DE179" s="5" t="s">
        <v>124</v>
      </c>
    </row>
    <row r="180">
      <c r="A180" s="5">
        <v>179.0</v>
      </c>
      <c r="B180" s="6">
        <v>104.0</v>
      </c>
      <c r="C180" s="6">
        <v>82.0</v>
      </c>
      <c r="D180" s="5" t="s">
        <v>109</v>
      </c>
      <c r="E180" s="5" t="s">
        <v>110</v>
      </c>
      <c r="F180" s="5" t="s">
        <v>160</v>
      </c>
      <c r="G180" s="5" t="s">
        <v>311</v>
      </c>
      <c r="H180" s="5" t="s">
        <v>1505</v>
      </c>
      <c r="I180" s="5" t="s">
        <v>1506</v>
      </c>
      <c r="J180" s="5" t="s">
        <v>314</v>
      </c>
      <c r="K180" s="5" t="s">
        <v>143</v>
      </c>
      <c r="L180" s="8" t="s">
        <v>1507</v>
      </c>
      <c r="M180" s="5" t="s">
        <v>118</v>
      </c>
      <c r="N180" s="5" t="s">
        <v>1508</v>
      </c>
      <c r="O180" s="5" t="s">
        <v>1509</v>
      </c>
      <c r="P180" s="5" t="s">
        <v>1510</v>
      </c>
      <c r="Q180" s="5" t="s">
        <v>157</v>
      </c>
      <c r="R180" s="5" t="s">
        <v>123</v>
      </c>
      <c r="T180" s="5" t="s">
        <v>123</v>
      </c>
      <c r="AA180" s="5" t="s">
        <v>123</v>
      </c>
      <c r="AE180" s="5" t="s">
        <v>123</v>
      </c>
      <c r="AJ180" s="5" t="s">
        <v>123</v>
      </c>
      <c r="AS180" s="5" t="s">
        <v>123</v>
      </c>
      <c r="AV180" s="5" t="s">
        <v>123</v>
      </c>
      <c r="BF180" s="5" t="s">
        <v>123</v>
      </c>
      <c r="DB180" s="5">
        <v>3.0</v>
      </c>
      <c r="DD180" s="5" t="s">
        <v>320</v>
      </c>
      <c r="DE180" s="5" t="s">
        <v>138</v>
      </c>
    </row>
    <row r="181">
      <c r="A181" s="5">
        <v>180.0</v>
      </c>
      <c r="B181" s="6">
        <v>46.0</v>
      </c>
      <c r="C181" s="6">
        <v>104.0</v>
      </c>
      <c r="D181" s="5" t="s">
        <v>109</v>
      </c>
      <c r="E181" s="5" t="s">
        <v>110</v>
      </c>
      <c r="F181" s="5" t="s">
        <v>111</v>
      </c>
      <c r="G181" s="5" t="s">
        <v>112</v>
      </c>
      <c r="H181" s="5" t="s">
        <v>1511</v>
      </c>
      <c r="I181" s="5" t="s">
        <v>1512</v>
      </c>
      <c r="J181" s="5" t="s">
        <v>447</v>
      </c>
      <c r="K181" s="5" t="s">
        <v>1513</v>
      </c>
      <c r="L181" s="8" t="s">
        <v>1514</v>
      </c>
      <c r="M181" s="5" t="s">
        <v>118</v>
      </c>
      <c r="N181" s="5" t="s">
        <v>1515</v>
      </c>
      <c r="O181" s="5" t="s">
        <v>1516</v>
      </c>
      <c r="P181" s="5" t="s">
        <v>1517</v>
      </c>
      <c r="Q181" s="5" t="s">
        <v>157</v>
      </c>
      <c r="U181" s="5" t="s">
        <v>123</v>
      </c>
      <c r="Y181" s="5" t="s">
        <v>123</v>
      </c>
      <c r="AB181" s="5" t="s">
        <v>123</v>
      </c>
      <c r="AC181" s="5" t="s">
        <v>123</v>
      </c>
      <c r="AM181" s="5" t="s">
        <v>123</v>
      </c>
      <c r="AQ181" s="5" t="s">
        <v>123</v>
      </c>
      <c r="BB181" s="5" t="s">
        <v>123</v>
      </c>
      <c r="BC181" s="5" t="s">
        <v>123</v>
      </c>
      <c r="BD181" s="5" t="s">
        <v>123</v>
      </c>
      <c r="BH181" s="5" t="s">
        <v>123</v>
      </c>
      <c r="BK181" s="5" t="s">
        <v>123</v>
      </c>
      <c r="BQ181" s="5" t="s">
        <v>123</v>
      </c>
      <c r="BR181" s="5" t="s">
        <v>123</v>
      </c>
      <c r="BS181" s="5" t="s">
        <v>123</v>
      </c>
      <c r="BT181" s="5" t="s">
        <v>123</v>
      </c>
      <c r="BU181" s="5" t="s">
        <v>123</v>
      </c>
      <c r="BV181" s="5" t="s">
        <v>123</v>
      </c>
      <c r="BZ181" s="5" t="s">
        <v>123</v>
      </c>
      <c r="CA181" s="5" t="s">
        <v>123</v>
      </c>
      <c r="DB181" s="5">
        <v>4.0</v>
      </c>
      <c r="DE181" s="5" t="s">
        <v>124</v>
      </c>
    </row>
    <row r="182">
      <c r="A182" s="5">
        <v>181.0</v>
      </c>
      <c r="B182" s="6">
        <v>88.0</v>
      </c>
      <c r="C182" s="6">
        <v>61.0</v>
      </c>
      <c r="D182" s="5" t="s">
        <v>139</v>
      </c>
      <c r="E182" s="5" t="s">
        <v>125</v>
      </c>
      <c r="F182" s="5" t="s">
        <v>126</v>
      </c>
      <c r="G182" s="5" t="s">
        <v>112</v>
      </c>
      <c r="H182" s="5" t="s">
        <v>1520</v>
      </c>
      <c r="I182" s="5" t="s">
        <v>150</v>
      </c>
      <c r="J182" s="5" t="s">
        <v>151</v>
      </c>
      <c r="K182" s="5" t="s">
        <v>152</v>
      </c>
      <c r="L182" s="8" t="s">
        <v>1521</v>
      </c>
      <c r="M182" s="5" t="s">
        <v>118</v>
      </c>
      <c r="N182" s="5" t="s">
        <v>1522</v>
      </c>
      <c r="O182" s="5" t="s">
        <v>1523</v>
      </c>
      <c r="P182" s="5" t="s">
        <v>1524</v>
      </c>
      <c r="Q182" s="5" t="s">
        <v>157</v>
      </c>
      <c r="U182" s="5" t="s">
        <v>123</v>
      </c>
      <c r="AV182" s="5" t="s">
        <v>123</v>
      </c>
      <c r="AY182" s="5" t="s">
        <v>123</v>
      </c>
      <c r="BB182" s="5" t="s">
        <v>123</v>
      </c>
      <c r="BE182" s="5" t="s">
        <v>123</v>
      </c>
      <c r="BF182" s="5" t="s">
        <v>123</v>
      </c>
      <c r="BK182" s="5" t="s">
        <v>123</v>
      </c>
      <c r="BP182" s="5" t="s">
        <v>123</v>
      </c>
      <c r="CP182" s="5" t="s">
        <v>123</v>
      </c>
      <c r="CU182" s="5" t="s">
        <v>123</v>
      </c>
      <c r="DB182" s="5">
        <v>3.0</v>
      </c>
      <c r="DD182" s="5" t="s">
        <v>159</v>
      </c>
      <c r="DE182" s="5" t="s">
        <v>124</v>
      </c>
    </row>
    <row r="183">
      <c r="A183" s="5">
        <v>182.0</v>
      </c>
      <c r="B183" s="6">
        <v>54.0</v>
      </c>
      <c r="C183" s="6">
        <v>114.0</v>
      </c>
      <c r="D183" s="5" t="s">
        <v>139</v>
      </c>
      <c r="E183" s="5" t="s">
        <v>110</v>
      </c>
      <c r="F183" s="5" t="s">
        <v>111</v>
      </c>
      <c r="G183" s="5" t="s">
        <v>112</v>
      </c>
      <c r="H183" s="5" t="s">
        <v>1525</v>
      </c>
      <c r="I183" s="5" t="s">
        <v>1526</v>
      </c>
      <c r="J183" s="5" t="s">
        <v>397</v>
      </c>
      <c r="K183" s="5" t="s">
        <v>1527</v>
      </c>
      <c r="L183" s="8" t="s">
        <v>1528</v>
      </c>
      <c r="M183" s="5" t="s">
        <v>118</v>
      </c>
      <c r="N183" s="5" t="s">
        <v>1529</v>
      </c>
      <c r="O183" s="5" t="s">
        <v>1530</v>
      </c>
      <c r="Q183" s="5" t="s">
        <v>122</v>
      </c>
      <c r="R183" s="5" t="s">
        <v>123</v>
      </c>
      <c r="V183" s="5" t="s">
        <v>123</v>
      </c>
      <c r="DB183" s="5">
        <v>4.0</v>
      </c>
      <c r="DD183" s="5" t="s">
        <v>1531</v>
      </c>
      <c r="DE183" s="5" t="s">
        <v>138</v>
      </c>
    </row>
    <row r="184">
      <c r="A184" s="5">
        <v>183.0</v>
      </c>
      <c r="B184" s="6">
        <v>10.0</v>
      </c>
      <c r="C184" s="6">
        <v>59.0</v>
      </c>
      <c r="D184" s="5" t="s">
        <v>109</v>
      </c>
      <c r="E184" s="5" t="s">
        <v>110</v>
      </c>
      <c r="F184" s="5" t="s">
        <v>160</v>
      </c>
      <c r="G184" s="5" t="s">
        <v>1331</v>
      </c>
      <c r="H184" s="5" t="s">
        <v>1532</v>
      </c>
      <c r="I184" s="5" t="s">
        <v>1533</v>
      </c>
      <c r="J184" s="5" t="s">
        <v>504</v>
      </c>
      <c r="K184" s="5" t="s">
        <v>1534</v>
      </c>
      <c r="L184" s="8" t="s">
        <v>1535</v>
      </c>
      <c r="M184" s="5" t="s">
        <v>118</v>
      </c>
      <c r="N184" s="5" t="s">
        <v>1536</v>
      </c>
      <c r="O184" s="5" t="s">
        <v>1537</v>
      </c>
      <c r="P184" s="5" t="s">
        <v>1538</v>
      </c>
      <c r="Q184" s="5" t="s">
        <v>122</v>
      </c>
      <c r="AA184" s="5" t="s">
        <v>123</v>
      </c>
      <c r="DB184" s="5">
        <v>4.0</v>
      </c>
      <c r="DE184" s="5" t="s">
        <v>138</v>
      </c>
    </row>
    <row r="185">
      <c r="A185" s="5">
        <v>184.0</v>
      </c>
      <c r="B185" s="6">
        <v>48.0</v>
      </c>
      <c r="C185" s="6">
        <v>107.0</v>
      </c>
      <c r="D185" s="5" t="s">
        <v>139</v>
      </c>
      <c r="E185" s="5" t="s">
        <v>110</v>
      </c>
      <c r="F185" s="5" t="s">
        <v>160</v>
      </c>
      <c r="G185" s="5" t="s">
        <v>462</v>
      </c>
      <c r="H185" s="5" t="s">
        <v>1539</v>
      </c>
      <c r="I185" s="5" t="s">
        <v>1540</v>
      </c>
      <c r="J185" s="5" t="s">
        <v>386</v>
      </c>
      <c r="K185" s="5" t="s">
        <v>1541</v>
      </c>
      <c r="L185" s="8" t="s">
        <v>1542</v>
      </c>
      <c r="M185" s="5" t="s">
        <v>118</v>
      </c>
      <c r="N185" s="5" t="s">
        <v>1543</v>
      </c>
      <c r="O185" s="5" t="s">
        <v>1544</v>
      </c>
      <c r="P185" s="5" t="s">
        <v>1545</v>
      </c>
      <c r="Q185" s="5" t="s">
        <v>157</v>
      </c>
      <c r="R185" s="5" t="s">
        <v>123</v>
      </c>
      <c r="AD185" s="5" t="s">
        <v>123</v>
      </c>
      <c r="AL185" s="5" t="s">
        <v>123</v>
      </c>
      <c r="AM185" s="5" t="s">
        <v>123</v>
      </c>
      <c r="BE185" s="5" t="s">
        <v>123</v>
      </c>
      <c r="BK185" s="5" t="s">
        <v>123</v>
      </c>
      <c r="BL185" s="5" t="s">
        <v>123</v>
      </c>
      <c r="BP185" s="5" t="s">
        <v>123</v>
      </c>
      <c r="BX185" s="5" t="s">
        <v>123</v>
      </c>
      <c r="CQ185" s="5" t="s">
        <v>123</v>
      </c>
      <c r="CR185" s="5" t="s">
        <v>123</v>
      </c>
      <c r="CS185" s="5" t="s">
        <v>123</v>
      </c>
      <c r="CU185" s="5" t="s">
        <v>123</v>
      </c>
      <c r="CV185" s="5" t="s">
        <v>123</v>
      </c>
      <c r="CW185" s="5" t="s">
        <v>123</v>
      </c>
      <c r="DB185" s="5">
        <v>4.0</v>
      </c>
      <c r="DE185" s="5" t="s">
        <v>124</v>
      </c>
    </row>
    <row r="186">
      <c r="A186" s="5">
        <v>185.0</v>
      </c>
      <c r="B186" s="6">
        <v>198.0</v>
      </c>
      <c r="C186" s="6">
        <v>134.0</v>
      </c>
      <c r="D186" s="5" t="s">
        <v>109</v>
      </c>
      <c r="E186" s="5" t="s">
        <v>125</v>
      </c>
      <c r="F186" s="5" t="s">
        <v>111</v>
      </c>
      <c r="G186" s="5" t="s">
        <v>112</v>
      </c>
      <c r="H186" s="5" t="s">
        <v>1548</v>
      </c>
      <c r="I186" s="5" t="s">
        <v>1549</v>
      </c>
      <c r="J186" s="5" t="s">
        <v>142</v>
      </c>
      <c r="K186" s="5" t="s">
        <v>1551</v>
      </c>
      <c r="L186" s="7" t="s">
        <v>117</v>
      </c>
      <c r="M186" s="5" t="s">
        <v>118</v>
      </c>
      <c r="N186" s="5" t="s">
        <v>1552</v>
      </c>
      <c r="O186" s="5" t="s">
        <v>1553</v>
      </c>
      <c r="P186" s="5" t="s">
        <v>1554</v>
      </c>
      <c r="Q186" s="5" t="s">
        <v>122</v>
      </c>
      <c r="S186" s="5" t="s">
        <v>123</v>
      </c>
      <c r="U186" s="5" t="s">
        <v>123</v>
      </c>
      <c r="V186" s="5" t="s">
        <v>123</v>
      </c>
      <c r="Y186" s="5" t="s">
        <v>123</v>
      </c>
      <c r="DB186" s="5">
        <v>3.0</v>
      </c>
      <c r="DE186" s="5" t="s">
        <v>124</v>
      </c>
    </row>
    <row r="187">
      <c r="A187" s="5">
        <v>186.0</v>
      </c>
      <c r="B187" s="6">
        <v>56.0</v>
      </c>
      <c r="C187" s="6">
        <v>116.0</v>
      </c>
      <c r="D187" s="5" t="s">
        <v>109</v>
      </c>
      <c r="E187" s="5" t="s">
        <v>110</v>
      </c>
      <c r="F187" s="5" t="s">
        <v>160</v>
      </c>
      <c r="G187" s="5" t="s">
        <v>484</v>
      </c>
      <c r="H187" s="5" t="s">
        <v>1555</v>
      </c>
      <c r="I187" s="5" t="s">
        <v>1556</v>
      </c>
      <c r="J187" s="5" t="s">
        <v>129</v>
      </c>
      <c r="K187" s="5" t="s">
        <v>1557</v>
      </c>
      <c r="L187" s="8" t="s">
        <v>1558</v>
      </c>
      <c r="M187" s="5" t="s">
        <v>118</v>
      </c>
      <c r="N187" s="5" t="s">
        <v>1559</v>
      </c>
      <c r="O187" s="5" t="s">
        <v>1560</v>
      </c>
      <c r="P187" s="5" t="s">
        <v>1561</v>
      </c>
      <c r="Q187" s="5" t="s">
        <v>122</v>
      </c>
      <c r="S187" s="5" t="s">
        <v>123</v>
      </c>
      <c r="T187" s="5" t="s">
        <v>123</v>
      </c>
      <c r="DB187" s="5">
        <v>3.0</v>
      </c>
      <c r="DE187" s="5" t="s">
        <v>207</v>
      </c>
    </row>
    <row r="188">
      <c r="A188" s="5">
        <v>187.0</v>
      </c>
      <c r="B188" s="6">
        <v>5.0</v>
      </c>
      <c r="C188" s="6">
        <v>52.0</v>
      </c>
      <c r="D188" s="5" t="s">
        <v>139</v>
      </c>
      <c r="E188" s="5" t="s">
        <v>125</v>
      </c>
      <c r="F188" s="5" t="s">
        <v>219</v>
      </c>
      <c r="G188" s="5" t="s">
        <v>112</v>
      </c>
      <c r="H188" s="5" t="s">
        <v>1562</v>
      </c>
      <c r="I188" s="5" t="s">
        <v>616</v>
      </c>
      <c r="J188" s="5" t="s">
        <v>222</v>
      </c>
      <c r="K188" s="5" t="s">
        <v>323</v>
      </c>
      <c r="L188" s="8" t="s">
        <v>117</v>
      </c>
      <c r="M188" s="5" t="s">
        <v>118</v>
      </c>
      <c r="N188" s="5" t="s">
        <v>1563</v>
      </c>
      <c r="O188" s="5" t="s">
        <v>1564</v>
      </c>
      <c r="P188" s="5" t="s">
        <v>1565</v>
      </c>
      <c r="Q188" s="5" t="s">
        <v>122</v>
      </c>
      <c r="R188" s="5" t="s">
        <v>123</v>
      </c>
      <c r="S188" s="5" t="s">
        <v>123</v>
      </c>
      <c r="T188" s="5" t="s">
        <v>123</v>
      </c>
      <c r="U188" s="5" t="s">
        <v>123</v>
      </c>
      <c r="V188" s="5" t="s">
        <v>123</v>
      </c>
      <c r="W188" s="5" t="s">
        <v>123</v>
      </c>
      <c r="Y188" s="5" t="s">
        <v>123</v>
      </c>
      <c r="AA188" s="5" t="s">
        <v>123</v>
      </c>
      <c r="AB188" s="5" t="s">
        <v>123</v>
      </c>
      <c r="AC188" s="5" t="s">
        <v>123</v>
      </c>
      <c r="DB188" s="5">
        <v>4.0</v>
      </c>
      <c r="DE188" s="5" t="s">
        <v>138</v>
      </c>
    </row>
    <row r="189">
      <c r="A189" s="5">
        <v>188.0</v>
      </c>
      <c r="B189" s="6">
        <v>286.0</v>
      </c>
      <c r="C189" s="6">
        <v>134.0</v>
      </c>
      <c r="D189" s="5" t="s">
        <v>109</v>
      </c>
      <c r="E189" s="5" t="s">
        <v>125</v>
      </c>
      <c r="F189" s="5" t="s">
        <v>111</v>
      </c>
      <c r="G189" s="5" t="s">
        <v>112</v>
      </c>
      <c r="H189" s="5" t="s">
        <v>1566</v>
      </c>
      <c r="I189" s="5" t="s">
        <v>1567</v>
      </c>
      <c r="J189" s="5" t="s">
        <v>142</v>
      </c>
      <c r="K189" s="5" t="s">
        <v>1568</v>
      </c>
      <c r="L189" s="8" t="s">
        <v>117</v>
      </c>
      <c r="M189" s="5" t="s">
        <v>133</v>
      </c>
      <c r="N189" s="5" t="s">
        <v>1569</v>
      </c>
      <c r="O189" s="5" t="s">
        <v>1570</v>
      </c>
      <c r="P189" s="5" t="s">
        <v>1571</v>
      </c>
      <c r="Q189" s="5" t="s">
        <v>122</v>
      </c>
      <c r="S189" s="5" t="s">
        <v>123</v>
      </c>
      <c r="V189" s="5" t="s">
        <v>123</v>
      </c>
      <c r="X189" s="5" t="s">
        <v>123</v>
      </c>
      <c r="Y189" s="5" t="s">
        <v>123</v>
      </c>
      <c r="AC189" s="5" t="s">
        <v>123</v>
      </c>
      <c r="DB189" s="5">
        <v>2.0</v>
      </c>
      <c r="DE189" s="5" t="s">
        <v>138</v>
      </c>
    </row>
    <row r="190">
      <c r="A190" s="5">
        <v>189.0</v>
      </c>
      <c r="B190" s="6" t="s">
        <v>1572</v>
      </c>
      <c r="C190" s="6" t="s">
        <v>1573</v>
      </c>
      <c r="D190" s="5" t="s">
        <v>139</v>
      </c>
      <c r="G190" s="5" t="s">
        <v>1574</v>
      </c>
      <c r="H190" s="5" t="s">
        <v>1575</v>
      </c>
      <c r="I190" s="5" t="s">
        <v>441</v>
      </c>
      <c r="J190" s="5" t="s">
        <v>222</v>
      </c>
      <c r="K190" s="5" t="s">
        <v>1576</v>
      </c>
      <c r="L190" s="8" t="s">
        <v>1577</v>
      </c>
      <c r="M190" s="5" t="s">
        <v>118</v>
      </c>
      <c r="N190" s="5" t="s">
        <v>1578</v>
      </c>
      <c r="O190" s="5" t="s">
        <v>1579</v>
      </c>
      <c r="Q190" s="5" t="s">
        <v>157</v>
      </c>
      <c r="T190" s="5" t="s">
        <v>123</v>
      </c>
      <c r="U190" s="5" t="s">
        <v>123</v>
      </c>
      <c r="V190" s="5" t="s">
        <v>123</v>
      </c>
      <c r="X190" s="5" t="s">
        <v>123</v>
      </c>
      <c r="Y190" s="5" t="s">
        <v>123</v>
      </c>
      <c r="Z190" s="5" t="s">
        <v>123</v>
      </c>
      <c r="AA190" s="5" t="s">
        <v>123</v>
      </c>
      <c r="AK190" s="5" t="s">
        <v>123</v>
      </c>
      <c r="AL190" s="5" t="s">
        <v>123</v>
      </c>
      <c r="AM190" s="5" t="s">
        <v>123</v>
      </c>
      <c r="AO190" s="5" t="s">
        <v>123</v>
      </c>
      <c r="AQ190" s="5" t="s">
        <v>123</v>
      </c>
      <c r="AR190" s="5" t="s">
        <v>123</v>
      </c>
      <c r="AS190" s="5" t="s">
        <v>123</v>
      </c>
      <c r="AT190" s="5" t="s">
        <v>123</v>
      </c>
      <c r="AU190" s="5" t="s">
        <v>123</v>
      </c>
      <c r="AX190" s="5" t="s">
        <v>123</v>
      </c>
      <c r="AY190" s="5" t="s">
        <v>123</v>
      </c>
      <c r="AZ190" s="5" t="s">
        <v>123</v>
      </c>
      <c r="BA190" s="5" t="s">
        <v>123</v>
      </c>
      <c r="BB190" s="5" t="s">
        <v>123</v>
      </c>
      <c r="BC190" s="5" t="s">
        <v>123</v>
      </c>
      <c r="BD190" s="5" t="s">
        <v>123</v>
      </c>
      <c r="BF190" s="5" t="s">
        <v>123</v>
      </c>
      <c r="BJ190" s="5" t="s">
        <v>123</v>
      </c>
      <c r="BK190" s="5" t="s">
        <v>123</v>
      </c>
      <c r="BN190" s="5" t="s">
        <v>123</v>
      </c>
      <c r="BO190" s="5" t="s">
        <v>123</v>
      </c>
      <c r="BP190" s="5" t="s">
        <v>123</v>
      </c>
      <c r="BS190" s="5" t="s">
        <v>123</v>
      </c>
      <c r="BT190" s="5" t="s">
        <v>123</v>
      </c>
      <c r="BV190" s="5" t="s">
        <v>123</v>
      </c>
      <c r="BZ190" s="5" t="s">
        <v>123</v>
      </c>
      <c r="CA190" s="5" t="s">
        <v>123</v>
      </c>
      <c r="CE190" s="5" t="s">
        <v>123</v>
      </c>
      <c r="CF190" s="5" t="s">
        <v>123</v>
      </c>
      <c r="CG190" s="5" t="s">
        <v>123</v>
      </c>
      <c r="CH190" s="5" t="s">
        <v>123</v>
      </c>
      <c r="CI190" s="5" t="s">
        <v>123</v>
      </c>
      <c r="CJ190" s="5" t="s">
        <v>123</v>
      </c>
      <c r="CK190" s="5" t="s">
        <v>123</v>
      </c>
      <c r="CM190" s="5" t="s">
        <v>123</v>
      </c>
      <c r="CN190" s="5" t="s">
        <v>123</v>
      </c>
      <c r="CO190" s="5" t="s">
        <v>123</v>
      </c>
      <c r="CP190" s="5" t="s">
        <v>123</v>
      </c>
      <c r="CQ190" s="5" t="s">
        <v>123</v>
      </c>
      <c r="CR190" s="5" t="s">
        <v>123</v>
      </c>
      <c r="CS190" s="5" t="s">
        <v>123</v>
      </c>
      <c r="CT190" s="5" t="s">
        <v>123</v>
      </c>
      <c r="CW190" s="5" t="s">
        <v>123</v>
      </c>
      <c r="CX190" s="5" t="s">
        <v>123</v>
      </c>
      <c r="CZ190" s="5" t="s">
        <v>123</v>
      </c>
      <c r="DB190" s="9">
        <v>43558.0</v>
      </c>
      <c r="DD190" s="5" t="s">
        <v>1582</v>
      </c>
      <c r="DE190" s="5" t="s">
        <v>124</v>
      </c>
    </row>
    <row r="191">
      <c r="A191" s="5">
        <v>190.0</v>
      </c>
      <c r="B191" s="6">
        <v>243.0</v>
      </c>
      <c r="C191" s="6">
        <v>127.0</v>
      </c>
      <c r="D191" s="5" t="s">
        <v>139</v>
      </c>
      <c r="E191" s="5" t="s">
        <v>125</v>
      </c>
      <c r="F191" s="5" t="s">
        <v>111</v>
      </c>
      <c r="G191" s="5" t="s">
        <v>112</v>
      </c>
      <c r="H191" s="5" t="s">
        <v>1583</v>
      </c>
      <c r="I191" s="5" t="s">
        <v>259</v>
      </c>
      <c r="J191" s="5" t="s">
        <v>439</v>
      </c>
      <c r="K191" s="5" t="s">
        <v>323</v>
      </c>
      <c r="L191" s="7" t="s">
        <v>117</v>
      </c>
      <c r="M191" s="5" t="s">
        <v>118</v>
      </c>
      <c r="N191" s="5" t="s">
        <v>1584</v>
      </c>
      <c r="O191" s="5" t="s">
        <v>1585</v>
      </c>
      <c r="P191" s="5" t="s">
        <v>1586</v>
      </c>
      <c r="Q191" s="5" t="s">
        <v>122</v>
      </c>
      <c r="T191" s="5" t="s">
        <v>123</v>
      </c>
      <c r="V191" s="5" t="s">
        <v>123</v>
      </c>
      <c r="W191" s="5" t="s">
        <v>123</v>
      </c>
      <c r="Y191" s="5" t="s">
        <v>123</v>
      </c>
      <c r="AB191" s="5" t="s">
        <v>123</v>
      </c>
      <c r="AC191" s="5" t="s">
        <v>123</v>
      </c>
      <c r="DB191" s="5">
        <v>4.0</v>
      </c>
      <c r="DE191" s="5" t="s">
        <v>138</v>
      </c>
    </row>
    <row r="192">
      <c r="A192" s="5">
        <v>191.0</v>
      </c>
      <c r="B192" s="6" t="s">
        <v>1587</v>
      </c>
      <c r="C192" s="6" t="s">
        <v>1588</v>
      </c>
      <c r="D192" s="5" t="s">
        <v>323</v>
      </c>
      <c r="G192" s="5" t="s">
        <v>586</v>
      </c>
      <c r="H192" s="5" t="s">
        <v>1589</v>
      </c>
      <c r="I192" s="5" t="s">
        <v>561</v>
      </c>
      <c r="J192" s="5" t="s">
        <v>397</v>
      </c>
      <c r="K192" s="5" t="s">
        <v>562</v>
      </c>
      <c r="L192" s="8" t="s">
        <v>1590</v>
      </c>
      <c r="M192" s="5" t="s">
        <v>118</v>
      </c>
      <c r="N192" s="5" t="s">
        <v>1591</v>
      </c>
      <c r="O192" s="5" t="s">
        <v>1592</v>
      </c>
      <c r="P192" s="5" t="s">
        <v>1593</v>
      </c>
      <c r="Q192" s="5" t="s">
        <v>122</v>
      </c>
      <c r="R192" s="5" t="s">
        <v>123</v>
      </c>
      <c r="T192" s="5" t="s">
        <v>123</v>
      </c>
      <c r="V192" s="5" t="s">
        <v>123</v>
      </c>
      <c r="W192" s="5" t="s">
        <v>123</v>
      </c>
      <c r="X192" s="5" t="s">
        <v>123</v>
      </c>
      <c r="Y192" s="5" t="s">
        <v>123</v>
      </c>
      <c r="AA192" s="5" t="s">
        <v>123</v>
      </c>
      <c r="DB192" s="9">
        <v>43527.0</v>
      </c>
      <c r="DD192" s="5" t="s">
        <v>1594</v>
      </c>
      <c r="DE192" s="5" t="s">
        <v>138</v>
      </c>
    </row>
    <row r="193">
      <c r="A193" s="5">
        <v>192.0</v>
      </c>
      <c r="B193" s="6" t="s">
        <v>1595</v>
      </c>
      <c r="C193" s="6" t="s">
        <v>1596</v>
      </c>
      <c r="D193" s="5" t="s">
        <v>323</v>
      </c>
      <c r="G193" s="5" t="s">
        <v>1597</v>
      </c>
      <c r="H193" s="5" t="s">
        <v>1598</v>
      </c>
      <c r="I193" s="5" t="s">
        <v>1599</v>
      </c>
      <c r="J193" s="5" t="s">
        <v>151</v>
      </c>
      <c r="K193" s="5" t="s">
        <v>1600</v>
      </c>
      <c r="L193" s="8" t="s">
        <v>1601</v>
      </c>
      <c r="M193" s="5" t="s">
        <v>118</v>
      </c>
      <c r="N193" s="5" t="s">
        <v>1602</v>
      </c>
      <c r="O193" s="5" t="s">
        <v>1603</v>
      </c>
      <c r="Q193" s="5" t="s">
        <v>122</v>
      </c>
      <c r="R193" s="5" t="s">
        <v>123</v>
      </c>
      <c r="S193" s="5" t="s">
        <v>123</v>
      </c>
      <c r="T193" s="5" t="s">
        <v>123</v>
      </c>
      <c r="U193" s="5" t="s">
        <v>123</v>
      </c>
      <c r="V193" s="5" t="s">
        <v>123</v>
      </c>
      <c r="X193" s="5" t="s">
        <v>123</v>
      </c>
      <c r="Y193" s="5" t="s">
        <v>123</v>
      </c>
      <c r="Z193" s="5" t="s">
        <v>123</v>
      </c>
      <c r="AA193" s="5" t="s">
        <v>123</v>
      </c>
      <c r="AB193" s="5" t="s">
        <v>123</v>
      </c>
      <c r="AC193" s="5" t="s">
        <v>123</v>
      </c>
      <c r="DB193" s="9">
        <v>43558.0</v>
      </c>
      <c r="DC193" s="5" t="s">
        <v>1604</v>
      </c>
      <c r="DD193" s="5" t="s">
        <v>1605</v>
      </c>
      <c r="DE193" s="5" t="s">
        <v>138</v>
      </c>
    </row>
    <row r="194">
      <c r="A194" s="5">
        <v>193.0</v>
      </c>
      <c r="B194" s="6" t="s">
        <v>1606</v>
      </c>
      <c r="C194" s="6" t="s">
        <v>1607</v>
      </c>
      <c r="D194" s="5" t="s">
        <v>109</v>
      </c>
      <c r="G194" s="5" t="s">
        <v>1608</v>
      </c>
      <c r="H194" s="5" t="s">
        <v>1609</v>
      </c>
      <c r="I194" s="5" t="s">
        <v>1610</v>
      </c>
      <c r="J194" s="5" t="s">
        <v>448</v>
      </c>
      <c r="K194" s="5" t="s">
        <v>1611</v>
      </c>
      <c r="L194" s="8" t="s">
        <v>1612</v>
      </c>
      <c r="M194" s="5" t="s">
        <v>118</v>
      </c>
      <c r="N194" s="5" t="s">
        <v>1613</v>
      </c>
      <c r="O194" s="5" t="s">
        <v>1614</v>
      </c>
      <c r="P194" s="5" t="s">
        <v>1615</v>
      </c>
      <c r="Q194" s="5" t="s">
        <v>157</v>
      </c>
      <c r="R194" s="5" t="s">
        <v>123</v>
      </c>
      <c r="S194" s="5" t="s">
        <v>123</v>
      </c>
      <c r="T194" s="5" t="s">
        <v>123</v>
      </c>
      <c r="V194" s="5" t="s">
        <v>123</v>
      </c>
      <c r="X194" s="5" t="s">
        <v>123</v>
      </c>
      <c r="Y194" s="5" t="s">
        <v>123</v>
      </c>
      <c r="AA194" s="5" t="s">
        <v>123</v>
      </c>
      <c r="AB194" s="5" t="s">
        <v>123</v>
      </c>
      <c r="AC194" s="5" t="s">
        <v>123</v>
      </c>
      <c r="AE194" s="5" t="s">
        <v>123</v>
      </c>
      <c r="AK194" s="5" t="s">
        <v>123</v>
      </c>
      <c r="AL194" s="5" t="s">
        <v>123</v>
      </c>
      <c r="AM194" s="5" t="s">
        <v>123</v>
      </c>
      <c r="AN194" s="5" t="s">
        <v>123</v>
      </c>
      <c r="AO194" s="5" t="s">
        <v>123</v>
      </c>
      <c r="AP194" s="5" t="s">
        <v>123</v>
      </c>
      <c r="AV194" s="5" t="s">
        <v>123</v>
      </c>
      <c r="BK194" s="5" t="s">
        <v>123</v>
      </c>
      <c r="BM194" s="5" t="s">
        <v>123</v>
      </c>
      <c r="BN194" s="5" t="s">
        <v>123</v>
      </c>
      <c r="BO194" s="5" t="s">
        <v>123</v>
      </c>
      <c r="BQ194" s="5" t="s">
        <v>123</v>
      </c>
      <c r="BR194" s="5" t="s">
        <v>123</v>
      </c>
      <c r="BS194" s="5" t="s">
        <v>123</v>
      </c>
      <c r="BT194" s="5" t="s">
        <v>123</v>
      </c>
      <c r="BU194" s="5" t="s">
        <v>123</v>
      </c>
      <c r="BV194" s="5" t="s">
        <v>123</v>
      </c>
      <c r="BX194" s="5" t="s">
        <v>123</v>
      </c>
      <c r="BY194" s="5" t="s">
        <v>123</v>
      </c>
      <c r="CA194" s="5" t="s">
        <v>123</v>
      </c>
      <c r="CB194" s="5" t="s">
        <v>123</v>
      </c>
      <c r="CE194" s="5" t="s">
        <v>123</v>
      </c>
      <c r="CF194" s="5" t="s">
        <v>123</v>
      </c>
      <c r="CG194" s="5" t="s">
        <v>123</v>
      </c>
      <c r="CJ194" s="5" t="s">
        <v>123</v>
      </c>
      <c r="CP194" s="5" t="s">
        <v>123</v>
      </c>
      <c r="CT194" s="5" t="s">
        <v>123</v>
      </c>
      <c r="DB194" s="13" t="s">
        <v>1618</v>
      </c>
      <c r="DE194" s="5" t="s">
        <v>124</v>
      </c>
    </row>
    <row r="195">
      <c r="A195" s="5">
        <v>194.0</v>
      </c>
      <c r="B195" s="6">
        <v>99.0</v>
      </c>
      <c r="C195" s="6">
        <v>74.0</v>
      </c>
      <c r="D195" s="5" t="s">
        <v>139</v>
      </c>
      <c r="E195" s="5" t="s">
        <v>125</v>
      </c>
      <c r="F195" s="5" t="s">
        <v>160</v>
      </c>
      <c r="G195" s="5" t="s">
        <v>1167</v>
      </c>
      <c r="H195" s="5" t="s">
        <v>1619</v>
      </c>
      <c r="I195" s="5" t="s">
        <v>1620</v>
      </c>
      <c r="J195" s="5" t="s">
        <v>249</v>
      </c>
      <c r="K195" s="5" t="s">
        <v>1170</v>
      </c>
      <c r="L195" s="8" t="s">
        <v>1621</v>
      </c>
      <c r="M195" s="5" t="s">
        <v>118</v>
      </c>
      <c r="N195" s="5" t="s">
        <v>1622</v>
      </c>
      <c r="O195" s="5" t="s">
        <v>1623</v>
      </c>
      <c r="P195" s="5" t="s">
        <v>1624</v>
      </c>
      <c r="Q195" s="5" t="s">
        <v>157</v>
      </c>
      <c r="R195" s="5" t="s">
        <v>123</v>
      </c>
      <c r="AD195" s="5" t="s">
        <v>123</v>
      </c>
      <c r="AE195" s="5" t="s">
        <v>123</v>
      </c>
      <c r="AG195" s="5" t="s">
        <v>123</v>
      </c>
      <c r="BE195" s="5" t="s">
        <v>123</v>
      </c>
      <c r="BI195" s="5" t="s">
        <v>123</v>
      </c>
      <c r="BK195" s="5" t="s">
        <v>123</v>
      </c>
      <c r="BL195" s="5" t="s">
        <v>123</v>
      </c>
      <c r="BN195" s="5" t="s">
        <v>123</v>
      </c>
      <c r="BO195" s="5" t="s">
        <v>123</v>
      </c>
      <c r="BP195" s="5" t="s">
        <v>123</v>
      </c>
      <c r="CK195" s="5" t="s">
        <v>123</v>
      </c>
      <c r="CU195" s="5" t="s">
        <v>123</v>
      </c>
      <c r="CV195" s="5" t="s">
        <v>123</v>
      </c>
      <c r="CY195" s="5" t="s">
        <v>123</v>
      </c>
      <c r="DB195" s="5">
        <v>4.0</v>
      </c>
      <c r="DE195" s="5" t="s">
        <v>138</v>
      </c>
    </row>
    <row r="196">
      <c r="A196" s="5">
        <v>195.0</v>
      </c>
      <c r="B196" s="6">
        <v>144.0</v>
      </c>
      <c r="C196" s="6">
        <v>47.0</v>
      </c>
      <c r="D196" s="5" t="s">
        <v>109</v>
      </c>
      <c r="E196" s="5" t="s">
        <v>125</v>
      </c>
      <c r="F196" s="5" t="s">
        <v>111</v>
      </c>
      <c r="G196" s="5" t="s">
        <v>112</v>
      </c>
      <c r="H196" s="5" t="s">
        <v>1625</v>
      </c>
      <c r="I196" s="5" t="s">
        <v>259</v>
      </c>
      <c r="J196" s="5" t="s">
        <v>439</v>
      </c>
      <c r="K196" s="5" t="s">
        <v>143</v>
      </c>
      <c r="L196" s="7" t="s">
        <v>117</v>
      </c>
      <c r="M196" s="5" t="s">
        <v>118</v>
      </c>
      <c r="N196" s="5" t="s">
        <v>1626</v>
      </c>
      <c r="O196" s="5" t="s">
        <v>1627</v>
      </c>
      <c r="P196" s="5" t="s">
        <v>1628</v>
      </c>
      <c r="Q196" s="5" t="s">
        <v>122</v>
      </c>
      <c r="T196" s="5" t="s">
        <v>123</v>
      </c>
      <c r="X196" s="5" t="s">
        <v>123</v>
      </c>
      <c r="Y196" s="5" t="s">
        <v>123</v>
      </c>
      <c r="AA196" s="5" t="s">
        <v>123</v>
      </c>
      <c r="DB196" s="5">
        <v>2.0</v>
      </c>
      <c r="DC196" s="5" t="s">
        <v>1629</v>
      </c>
      <c r="DD196" s="5" t="s">
        <v>1630</v>
      </c>
      <c r="DE196" s="5" t="s">
        <v>138</v>
      </c>
    </row>
    <row r="197">
      <c r="A197" s="5">
        <v>196.0</v>
      </c>
      <c r="B197" s="6">
        <v>150.0</v>
      </c>
      <c r="C197" s="6">
        <v>59.0</v>
      </c>
      <c r="D197" s="5" t="s">
        <v>109</v>
      </c>
      <c r="E197" s="5" t="s">
        <v>110</v>
      </c>
      <c r="F197" s="5" t="s">
        <v>160</v>
      </c>
      <c r="G197" s="5" t="s">
        <v>1331</v>
      </c>
      <c r="H197" s="5" t="s">
        <v>1631</v>
      </c>
      <c r="I197" s="5" t="s">
        <v>1632</v>
      </c>
      <c r="J197" s="5" t="s">
        <v>504</v>
      </c>
      <c r="K197" s="5" t="s">
        <v>1633</v>
      </c>
      <c r="L197" s="8" t="s">
        <v>1634</v>
      </c>
      <c r="M197" s="5" t="s">
        <v>118</v>
      </c>
      <c r="N197" s="5" t="s">
        <v>1635</v>
      </c>
      <c r="O197" s="5" t="s">
        <v>1636</v>
      </c>
      <c r="P197" s="5" t="s">
        <v>1637</v>
      </c>
      <c r="Q197" s="5" t="s">
        <v>122</v>
      </c>
      <c r="AB197" s="5" t="s">
        <v>123</v>
      </c>
      <c r="DB197" s="5">
        <v>4.0</v>
      </c>
      <c r="DE197" s="5" t="s">
        <v>138</v>
      </c>
    </row>
    <row r="198">
      <c r="A198" s="5">
        <v>197.0</v>
      </c>
      <c r="B198" s="6">
        <v>199.0</v>
      </c>
      <c r="C198" s="6">
        <v>137.0</v>
      </c>
      <c r="D198" s="5" t="s">
        <v>139</v>
      </c>
      <c r="E198" s="5" t="s">
        <v>110</v>
      </c>
      <c r="F198" s="5" t="s">
        <v>160</v>
      </c>
      <c r="G198" s="5" t="s">
        <v>271</v>
      </c>
      <c r="H198" s="5" t="s">
        <v>1640</v>
      </c>
      <c r="I198" s="5" t="s">
        <v>527</v>
      </c>
      <c r="J198" s="5" t="s">
        <v>142</v>
      </c>
      <c r="K198" s="5" t="s">
        <v>727</v>
      </c>
      <c r="L198" s="8" t="s">
        <v>1641</v>
      </c>
      <c r="M198" s="5" t="s">
        <v>118</v>
      </c>
      <c r="N198" s="5" t="s">
        <v>1642</v>
      </c>
      <c r="O198" s="5" t="s">
        <v>1643</v>
      </c>
      <c r="P198" s="5" t="s">
        <v>1644</v>
      </c>
      <c r="Q198" s="5" t="s">
        <v>122</v>
      </c>
      <c r="R198" s="5" t="s">
        <v>123</v>
      </c>
      <c r="T198" s="5" t="s">
        <v>123</v>
      </c>
      <c r="U198" s="5" t="s">
        <v>123</v>
      </c>
      <c r="V198" s="5" t="s">
        <v>123</v>
      </c>
      <c r="W198" s="5" t="s">
        <v>123</v>
      </c>
      <c r="X198" s="5" t="s">
        <v>123</v>
      </c>
      <c r="Y198" s="5" t="s">
        <v>123</v>
      </c>
      <c r="AC198" s="5" t="s">
        <v>123</v>
      </c>
      <c r="DB198" s="5">
        <v>4.0</v>
      </c>
      <c r="DD198" s="5" t="s">
        <v>1645</v>
      </c>
      <c r="DE198" s="5" t="s">
        <v>138</v>
      </c>
    </row>
    <row r="199">
      <c r="A199" s="5">
        <v>198.0</v>
      </c>
      <c r="B199" s="6">
        <v>180.0</v>
      </c>
      <c r="C199" s="6">
        <v>107.0</v>
      </c>
      <c r="D199" s="5" t="s">
        <v>139</v>
      </c>
      <c r="E199" s="5" t="s">
        <v>110</v>
      </c>
      <c r="F199" s="5" t="s">
        <v>160</v>
      </c>
      <c r="G199" s="5" t="s">
        <v>462</v>
      </c>
      <c r="H199" s="5" t="s">
        <v>1646</v>
      </c>
      <c r="I199" s="5" t="s">
        <v>1647</v>
      </c>
      <c r="J199" s="5" t="s">
        <v>386</v>
      </c>
      <c r="K199" s="5" t="s">
        <v>1648</v>
      </c>
      <c r="L199" s="8" t="s">
        <v>1649</v>
      </c>
      <c r="M199" s="5" t="s">
        <v>118</v>
      </c>
      <c r="N199" s="5" t="s">
        <v>1650</v>
      </c>
      <c r="O199" s="5" t="s">
        <v>1651</v>
      </c>
      <c r="P199" s="5" t="s">
        <v>1652</v>
      </c>
      <c r="Q199" s="5" t="s">
        <v>122</v>
      </c>
      <c r="R199" s="5" t="s">
        <v>123</v>
      </c>
      <c r="AB199" s="5" t="s">
        <v>123</v>
      </c>
      <c r="DB199" s="5">
        <v>3.0</v>
      </c>
      <c r="DE199" s="5" t="s">
        <v>138</v>
      </c>
    </row>
    <row r="200">
      <c r="A200" s="5">
        <v>199.0</v>
      </c>
      <c r="B200" s="6">
        <v>121.0</v>
      </c>
      <c r="C200" s="6">
        <v>112.0</v>
      </c>
      <c r="D200" s="5" t="s">
        <v>109</v>
      </c>
      <c r="E200" s="5" t="s">
        <v>125</v>
      </c>
      <c r="F200" s="5" t="s">
        <v>111</v>
      </c>
      <c r="G200" s="5" t="s">
        <v>112</v>
      </c>
      <c r="H200" s="5" t="s">
        <v>1653</v>
      </c>
      <c r="I200" s="5" t="s">
        <v>608</v>
      </c>
      <c r="J200" s="5" t="s">
        <v>222</v>
      </c>
      <c r="K200" s="5" t="s">
        <v>1654</v>
      </c>
      <c r="L200" s="8" t="s">
        <v>1655</v>
      </c>
      <c r="M200" s="5" t="s">
        <v>118</v>
      </c>
      <c r="N200" s="5" t="s">
        <v>1656</v>
      </c>
      <c r="O200" s="5" t="s">
        <v>1657</v>
      </c>
      <c r="P200" s="5" t="s">
        <v>1658</v>
      </c>
      <c r="Q200" s="5" t="s">
        <v>122</v>
      </c>
      <c r="R200" s="5" t="s">
        <v>123</v>
      </c>
      <c r="S200" s="5" t="s">
        <v>123</v>
      </c>
      <c r="V200" s="5" t="s">
        <v>123</v>
      </c>
      <c r="Y200" s="5" t="s">
        <v>123</v>
      </c>
      <c r="AB200" s="5" t="s">
        <v>123</v>
      </c>
      <c r="DB200" s="5">
        <v>4.0</v>
      </c>
      <c r="DE200" s="5" t="s">
        <v>124</v>
      </c>
    </row>
    <row r="201">
      <c r="A201" s="5">
        <v>200.0</v>
      </c>
      <c r="B201" s="6">
        <v>131.0</v>
      </c>
      <c r="C201" s="6">
        <v>126.0</v>
      </c>
      <c r="D201" s="5" t="s">
        <v>139</v>
      </c>
      <c r="E201" s="5" t="s">
        <v>110</v>
      </c>
      <c r="F201" s="5" t="s">
        <v>160</v>
      </c>
      <c r="G201" s="5" t="s">
        <v>828</v>
      </c>
      <c r="H201" s="5" t="s">
        <v>1661</v>
      </c>
      <c r="I201" s="5" t="s">
        <v>1662</v>
      </c>
      <c r="J201" s="5" t="s">
        <v>425</v>
      </c>
      <c r="K201" s="5" t="s">
        <v>143</v>
      </c>
      <c r="L201" s="8" t="s">
        <v>1663</v>
      </c>
      <c r="M201" s="5" t="s">
        <v>118</v>
      </c>
      <c r="N201" s="5" t="s">
        <v>1664</v>
      </c>
      <c r="O201" s="5" t="s">
        <v>1665</v>
      </c>
      <c r="P201" s="5" t="s">
        <v>1666</v>
      </c>
      <c r="Q201" s="5" t="s">
        <v>122</v>
      </c>
      <c r="S201" s="5" t="s">
        <v>123</v>
      </c>
      <c r="V201" s="5" t="s">
        <v>123</v>
      </c>
      <c r="X201" s="5" t="s">
        <v>123</v>
      </c>
      <c r="AB201" s="5" t="s">
        <v>123</v>
      </c>
      <c r="AC201" s="5" t="s">
        <v>123</v>
      </c>
      <c r="DB201" s="5">
        <v>3.0</v>
      </c>
      <c r="DE201" s="5" t="s">
        <v>124</v>
      </c>
    </row>
    <row r="202">
      <c r="A202" s="5">
        <v>201.0</v>
      </c>
      <c r="B202" s="6">
        <v>142.0</v>
      </c>
      <c r="C202" s="6">
        <v>142.0</v>
      </c>
      <c r="D202" s="5" t="s">
        <v>109</v>
      </c>
      <c r="E202" s="5" t="s">
        <v>125</v>
      </c>
      <c r="F202" s="5" t="s">
        <v>160</v>
      </c>
      <c r="G202" s="5" t="s">
        <v>1261</v>
      </c>
      <c r="H202" s="5" t="s">
        <v>1667</v>
      </c>
      <c r="I202" s="5" t="s">
        <v>1668</v>
      </c>
      <c r="J202" s="5" t="s">
        <v>502</v>
      </c>
      <c r="K202" s="5" t="s">
        <v>143</v>
      </c>
      <c r="L202" s="8" t="s">
        <v>1669</v>
      </c>
      <c r="M202" s="5" t="s">
        <v>118</v>
      </c>
      <c r="N202" s="5" t="s">
        <v>1670</v>
      </c>
      <c r="O202" s="5" t="s">
        <v>1671</v>
      </c>
      <c r="P202" s="5" t="s">
        <v>1672</v>
      </c>
      <c r="Q202" s="5" t="s">
        <v>122</v>
      </c>
      <c r="R202" s="5" t="s">
        <v>123</v>
      </c>
      <c r="Y202" s="5" t="s">
        <v>123</v>
      </c>
      <c r="DB202" s="5">
        <v>4.0</v>
      </c>
      <c r="DD202" s="5" t="s">
        <v>1673</v>
      </c>
      <c r="DE202" s="5" t="s">
        <v>124</v>
      </c>
    </row>
    <row r="203">
      <c r="A203" s="5">
        <v>202.0</v>
      </c>
      <c r="B203" s="6">
        <v>138.0</v>
      </c>
      <c r="C203" s="6">
        <v>137.0</v>
      </c>
      <c r="D203" s="5" t="s">
        <v>139</v>
      </c>
      <c r="E203" s="5" t="s">
        <v>110</v>
      </c>
      <c r="F203" s="5" t="s">
        <v>160</v>
      </c>
      <c r="G203" s="5" t="s">
        <v>271</v>
      </c>
      <c r="H203" s="5" t="s">
        <v>1674</v>
      </c>
      <c r="I203" s="5" t="s">
        <v>1675</v>
      </c>
      <c r="J203" s="5" t="s">
        <v>274</v>
      </c>
      <c r="K203" s="5" t="s">
        <v>1676</v>
      </c>
      <c r="L203" s="8" t="s">
        <v>1677</v>
      </c>
      <c r="M203" s="5" t="s">
        <v>118</v>
      </c>
      <c r="N203" s="5" t="s">
        <v>1678</v>
      </c>
      <c r="O203" s="5" t="s">
        <v>1679</v>
      </c>
      <c r="P203" s="5" t="s">
        <v>1680</v>
      </c>
      <c r="Q203" s="5" t="s">
        <v>122</v>
      </c>
      <c r="V203" s="5" t="s">
        <v>123</v>
      </c>
      <c r="W203" s="5" t="s">
        <v>123</v>
      </c>
      <c r="Y203" s="5" t="s">
        <v>123</v>
      </c>
      <c r="AB203" s="5" t="s">
        <v>123</v>
      </c>
      <c r="DB203" s="5">
        <v>4.0</v>
      </c>
      <c r="DD203" s="5" t="s">
        <v>1681</v>
      </c>
      <c r="DE203" s="5" t="s">
        <v>138</v>
      </c>
    </row>
    <row r="204">
      <c r="A204" s="5">
        <v>203.0</v>
      </c>
      <c r="B204" s="6" t="s">
        <v>1682</v>
      </c>
      <c r="C204" s="6" t="s">
        <v>1683</v>
      </c>
      <c r="D204" s="5" t="s">
        <v>323</v>
      </c>
      <c r="G204" s="5" t="s">
        <v>1684</v>
      </c>
      <c r="H204" s="5" t="s">
        <v>1685</v>
      </c>
      <c r="I204" s="5" t="s">
        <v>259</v>
      </c>
      <c r="J204" s="5" t="s">
        <v>439</v>
      </c>
      <c r="K204" s="5" t="s">
        <v>486</v>
      </c>
      <c r="L204" s="8" t="s">
        <v>1688</v>
      </c>
      <c r="M204" s="5" t="s">
        <v>133</v>
      </c>
      <c r="N204" s="5" t="s">
        <v>1689</v>
      </c>
      <c r="O204" s="5" t="s">
        <v>1690</v>
      </c>
      <c r="P204" s="5" t="s">
        <v>1691</v>
      </c>
      <c r="Q204" s="5" t="s">
        <v>122</v>
      </c>
      <c r="T204" s="5" t="s">
        <v>123</v>
      </c>
      <c r="U204" s="5" t="s">
        <v>123</v>
      </c>
      <c r="W204" s="5" t="s">
        <v>123</v>
      </c>
      <c r="X204" s="5" t="s">
        <v>123</v>
      </c>
      <c r="Y204" s="5" t="s">
        <v>123</v>
      </c>
      <c r="AA204" s="5" t="s">
        <v>123</v>
      </c>
      <c r="AB204" s="5" t="s">
        <v>123</v>
      </c>
      <c r="AC204" s="5" t="s">
        <v>123</v>
      </c>
      <c r="DB204" s="9">
        <v>43528.0</v>
      </c>
      <c r="DE204" s="5" t="s">
        <v>138</v>
      </c>
    </row>
    <row r="205">
      <c r="A205" s="5">
        <v>204.0</v>
      </c>
      <c r="B205" s="6" t="s">
        <v>1692</v>
      </c>
      <c r="C205" s="6" t="s">
        <v>1693</v>
      </c>
      <c r="D205" s="5" t="s">
        <v>139</v>
      </c>
      <c r="G205" s="5" t="s">
        <v>1212</v>
      </c>
      <c r="H205" s="5" t="s">
        <v>1694</v>
      </c>
      <c r="I205" s="5" t="s">
        <v>203</v>
      </c>
      <c r="J205" s="5" t="s">
        <v>204</v>
      </c>
      <c r="K205" s="5" t="s">
        <v>143</v>
      </c>
      <c r="L205" s="8" t="s">
        <v>1695</v>
      </c>
      <c r="M205" s="5" t="s">
        <v>118</v>
      </c>
      <c r="N205" s="5" t="s">
        <v>1696</v>
      </c>
      <c r="O205" s="5" t="s">
        <v>1697</v>
      </c>
      <c r="P205" s="5" t="s">
        <v>1698</v>
      </c>
      <c r="Q205" s="5" t="s">
        <v>157</v>
      </c>
      <c r="S205" s="5" t="s">
        <v>123</v>
      </c>
      <c r="T205" s="5" t="s">
        <v>123</v>
      </c>
      <c r="U205" s="5" t="s">
        <v>123</v>
      </c>
      <c r="V205" s="5" t="s">
        <v>123</v>
      </c>
      <c r="X205" s="5" t="s">
        <v>123</v>
      </c>
      <c r="Y205" s="5" t="s">
        <v>123</v>
      </c>
      <c r="AA205" s="5" t="s">
        <v>123</v>
      </c>
      <c r="AB205" s="5" t="s">
        <v>123</v>
      </c>
      <c r="AC205" s="5" t="s">
        <v>123</v>
      </c>
      <c r="AI205" s="5" t="s">
        <v>123</v>
      </c>
      <c r="AK205" s="5" t="s">
        <v>123</v>
      </c>
      <c r="AL205" s="5" t="s">
        <v>123</v>
      </c>
      <c r="AM205" s="5" t="s">
        <v>123</v>
      </c>
      <c r="AO205" s="5" t="s">
        <v>123</v>
      </c>
      <c r="AP205" s="5" t="s">
        <v>123</v>
      </c>
      <c r="AQ205" s="5" t="s">
        <v>123</v>
      </c>
      <c r="AS205" s="5" t="s">
        <v>123</v>
      </c>
      <c r="AT205" s="5" t="s">
        <v>123</v>
      </c>
      <c r="AU205" s="5" t="s">
        <v>123</v>
      </c>
      <c r="AV205" s="5" t="s">
        <v>123</v>
      </c>
      <c r="AW205" s="5" t="s">
        <v>123</v>
      </c>
      <c r="AX205" s="5" t="s">
        <v>123</v>
      </c>
      <c r="AY205" s="5" t="s">
        <v>123</v>
      </c>
      <c r="AZ205" s="5" t="s">
        <v>123</v>
      </c>
      <c r="BA205" s="5" t="s">
        <v>123</v>
      </c>
      <c r="BB205" s="5" t="s">
        <v>123</v>
      </c>
      <c r="BC205" s="5" t="s">
        <v>123</v>
      </c>
      <c r="BD205" s="5" t="s">
        <v>123</v>
      </c>
      <c r="BH205" s="5" t="s">
        <v>123</v>
      </c>
      <c r="BK205" s="5" t="s">
        <v>123</v>
      </c>
      <c r="BL205" s="5" t="s">
        <v>123</v>
      </c>
      <c r="BM205" s="5" t="s">
        <v>123</v>
      </c>
      <c r="BN205" s="5" t="s">
        <v>123</v>
      </c>
      <c r="BO205" s="5" t="s">
        <v>123</v>
      </c>
      <c r="BP205" s="5" t="s">
        <v>123</v>
      </c>
      <c r="BQ205" s="5" t="s">
        <v>123</v>
      </c>
      <c r="BS205" s="5" t="s">
        <v>123</v>
      </c>
      <c r="BT205" s="5" t="s">
        <v>123</v>
      </c>
      <c r="BU205" s="5" t="s">
        <v>123</v>
      </c>
      <c r="BV205" s="5" t="s">
        <v>123</v>
      </c>
      <c r="BW205" s="5" t="s">
        <v>123</v>
      </c>
      <c r="BX205" s="5" t="s">
        <v>123</v>
      </c>
      <c r="BY205" s="5" t="s">
        <v>123</v>
      </c>
      <c r="BZ205" s="5" t="s">
        <v>123</v>
      </c>
      <c r="CA205" s="5" t="s">
        <v>123</v>
      </c>
      <c r="CC205" s="5" t="s">
        <v>123</v>
      </c>
      <c r="CE205" s="5" t="s">
        <v>123</v>
      </c>
      <c r="CF205" s="5" t="s">
        <v>123</v>
      </c>
      <c r="CG205" s="5" t="s">
        <v>123</v>
      </c>
      <c r="CH205" s="5" t="s">
        <v>123</v>
      </c>
      <c r="CI205" s="5" t="s">
        <v>123</v>
      </c>
      <c r="CK205" s="5" t="s">
        <v>123</v>
      </c>
      <c r="CM205" s="5" t="s">
        <v>123</v>
      </c>
      <c r="CO205" s="5" t="s">
        <v>123</v>
      </c>
      <c r="CP205" s="5" t="s">
        <v>123</v>
      </c>
      <c r="CQ205" s="5" t="s">
        <v>123</v>
      </c>
      <c r="CR205" s="5" t="s">
        <v>123</v>
      </c>
      <c r="CS205" s="5" t="s">
        <v>123</v>
      </c>
      <c r="CT205" s="5" t="s">
        <v>123</v>
      </c>
      <c r="CV205" s="5" t="s">
        <v>123</v>
      </c>
      <c r="CW205" s="5" t="s">
        <v>123</v>
      </c>
      <c r="CX205" s="5" t="s">
        <v>123</v>
      </c>
      <c r="CZ205" s="5" t="s">
        <v>123</v>
      </c>
      <c r="DA205" s="5" t="s">
        <v>123</v>
      </c>
      <c r="DB205" s="9">
        <v>43528.0</v>
      </c>
      <c r="DD205" s="5" t="s">
        <v>1700</v>
      </c>
      <c r="DE205" s="5" t="s">
        <v>124</v>
      </c>
    </row>
    <row r="206">
      <c r="A206" s="5">
        <v>205.0</v>
      </c>
      <c r="B206" s="6">
        <v>44.0</v>
      </c>
      <c r="C206" s="6">
        <v>102.0</v>
      </c>
      <c r="D206" s="5" t="s">
        <v>139</v>
      </c>
      <c r="E206" s="5" t="s">
        <v>110</v>
      </c>
      <c r="F206" s="5" t="s">
        <v>160</v>
      </c>
      <c r="G206" s="5" t="s">
        <v>920</v>
      </c>
      <c r="H206" s="5" t="s">
        <v>1701</v>
      </c>
      <c r="I206" s="5" t="s">
        <v>1453</v>
      </c>
      <c r="J206" s="5" t="s">
        <v>467</v>
      </c>
      <c r="K206" s="5" t="s">
        <v>1702</v>
      </c>
      <c r="L206" s="8" t="s">
        <v>1703</v>
      </c>
      <c r="M206" s="5" t="s">
        <v>118</v>
      </c>
      <c r="N206" s="5" t="s">
        <v>1704</v>
      </c>
      <c r="O206" s="5" t="s">
        <v>1705</v>
      </c>
      <c r="P206" s="5" t="s">
        <v>1706</v>
      </c>
      <c r="Q206" s="5" t="s">
        <v>122</v>
      </c>
      <c r="T206" s="5" t="s">
        <v>123</v>
      </c>
      <c r="Y206" s="5" t="s">
        <v>123</v>
      </c>
      <c r="AA206" s="5" t="s">
        <v>123</v>
      </c>
      <c r="DB206" s="5">
        <v>3.0</v>
      </c>
      <c r="DE206" s="5" t="s">
        <v>124</v>
      </c>
    </row>
    <row r="207">
      <c r="A207" s="5">
        <v>206.0</v>
      </c>
      <c r="B207" s="6">
        <v>258.0</v>
      </c>
      <c r="C207" s="6">
        <v>66.0</v>
      </c>
      <c r="D207" s="5" t="s">
        <v>109</v>
      </c>
      <c r="E207" s="5" t="s">
        <v>110</v>
      </c>
      <c r="F207" s="5" t="s">
        <v>160</v>
      </c>
      <c r="G207" s="5" t="s">
        <v>761</v>
      </c>
      <c r="H207" s="5" t="s">
        <v>1707</v>
      </c>
      <c r="I207" s="5" t="s">
        <v>1708</v>
      </c>
      <c r="J207" s="5" t="s">
        <v>338</v>
      </c>
      <c r="K207" s="5" t="s">
        <v>742</v>
      </c>
      <c r="L207" s="8" t="s">
        <v>1709</v>
      </c>
      <c r="M207" s="5" t="s">
        <v>118</v>
      </c>
      <c r="N207" s="5" t="s">
        <v>1710</v>
      </c>
      <c r="O207" s="5" t="s">
        <v>1711</v>
      </c>
      <c r="P207" s="5" t="s">
        <v>1713</v>
      </c>
      <c r="Q207" s="5" t="s">
        <v>157</v>
      </c>
      <c r="R207" s="5" t="s">
        <v>123</v>
      </c>
      <c r="S207" s="5" t="s">
        <v>123</v>
      </c>
      <c r="T207" s="5" t="s">
        <v>123</v>
      </c>
      <c r="V207" s="5" t="s">
        <v>123</v>
      </c>
      <c r="X207" s="5" t="s">
        <v>123</v>
      </c>
      <c r="Y207" s="5" t="s">
        <v>123</v>
      </c>
      <c r="Z207" s="5" t="s">
        <v>123</v>
      </c>
      <c r="AB207" s="5" t="s">
        <v>123</v>
      </c>
      <c r="AC207" s="5" t="s">
        <v>123</v>
      </c>
      <c r="AK207" s="5" t="s">
        <v>123</v>
      </c>
      <c r="AL207" s="5" t="s">
        <v>123</v>
      </c>
      <c r="AM207" s="5" t="s">
        <v>123</v>
      </c>
      <c r="AN207" s="5" t="s">
        <v>123</v>
      </c>
      <c r="AO207" s="5" t="s">
        <v>123</v>
      </c>
      <c r="AP207" s="5" t="s">
        <v>123</v>
      </c>
      <c r="AQ207" s="5" t="s">
        <v>123</v>
      </c>
      <c r="AV207" s="5" t="s">
        <v>123</v>
      </c>
      <c r="BB207" s="5" t="s">
        <v>123</v>
      </c>
      <c r="BD207" s="5" t="s">
        <v>123</v>
      </c>
      <c r="BE207" s="5" t="s">
        <v>123</v>
      </c>
      <c r="BK207" s="5" t="s">
        <v>123</v>
      </c>
      <c r="BL207" s="5" t="s">
        <v>123</v>
      </c>
      <c r="BM207" s="5" t="s">
        <v>123</v>
      </c>
      <c r="BN207" s="5" t="s">
        <v>123</v>
      </c>
      <c r="BO207" s="5" t="s">
        <v>123</v>
      </c>
      <c r="BP207" s="5" t="s">
        <v>123</v>
      </c>
      <c r="BQ207" s="5" t="s">
        <v>123</v>
      </c>
      <c r="BR207" s="5" t="s">
        <v>123</v>
      </c>
      <c r="BS207" s="5" t="s">
        <v>123</v>
      </c>
      <c r="BT207" s="5" t="s">
        <v>123</v>
      </c>
      <c r="BU207" s="5" t="s">
        <v>123</v>
      </c>
      <c r="BV207" s="5" t="s">
        <v>123</v>
      </c>
      <c r="BW207" s="5" t="s">
        <v>123</v>
      </c>
      <c r="CE207" s="5" t="s">
        <v>123</v>
      </c>
      <c r="CG207" s="5" t="s">
        <v>123</v>
      </c>
      <c r="CH207" s="5" t="s">
        <v>123</v>
      </c>
      <c r="CI207" s="5" t="s">
        <v>123</v>
      </c>
      <c r="CK207" s="5" t="s">
        <v>123</v>
      </c>
      <c r="CO207" s="5" t="s">
        <v>123</v>
      </c>
      <c r="CP207" s="5" t="s">
        <v>123</v>
      </c>
      <c r="CQ207" s="5" t="s">
        <v>123</v>
      </c>
      <c r="CR207" s="5" t="s">
        <v>123</v>
      </c>
      <c r="CS207" s="5" t="s">
        <v>123</v>
      </c>
      <c r="CU207" s="5" t="s">
        <v>123</v>
      </c>
      <c r="CV207" s="5" t="s">
        <v>123</v>
      </c>
      <c r="DB207" s="5">
        <v>3.0</v>
      </c>
      <c r="DE207" s="5" t="s">
        <v>124</v>
      </c>
    </row>
    <row r="208">
      <c r="A208" s="5">
        <v>207.0</v>
      </c>
      <c r="B208" s="6">
        <v>108.0</v>
      </c>
      <c r="C208" s="6">
        <v>93.0</v>
      </c>
      <c r="D208" s="5" t="s">
        <v>109</v>
      </c>
      <c r="E208" s="5" t="s">
        <v>125</v>
      </c>
      <c r="F208" s="5" t="s">
        <v>160</v>
      </c>
      <c r="G208" s="5" t="s">
        <v>754</v>
      </c>
      <c r="H208" s="5" t="s">
        <v>1715</v>
      </c>
      <c r="I208" s="5" t="s">
        <v>1716</v>
      </c>
      <c r="J208" s="5" t="s">
        <v>386</v>
      </c>
      <c r="K208" s="5" t="s">
        <v>1717</v>
      </c>
      <c r="L208" s="7" t="s">
        <v>117</v>
      </c>
      <c r="M208" s="5" t="s">
        <v>118</v>
      </c>
      <c r="N208" s="5" t="s">
        <v>1718</v>
      </c>
      <c r="O208" s="5" t="s">
        <v>1719</v>
      </c>
      <c r="P208" s="5" t="s">
        <v>1720</v>
      </c>
      <c r="Q208" s="5" t="s">
        <v>122</v>
      </c>
      <c r="R208" s="5" t="s">
        <v>123</v>
      </c>
      <c r="S208" s="5" t="s">
        <v>123</v>
      </c>
      <c r="V208" s="5" t="s">
        <v>123</v>
      </c>
      <c r="X208" s="5" t="s">
        <v>123</v>
      </c>
      <c r="Y208" s="5" t="s">
        <v>123</v>
      </c>
      <c r="AB208" s="5" t="s">
        <v>123</v>
      </c>
      <c r="AC208" s="5" t="s">
        <v>123</v>
      </c>
      <c r="DB208" s="5">
        <v>3.0</v>
      </c>
      <c r="DE208" s="5" t="s">
        <v>138</v>
      </c>
    </row>
    <row r="209">
      <c r="A209" s="5">
        <v>208.0</v>
      </c>
      <c r="B209" s="6">
        <v>201.0</v>
      </c>
      <c r="C209" s="6">
        <v>142.0</v>
      </c>
      <c r="D209" s="5" t="s">
        <v>109</v>
      </c>
      <c r="E209" s="5" t="s">
        <v>125</v>
      </c>
      <c r="F209" s="5" t="s">
        <v>160</v>
      </c>
      <c r="G209" s="5" t="s">
        <v>1261</v>
      </c>
      <c r="H209" s="5" t="s">
        <v>1721</v>
      </c>
      <c r="I209" s="5" t="s">
        <v>1722</v>
      </c>
      <c r="J209" s="5" t="s">
        <v>249</v>
      </c>
      <c r="K209" s="5" t="s">
        <v>1723</v>
      </c>
      <c r="L209" s="8" t="s">
        <v>1724</v>
      </c>
      <c r="M209" s="5" t="s">
        <v>118</v>
      </c>
      <c r="N209" s="5" t="s">
        <v>1725</v>
      </c>
      <c r="O209" s="5" t="s">
        <v>1726</v>
      </c>
      <c r="P209" s="5" t="s">
        <v>1727</v>
      </c>
      <c r="Q209" s="5" t="s">
        <v>122</v>
      </c>
      <c r="T209" s="5" t="s">
        <v>123</v>
      </c>
      <c r="V209" s="5" t="s">
        <v>123</v>
      </c>
      <c r="Y209" s="5" t="s">
        <v>123</v>
      </c>
      <c r="AA209" s="5" t="s">
        <v>123</v>
      </c>
      <c r="AB209" s="5" t="s">
        <v>123</v>
      </c>
      <c r="DB209" s="5">
        <v>4.0</v>
      </c>
      <c r="DE209" s="5" t="s">
        <v>124</v>
      </c>
    </row>
    <row r="210">
      <c r="A210" s="5">
        <v>209.0</v>
      </c>
      <c r="B210" s="6">
        <v>113.0</v>
      </c>
      <c r="C210" s="6">
        <v>102.0</v>
      </c>
      <c r="D210" s="5" t="s">
        <v>139</v>
      </c>
      <c r="E210" s="5" t="s">
        <v>110</v>
      </c>
      <c r="F210" s="5" t="s">
        <v>160</v>
      </c>
      <c r="G210" s="5" t="s">
        <v>920</v>
      </c>
      <c r="H210" s="5" t="s">
        <v>1728</v>
      </c>
      <c r="I210" s="5" t="s">
        <v>259</v>
      </c>
      <c r="J210" s="5" t="s">
        <v>439</v>
      </c>
      <c r="K210" s="5" t="s">
        <v>1728</v>
      </c>
      <c r="L210" s="7" t="s">
        <v>117</v>
      </c>
      <c r="M210" s="5" t="s">
        <v>118</v>
      </c>
      <c r="N210" s="5" t="s">
        <v>1729</v>
      </c>
      <c r="O210" s="5" t="s">
        <v>1730</v>
      </c>
      <c r="P210" s="5" t="s">
        <v>1731</v>
      </c>
      <c r="Q210" s="5" t="s">
        <v>122</v>
      </c>
      <c r="V210" s="5" t="s">
        <v>123</v>
      </c>
      <c r="X210" s="5" t="s">
        <v>123</v>
      </c>
      <c r="AB210" s="5" t="s">
        <v>123</v>
      </c>
      <c r="DB210" s="5">
        <v>4.0</v>
      </c>
      <c r="DE210" s="5" t="s">
        <v>207</v>
      </c>
    </row>
    <row r="211">
      <c r="A211" s="5">
        <v>210.0</v>
      </c>
      <c r="B211" s="6">
        <v>259.0</v>
      </c>
      <c r="C211" s="6">
        <v>68.0</v>
      </c>
      <c r="D211" s="5" t="s">
        <v>139</v>
      </c>
      <c r="E211" s="5" t="s">
        <v>125</v>
      </c>
      <c r="F211" s="5" t="s">
        <v>160</v>
      </c>
      <c r="G211" s="5" t="s">
        <v>1128</v>
      </c>
      <c r="H211" s="5" t="s">
        <v>1733</v>
      </c>
      <c r="I211" s="5" t="s">
        <v>441</v>
      </c>
      <c r="J211" s="5" t="s">
        <v>222</v>
      </c>
      <c r="K211" s="5" t="s">
        <v>1576</v>
      </c>
      <c r="L211" s="8" t="s">
        <v>1735</v>
      </c>
      <c r="M211" s="5" t="s">
        <v>118</v>
      </c>
      <c r="N211" s="5" t="s">
        <v>1736</v>
      </c>
      <c r="O211" s="5" t="s">
        <v>1737</v>
      </c>
      <c r="P211" s="5" t="s">
        <v>1738</v>
      </c>
      <c r="Q211" s="5" t="s">
        <v>157</v>
      </c>
      <c r="S211" s="5" t="s">
        <v>123</v>
      </c>
      <c r="T211" s="5" t="s">
        <v>123</v>
      </c>
      <c r="U211" s="5" t="s">
        <v>123</v>
      </c>
      <c r="V211" s="5" t="s">
        <v>123</v>
      </c>
      <c r="W211" s="5" t="s">
        <v>123</v>
      </c>
      <c r="X211" s="5" t="s">
        <v>123</v>
      </c>
      <c r="Y211" s="5" t="s">
        <v>123</v>
      </c>
      <c r="Z211" s="5" t="s">
        <v>123</v>
      </c>
      <c r="AA211" s="5" t="s">
        <v>123</v>
      </c>
      <c r="AB211" s="5" t="s">
        <v>123</v>
      </c>
      <c r="AK211" s="5" t="s">
        <v>123</v>
      </c>
      <c r="AL211" s="5" t="s">
        <v>123</v>
      </c>
      <c r="AM211" s="5" t="s">
        <v>123</v>
      </c>
      <c r="AN211" s="5" t="s">
        <v>123</v>
      </c>
      <c r="AO211" s="5" t="s">
        <v>123</v>
      </c>
      <c r="AQ211" s="5" t="s">
        <v>123</v>
      </c>
      <c r="AR211" s="5" t="s">
        <v>123</v>
      </c>
      <c r="AS211" s="5" t="s">
        <v>123</v>
      </c>
      <c r="AT211" s="5" t="s">
        <v>123</v>
      </c>
      <c r="AU211" s="5" t="s">
        <v>123</v>
      </c>
      <c r="AV211" s="5" t="s">
        <v>123</v>
      </c>
      <c r="AX211" s="5" t="s">
        <v>123</v>
      </c>
      <c r="AY211" s="5" t="s">
        <v>123</v>
      </c>
      <c r="AZ211" s="5" t="s">
        <v>123</v>
      </c>
      <c r="BA211" s="5" t="s">
        <v>123</v>
      </c>
      <c r="BB211" s="5" t="s">
        <v>123</v>
      </c>
      <c r="BC211" s="5" t="s">
        <v>123</v>
      </c>
      <c r="BE211" s="5" t="s">
        <v>123</v>
      </c>
      <c r="BF211" s="5" t="s">
        <v>123</v>
      </c>
      <c r="BJ211" s="5" t="s">
        <v>123</v>
      </c>
      <c r="BK211" s="5" t="s">
        <v>123</v>
      </c>
      <c r="BL211" s="5" t="s">
        <v>123</v>
      </c>
      <c r="BM211" s="5" t="s">
        <v>123</v>
      </c>
      <c r="BN211" s="5" t="s">
        <v>123</v>
      </c>
      <c r="BO211" s="5" t="s">
        <v>123</v>
      </c>
      <c r="BP211" s="5" t="s">
        <v>123</v>
      </c>
      <c r="BQ211" s="5" t="s">
        <v>123</v>
      </c>
      <c r="BR211" s="5" t="s">
        <v>123</v>
      </c>
      <c r="BS211" s="5" t="s">
        <v>123</v>
      </c>
      <c r="BT211" s="5" t="s">
        <v>123</v>
      </c>
      <c r="BU211" s="5" t="s">
        <v>123</v>
      </c>
      <c r="BV211" s="5" t="s">
        <v>123</v>
      </c>
      <c r="BX211" s="5" t="s">
        <v>123</v>
      </c>
      <c r="BZ211" s="5" t="s">
        <v>123</v>
      </c>
      <c r="CA211" s="5" t="s">
        <v>123</v>
      </c>
      <c r="CB211" s="5" t="s">
        <v>123</v>
      </c>
      <c r="CC211" s="5" t="s">
        <v>123</v>
      </c>
      <c r="CE211" s="5" t="s">
        <v>123</v>
      </c>
      <c r="CF211" s="5" t="s">
        <v>123</v>
      </c>
      <c r="CG211" s="5" t="s">
        <v>123</v>
      </c>
      <c r="CH211" s="5" t="s">
        <v>123</v>
      </c>
      <c r="CI211" s="5" t="s">
        <v>123</v>
      </c>
      <c r="CJ211" s="5" t="s">
        <v>123</v>
      </c>
      <c r="CK211" s="5" t="s">
        <v>123</v>
      </c>
      <c r="CL211" s="5" t="s">
        <v>123</v>
      </c>
      <c r="CM211" s="5" t="s">
        <v>123</v>
      </c>
      <c r="CN211" s="5" t="s">
        <v>123</v>
      </c>
      <c r="CO211" s="5" t="s">
        <v>123</v>
      </c>
      <c r="CP211" s="5" t="s">
        <v>123</v>
      </c>
      <c r="CQ211" s="5" t="s">
        <v>123</v>
      </c>
      <c r="CR211" s="5" t="s">
        <v>123</v>
      </c>
      <c r="CS211" s="5" t="s">
        <v>123</v>
      </c>
      <c r="CT211" s="5" t="s">
        <v>123</v>
      </c>
      <c r="CU211" s="5" t="s">
        <v>123</v>
      </c>
      <c r="CV211" s="5" t="s">
        <v>123</v>
      </c>
      <c r="CW211" s="5" t="s">
        <v>123</v>
      </c>
      <c r="CX211" s="5" t="s">
        <v>123</v>
      </c>
      <c r="CY211" s="5" t="s">
        <v>123</v>
      </c>
      <c r="CZ211" s="5" t="s">
        <v>123</v>
      </c>
      <c r="DB211" s="5">
        <v>4.0</v>
      </c>
      <c r="DD211" s="5" t="s">
        <v>1135</v>
      </c>
      <c r="DE211" s="5" t="s">
        <v>124</v>
      </c>
    </row>
    <row r="212">
      <c r="A212" s="5">
        <v>211.0</v>
      </c>
      <c r="B212" s="6" t="s">
        <v>1739</v>
      </c>
      <c r="C212" s="6" t="s">
        <v>1740</v>
      </c>
      <c r="D212" s="5" t="s">
        <v>109</v>
      </c>
      <c r="G212" s="5" t="s">
        <v>1741</v>
      </c>
      <c r="H212" s="5" t="s">
        <v>1742</v>
      </c>
      <c r="I212" s="5" t="s">
        <v>338</v>
      </c>
      <c r="J212" s="5" t="s">
        <v>338</v>
      </c>
      <c r="K212" s="5" t="s">
        <v>742</v>
      </c>
      <c r="L212" s="8" t="s">
        <v>1743</v>
      </c>
      <c r="M212" s="5" t="s">
        <v>118</v>
      </c>
      <c r="N212" s="5" t="s">
        <v>1744</v>
      </c>
      <c r="O212" s="5" t="s">
        <v>1745</v>
      </c>
      <c r="P212" s="5" t="s">
        <v>1746</v>
      </c>
      <c r="Q212" s="5" t="s">
        <v>157</v>
      </c>
      <c r="R212" s="5" t="s">
        <v>123</v>
      </c>
      <c r="S212" s="5" t="s">
        <v>123</v>
      </c>
      <c r="T212" s="5" t="s">
        <v>123</v>
      </c>
      <c r="U212" s="5" t="s">
        <v>123</v>
      </c>
      <c r="V212" s="5" t="s">
        <v>123</v>
      </c>
      <c r="W212" s="5" t="s">
        <v>123</v>
      </c>
      <c r="X212" s="5" t="s">
        <v>123</v>
      </c>
      <c r="Y212" s="5" t="s">
        <v>123</v>
      </c>
      <c r="Z212" s="5" t="s">
        <v>123</v>
      </c>
      <c r="AB212" s="5" t="s">
        <v>123</v>
      </c>
      <c r="AC212" s="5" t="s">
        <v>123</v>
      </c>
      <c r="AK212" s="5" t="s">
        <v>123</v>
      </c>
      <c r="AL212" s="5" t="s">
        <v>123</v>
      </c>
      <c r="AM212" s="5" t="s">
        <v>123</v>
      </c>
      <c r="AN212" s="5" t="s">
        <v>123</v>
      </c>
      <c r="AO212" s="5" t="s">
        <v>123</v>
      </c>
      <c r="AP212" s="5" t="s">
        <v>123</v>
      </c>
      <c r="AQ212" s="5" t="s">
        <v>123</v>
      </c>
      <c r="AS212" s="5" t="s">
        <v>123</v>
      </c>
      <c r="AT212" s="5" t="s">
        <v>123</v>
      </c>
      <c r="AV212" s="5" t="s">
        <v>123</v>
      </c>
      <c r="AW212" s="5" t="s">
        <v>123</v>
      </c>
      <c r="AX212" s="5" t="s">
        <v>123</v>
      </c>
      <c r="AY212" s="5" t="s">
        <v>123</v>
      </c>
      <c r="AZ212" s="5" t="s">
        <v>123</v>
      </c>
      <c r="BA212" s="5" t="s">
        <v>123</v>
      </c>
      <c r="BB212" s="5" t="s">
        <v>123</v>
      </c>
      <c r="BC212" s="5" t="s">
        <v>123</v>
      </c>
      <c r="BD212" s="5" t="s">
        <v>123</v>
      </c>
      <c r="BE212" s="5" t="s">
        <v>123</v>
      </c>
      <c r="BF212" s="5" t="s">
        <v>123</v>
      </c>
      <c r="BG212" s="5" t="s">
        <v>123</v>
      </c>
      <c r="BH212" s="5" t="s">
        <v>123</v>
      </c>
      <c r="BI212" s="5" t="s">
        <v>123</v>
      </c>
      <c r="BK212" s="5" t="s">
        <v>123</v>
      </c>
      <c r="BL212" s="5" t="s">
        <v>123</v>
      </c>
      <c r="BM212" s="5" t="s">
        <v>123</v>
      </c>
      <c r="BN212" s="5" t="s">
        <v>123</v>
      </c>
      <c r="BO212" s="5" t="s">
        <v>123</v>
      </c>
      <c r="BP212" s="5" t="s">
        <v>123</v>
      </c>
      <c r="BQ212" s="5" t="s">
        <v>123</v>
      </c>
      <c r="BR212" s="5" t="s">
        <v>123</v>
      </c>
      <c r="BS212" s="5" t="s">
        <v>123</v>
      </c>
      <c r="BT212" s="5" t="s">
        <v>123</v>
      </c>
      <c r="BU212" s="5" t="s">
        <v>123</v>
      </c>
      <c r="BV212" s="5" t="s">
        <v>123</v>
      </c>
      <c r="BW212" s="5" t="s">
        <v>123</v>
      </c>
      <c r="CB212" s="5" t="s">
        <v>123</v>
      </c>
      <c r="CC212" s="5" t="s">
        <v>123</v>
      </c>
      <c r="CD212" s="5" t="s">
        <v>123</v>
      </c>
      <c r="CE212" s="5" t="s">
        <v>123</v>
      </c>
      <c r="CF212" s="5" t="s">
        <v>123</v>
      </c>
      <c r="CG212" s="5" t="s">
        <v>123</v>
      </c>
      <c r="CH212" s="5" t="s">
        <v>123</v>
      </c>
      <c r="CI212" s="5" t="s">
        <v>123</v>
      </c>
      <c r="CJ212" s="5" t="s">
        <v>123</v>
      </c>
      <c r="CO212" s="5" t="s">
        <v>123</v>
      </c>
      <c r="CP212" s="5" t="s">
        <v>123</v>
      </c>
      <c r="CQ212" s="5" t="s">
        <v>123</v>
      </c>
      <c r="CR212" s="5" t="s">
        <v>123</v>
      </c>
      <c r="CS212" s="5" t="s">
        <v>123</v>
      </c>
      <c r="CU212" s="5" t="s">
        <v>123</v>
      </c>
      <c r="DB212" s="17" t="s">
        <v>1747</v>
      </c>
      <c r="DE212" s="5" t="s">
        <v>124</v>
      </c>
    </row>
    <row r="213">
      <c r="A213" s="5">
        <v>212.0</v>
      </c>
      <c r="B213" s="6">
        <v>17.0</v>
      </c>
      <c r="C213" s="6">
        <v>67.0</v>
      </c>
      <c r="D213" s="5" t="s">
        <v>139</v>
      </c>
      <c r="E213" s="5" t="s">
        <v>110</v>
      </c>
      <c r="F213" s="5" t="s">
        <v>160</v>
      </c>
      <c r="G213" s="5" t="s">
        <v>1029</v>
      </c>
      <c r="H213" s="5" t="s">
        <v>1749</v>
      </c>
      <c r="I213" s="5" t="s">
        <v>221</v>
      </c>
      <c r="J213" s="5" t="s">
        <v>222</v>
      </c>
      <c r="K213" s="5" t="s">
        <v>1749</v>
      </c>
      <c r="L213" s="8" t="s">
        <v>1751</v>
      </c>
      <c r="M213" s="5" t="s">
        <v>118</v>
      </c>
      <c r="N213" s="5" t="s">
        <v>1752</v>
      </c>
      <c r="O213" s="5" t="s">
        <v>1753</v>
      </c>
      <c r="P213" s="5" t="s">
        <v>1754</v>
      </c>
      <c r="Q213" s="5" t="s">
        <v>122</v>
      </c>
      <c r="S213" s="5" t="s">
        <v>123</v>
      </c>
      <c r="U213" s="5" t="s">
        <v>123</v>
      </c>
      <c r="V213" s="5" t="s">
        <v>123</v>
      </c>
      <c r="Y213" s="5" t="s">
        <v>123</v>
      </c>
      <c r="DB213" s="5">
        <v>3.0</v>
      </c>
      <c r="DD213" s="5" t="s">
        <v>1755</v>
      </c>
      <c r="DE213" s="5" t="s">
        <v>138</v>
      </c>
    </row>
    <row r="214">
      <c r="A214" s="5">
        <v>213.0</v>
      </c>
      <c r="B214" s="6">
        <v>97.0</v>
      </c>
      <c r="C214" s="6">
        <v>72.0</v>
      </c>
      <c r="D214" s="5" t="s">
        <v>139</v>
      </c>
      <c r="E214" s="5" t="s">
        <v>125</v>
      </c>
      <c r="F214" s="5" t="s">
        <v>160</v>
      </c>
      <c r="G214" s="5" t="s">
        <v>1121</v>
      </c>
      <c r="H214" s="5" t="s">
        <v>1756</v>
      </c>
      <c r="I214" s="5" t="s">
        <v>1757</v>
      </c>
      <c r="J214" s="5" t="s">
        <v>503</v>
      </c>
      <c r="K214" s="5" t="s">
        <v>1758</v>
      </c>
      <c r="L214" s="8" t="s">
        <v>1759</v>
      </c>
      <c r="M214" s="5" t="s">
        <v>118</v>
      </c>
      <c r="N214" s="5" t="s">
        <v>1760</v>
      </c>
      <c r="O214" s="5" t="s">
        <v>1761</v>
      </c>
      <c r="P214" s="5" t="s">
        <v>1762</v>
      </c>
      <c r="Q214" s="5" t="s">
        <v>157</v>
      </c>
      <c r="R214" s="5" t="s">
        <v>123</v>
      </c>
      <c r="S214" s="5" t="s">
        <v>123</v>
      </c>
      <c r="T214" s="5" t="s">
        <v>123</v>
      </c>
      <c r="U214" s="5" t="s">
        <v>123</v>
      </c>
      <c r="V214" s="5" t="s">
        <v>123</v>
      </c>
      <c r="W214" s="5" t="s">
        <v>123</v>
      </c>
      <c r="X214" s="5" t="s">
        <v>123</v>
      </c>
      <c r="Y214" s="5" t="s">
        <v>123</v>
      </c>
      <c r="Z214" s="5" t="s">
        <v>123</v>
      </c>
      <c r="AA214" s="5" t="s">
        <v>123</v>
      </c>
      <c r="AB214" s="5" t="s">
        <v>123</v>
      </c>
      <c r="AC214" s="5" t="s">
        <v>123</v>
      </c>
      <c r="AH214" s="5" t="s">
        <v>123</v>
      </c>
      <c r="AI214" s="5" t="s">
        <v>123</v>
      </c>
      <c r="AJ214" s="5" t="s">
        <v>123</v>
      </c>
      <c r="AK214" s="5" t="s">
        <v>123</v>
      </c>
      <c r="AL214" s="5" t="s">
        <v>123</v>
      </c>
      <c r="AM214" s="5" t="s">
        <v>123</v>
      </c>
      <c r="AO214" s="5" t="s">
        <v>123</v>
      </c>
      <c r="AP214" s="5" t="s">
        <v>123</v>
      </c>
      <c r="AQ214" s="5" t="s">
        <v>123</v>
      </c>
      <c r="AR214" s="5" t="s">
        <v>123</v>
      </c>
      <c r="AS214" s="5" t="s">
        <v>123</v>
      </c>
      <c r="AT214" s="5" t="s">
        <v>123</v>
      </c>
      <c r="AU214" s="5" t="s">
        <v>123</v>
      </c>
      <c r="AV214" s="5" t="s">
        <v>123</v>
      </c>
      <c r="AW214" s="5" t="s">
        <v>123</v>
      </c>
      <c r="AX214" s="5" t="s">
        <v>123</v>
      </c>
      <c r="AY214" s="5" t="s">
        <v>123</v>
      </c>
      <c r="AZ214" s="5" t="s">
        <v>123</v>
      </c>
      <c r="BA214" s="5" t="s">
        <v>123</v>
      </c>
      <c r="BB214" s="5" t="s">
        <v>123</v>
      </c>
      <c r="BC214" s="5" t="s">
        <v>123</v>
      </c>
      <c r="BD214" s="5" t="s">
        <v>123</v>
      </c>
      <c r="BE214" s="5" t="s">
        <v>123</v>
      </c>
      <c r="BF214" s="5" t="s">
        <v>123</v>
      </c>
      <c r="BG214" s="5" t="s">
        <v>123</v>
      </c>
      <c r="BH214" s="5" t="s">
        <v>123</v>
      </c>
      <c r="BI214" s="5" t="s">
        <v>123</v>
      </c>
      <c r="BJ214" s="5" t="s">
        <v>123</v>
      </c>
      <c r="BK214" s="5" t="s">
        <v>123</v>
      </c>
      <c r="BL214" s="5" t="s">
        <v>123</v>
      </c>
      <c r="BM214" s="5" t="s">
        <v>123</v>
      </c>
      <c r="BN214" s="5" t="s">
        <v>123</v>
      </c>
      <c r="BO214" s="5" t="s">
        <v>123</v>
      </c>
      <c r="BP214" s="5" t="s">
        <v>123</v>
      </c>
      <c r="BQ214" s="5" t="s">
        <v>123</v>
      </c>
      <c r="BR214" s="5" t="s">
        <v>123</v>
      </c>
      <c r="BS214" s="5" t="s">
        <v>123</v>
      </c>
      <c r="BT214" s="5" t="s">
        <v>123</v>
      </c>
      <c r="BU214" s="5" t="s">
        <v>123</v>
      </c>
      <c r="BV214" s="5" t="s">
        <v>123</v>
      </c>
      <c r="BW214" s="5" t="s">
        <v>123</v>
      </c>
      <c r="BX214" s="5" t="s">
        <v>123</v>
      </c>
      <c r="BY214" s="5" t="s">
        <v>123</v>
      </c>
      <c r="BZ214" s="5" t="s">
        <v>123</v>
      </c>
      <c r="CA214" s="5" t="s">
        <v>123</v>
      </c>
      <c r="CC214" s="5" t="s">
        <v>123</v>
      </c>
      <c r="CE214" s="5" t="s">
        <v>123</v>
      </c>
      <c r="CF214" s="5" t="s">
        <v>123</v>
      </c>
      <c r="CG214" s="5" t="s">
        <v>123</v>
      </c>
      <c r="CH214" s="5" t="s">
        <v>123</v>
      </c>
      <c r="CI214" s="5" t="s">
        <v>123</v>
      </c>
      <c r="CJ214" s="5" t="s">
        <v>123</v>
      </c>
      <c r="CK214" s="5" t="s">
        <v>123</v>
      </c>
      <c r="CL214" s="5" t="s">
        <v>123</v>
      </c>
      <c r="CM214" s="5" t="s">
        <v>123</v>
      </c>
      <c r="CN214" s="5" t="s">
        <v>123</v>
      </c>
      <c r="CO214" s="5" t="s">
        <v>123</v>
      </c>
      <c r="CP214" s="5" t="s">
        <v>123</v>
      </c>
      <c r="CQ214" s="5" t="s">
        <v>123</v>
      </c>
      <c r="CR214" s="5" t="s">
        <v>123</v>
      </c>
      <c r="CS214" s="5" t="s">
        <v>123</v>
      </c>
      <c r="CT214" s="5" t="s">
        <v>123</v>
      </c>
      <c r="CV214" s="5" t="s">
        <v>123</v>
      </c>
      <c r="CW214" s="5" t="s">
        <v>123</v>
      </c>
      <c r="CX214" s="5" t="s">
        <v>123</v>
      </c>
      <c r="CY214" s="5" t="s">
        <v>123</v>
      </c>
      <c r="CZ214" s="5" t="s">
        <v>123</v>
      </c>
      <c r="DA214" s="5" t="s">
        <v>123</v>
      </c>
      <c r="DB214" s="5">
        <v>4.0</v>
      </c>
      <c r="DE214" s="5" t="s">
        <v>124</v>
      </c>
    </row>
    <row r="215">
      <c r="A215" s="5">
        <v>214.0</v>
      </c>
      <c r="B215" s="6">
        <v>260.0</v>
      </c>
      <c r="C215" s="6">
        <v>69.0</v>
      </c>
      <c r="D215" s="5" t="s">
        <v>139</v>
      </c>
      <c r="E215" s="5" t="s">
        <v>125</v>
      </c>
      <c r="F215" s="5" t="s">
        <v>126</v>
      </c>
      <c r="G215" s="5" t="s">
        <v>112</v>
      </c>
      <c r="H215" s="5" t="s">
        <v>1763</v>
      </c>
      <c r="I215" s="5" t="s">
        <v>1764</v>
      </c>
      <c r="J215" s="5" t="s">
        <v>249</v>
      </c>
      <c r="K215" s="5" t="s">
        <v>1765</v>
      </c>
      <c r="L215" s="8" t="s">
        <v>1766</v>
      </c>
      <c r="M215" s="5" t="s">
        <v>118</v>
      </c>
      <c r="N215" s="5" t="s">
        <v>1767</v>
      </c>
      <c r="O215" s="5" t="s">
        <v>1768</v>
      </c>
      <c r="P215" s="5" t="s">
        <v>1769</v>
      </c>
      <c r="Q215" s="5" t="s">
        <v>122</v>
      </c>
      <c r="S215" s="5" t="s">
        <v>123</v>
      </c>
      <c r="T215" s="5" t="s">
        <v>123</v>
      </c>
      <c r="U215" s="5" t="s">
        <v>123</v>
      </c>
      <c r="V215" s="5" t="s">
        <v>123</v>
      </c>
      <c r="W215" s="5" t="s">
        <v>123</v>
      </c>
      <c r="X215" s="5" t="s">
        <v>123</v>
      </c>
      <c r="Y215" s="5" t="s">
        <v>123</v>
      </c>
      <c r="AA215" s="5" t="s">
        <v>123</v>
      </c>
      <c r="AB215" s="5" t="s">
        <v>123</v>
      </c>
      <c r="AC215" s="5" t="s">
        <v>123</v>
      </c>
      <c r="DB215" s="5">
        <v>4.0</v>
      </c>
      <c r="DE215" s="5" t="s">
        <v>124</v>
      </c>
    </row>
    <row r="216">
      <c r="A216" s="5">
        <v>215.0</v>
      </c>
      <c r="B216" s="6">
        <v>248.0</v>
      </c>
      <c r="C216" s="6">
        <v>46.0</v>
      </c>
      <c r="D216" s="5" t="s">
        <v>109</v>
      </c>
      <c r="E216" s="5" t="s">
        <v>125</v>
      </c>
      <c r="F216" s="5" t="s">
        <v>160</v>
      </c>
      <c r="G216" s="5" t="s">
        <v>559</v>
      </c>
      <c r="H216" s="5" t="s">
        <v>1772</v>
      </c>
      <c r="I216" s="5" t="s">
        <v>1773</v>
      </c>
      <c r="J216" s="5" t="s">
        <v>456</v>
      </c>
      <c r="K216" s="5" t="s">
        <v>1774</v>
      </c>
      <c r="L216" s="8" t="s">
        <v>1775</v>
      </c>
      <c r="M216" s="5" t="s">
        <v>118</v>
      </c>
      <c r="N216" s="5" t="s">
        <v>1776</v>
      </c>
      <c r="O216" s="5" t="s">
        <v>1777</v>
      </c>
      <c r="P216" s="5" t="s">
        <v>1778</v>
      </c>
      <c r="Q216" s="5" t="s">
        <v>157</v>
      </c>
      <c r="R216" s="5" t="s">
        <v>123</v>
      </c>
      <c r="S216" s="5" t="s">
        <v>123</v>
      </c>
      <c r="T216" s="5" t="s">
        <v>123</v>
      </c>
      <c r="X216" s="5" t="s">
        <v>123</v>
      </c>
      <c r="Y216" s="5" t="s">
        <v>123</v>
      </c>
      <c r="AG216" s="5" t="s">
        <v>123</v>
      </c>
      <c r="AL216" s="5" t="s">
        <v>123</v>
      </c>
      <c r="AM216" s="5" t="s">
        <v>123</v>
      </c>
      <c r="AO216" s="5" t="s">
        <v>123</v>
      </c>
      <c r="AP216" s="5" t="s">
        <v>123</v>
      </c>
      <c r="AT216" s="5" t="s">
        <v>123</v>
      </c>
      <c r="AY216" s="5" t="s">
        <v>123</v>
      </c>
      <c r="AZ216" s="5" t="s">
        <v>123</v>
      </c>
      <c r="BA216" s="5" t="s">
        <v>123</v>
      </c>
      <c r="BE216" s="5" t="s">
        <v>123</v>
      </c>
      <c r="BK216" s="5" t="s">
        <v>123</v>
      </c>
      <c r="BL216" s="5" t="s">
        <v>123</v>
      </c>
      <c r="BV216" s="5" t="s">
        <v>123</v>
      </c>
      <c r="CI216" s="5" t="s">
        <v>123</v>
      </c>
      <c r="CK216" s="5" t="s">
        <v>123</v>
      </c>
      <c r="CL216" s="5" t="s">
        <v>123</v>
      </c>
      <c r="CM216" s="5" t="s">
        <v>123</v>
      </c>
      <c r="CN216" s="5" t="s">
        <v>123</v>
      </c>
      <c r="CO216" s="5" t="s">
        <v>123</v>
      </c>
      <c r="CP216" s="5" t="s">
        <v>123</v>
      </c>
      <c r="CU216" s="5" t="s">
        <v>123</v>
      </c>
      <c r="CW216" s="5" t="s">
        <v>123</v>
      </c>
      <c r="DB216" s="5">
        <v>3.0</v>
      </c>
      <c r="DE216" s="5" t="s">
        <v>124</v>
      </c>
    </row>
    <row r="217">
      <c r="A217" s="5">
        <v>216.0</v>
      </c>
      <c r="B217" s="6">
        <v>256.0</v>
      </c>
      <c r="C217" s="6">
        <v>63.0</v>
      </c>
      <c r="D217" s="5" t="s">
        <v>139</v>
      </c>
      <c r="E217" s="5" t="s">
        <v>110</v>
      </c>
      <c r="F217" s="5" t="s">
        <v>111</v>
      </c>
      <c r="G217" s="5" t="s">
        <v>112</v>
      </c>
      <c r="H217" s="5" t="s">
        <v>1779</v>
      </c>
      <c r="I217" s="5" t="s">
        <v>1773</v>
      </c>
      <c r="J217" s="5" t="s">
        <v>456</v>
      </c>
      <c r="K217" s="5" t="s">
        <v>1780</v>
      </c>
      <c r="L217" s="8" t="s">
        <v>1781</v>
      </c>
      <c r="M217" s="5" t="s">
        <v>118</v>
      </c>
      <c r="N217" s="5" t="s">
        <v>1782</v>
      </c>
      <c r="O217" s="5" t="s">
        <v>1783</v>
      </c>
      <c r="P217" s="5" t="s">
        <v>1784</v>
      </c>
      <c r="Q217" s="5" t="s">
        <v>122</v>
      </c>
      <c r="S217" s="5" t="s">
        <v>123</v>
      </c>
      <c r="V217" s="5" t="s">
        <v>123</v>
      </c>
      <c r="X217" s="5" t="s">
        <v>123</v>
      </c>
      <c r="Y217" s="5" t="s">
        <v>123</v>
      </c>
      <c r="AA217" s="5" t="s">
        <v>123</v>
      </c>
      <c r="DB217" s="5">
        <v>3.0</v>
      </c>
      <c r="DE217" s="5" t="s">
        <v>124</v>
      </c>
    </row>
    <row r="218">
      <c r="A218" s="5">
        <v>217.0</v>
      </c>
      <c r="B218" s="6">
        <v>77.0</v>
      </c>
      <c r="C218" s="6">
        <v>141.0</v>
      </c>
      <c r="D218" s="5" t="s">
        <v>109</v>
      </c>
      <c r="E218" s="5" t="s">
        <v>125</v>
      </c>
      <c r="F218" s="5" t="s">
        <v>126</v>
      </c>
      <c r="G218" s="5" t="s">
        <v>112</v>
      </c>
      <c r="H218" s="5" t="s">
        <v>1785</v>
      </c>
      <c r="I218" s="5" t="s">
        <v>1786</v>
      </c>
      <c r="J218" s="5" t="s">
        <v>448</v>
      </c>
      <c r="K218" s="5" t="s">
        <v>1787</v>
      </c>
      <c r="L218" s="8" t="s">
        <v>1788</v>
      </c>
      <c r="M218" s="5" t="s">
        <v>118</v>
      </c>
      <c r="N218" s="5" t="s">
        <v>1789</v>
      </c>
      <c r="O218" s="5" t="s">
        <v>1790</v>
      </c>
      <c r="P218" s="5" t="s">
        <v>1791</v>
      </c>
      <c r="Q218" s="5" t="s">
        <v>122</v>
      </c>
      <c r="V218" s="5" t="s">
        <v>123</v>
      </c>
      <c r="Z218" s="5" t="s">
        <v>123</v>
      </c>
      <c r="AB218" s="5" t="s">
        <v>123</v>
      </c>
      <c r="AC218" s="5" t="s">
        <v>123</v>
      </c>
      <c r="DB218" s="5">
        <v>3.0</v>
      </c>
      <c r="DE218" s="5" t="s">
        <v>138</v>
      </c>
    </row>
    <row r="219">
      <c r="A219" s="5">
        <v>218.0</v>
      </c>
      <c r="B219" s="6">
        <v>178.0</v>
      </c>
      <c r="C219" s="6">
        <v>104.0</v>
      </c>
      <c r="D219" s="5" t="s">
        <v>109</v>
      </c>
      <c r="E219" s="5" t="s">
        <v>110</v>
      </c>
      <c r="F219" s="5" t="s">
        <v>111</v>
      </c>
      <c r="G219" s="5" t="s">
        <v>112</v>
      </c>
      <c r="H219" s="5" t="s">
        <v>1792</v>
      </c>
      <c r="I219" s="5" t="s">
        <v>1793</v>
      </c>
      <c r="J219" s="5" t="s">
        <v>447</v>
      </c>
      <c r="K219" s="5" t="s">
        <v>1513</v>
      </c>
      <c r="L219" s="8" t="s">
        <v>1794</v>
      </c>
      <c r="M219" s="5" t="s">
        <v>118</v>
      </c>
      <c r="N219" s="5" t="s">
        <v>1795</v>
      </c>
      <c r="O219" s="5" t="s">
        <v>1796</v>
      </c>
      <c r="P219" s="5" t="s">
        <v>1797</v>
      </c>
      <c r="Q219" s="5" t="s">
        <v>157</v>
      </c>
      <c r="W219" s="5" t="s">
        <v>123</v>
      </c>
      <c r="AB219" s="5" t="s">
        <v>123</v>
      </c>
      <c r="AC219" s="5" t="s">
        <v>123</v>
      </c>
      <c r="BQ219" s="5" t="s">
        <v>123</v>
      </c>
      <c r="BS219" s="5" t="s">
        <v>123</v>
      </c>
      <c r="BT219" s="5" t="s">
        <v>123</v>
      </c>
      <c r="BY219" s="5" t="s">
        <v>123</v>
      </c>
      <c r="BZ219" s="5" t="s">
        <v>123</v>
      </c>
      <c r="CA219" s="5" t="s">
        <v>123</v>
      </c>
      <c r="CB219" s="5" t="s">
        <v>123</v>
      </c>
      <c r="CC219" s="5" t="s">
        <v>123</v>
      </c>
      <c r="CD219" s="5" t="s">
        <v>123</v>
      </c>
      <c r="CG219" s="5" t="s">
        <v>123</v>
      </c>
      <c r="DB219" s="5">
        <v>3.0</v>
      </c>
      <c r="DD219" s="5" t="s">
        <v>1798</v>
      </c>
      <c r="DE219" s="5" t="s">
        <v>138</v>
      </c>
    </row>
    <row r="220">
      <c r="A220" s="5">
        <v>219.0</v>
      </c>
      <c r="B220" s="6">
        <v>173.0</v>
      </c>
      <c r="C220" s="6">
        <v>95.0</v>
      </c>
      <c r="D220" s="5" t="s">
        <v>109</v>
      </c>
      <c r="E220" s="5" t="s">
        <v>110</v>
      </c>
      <c r="F220" s="5" t="s">
        <v>126</v>
      </c>
      <c r="G220" s="5" t="s">
        <v>112</v>
      </c>
      <c r="H220" s="5" t="s">
        <v>1799</v>
      </c>
      <c r="I220" s="5" t="s">
        <v>1800</v>
      </c>
      <c r="J220" s="5" t="s">
        <v>456</v>
      </c>
      <c r="K220" s="5" t="s">
        <v>1801</v>
      </c>
      <c r="L220" s="8" t="s">
        <v>1802</v>
      </c>
      <c r="M220" s="5" t="s">
        <v>118</v>
      </c>
      <c r="N220" s="5" t="s">
        <v>1803</v>
      </c>
      <c r="O220" s="5" t="s">
        <v>1804</v>
      </c>
      <c r="P220" s="5" t="s">
        <v>1805</v>
      </c>
      <c r="Q220" s="5" t="s">
        <v>122</v>
      </c>
      <c r="X220" s="5" t="s">
        <v>123</v>
      </c>
      <c r="AC220" s="5" t="s">
        <v>123</v>
      </c>
      <c r="DB220" s="5">
        <v>3.0</v>
      </c>
      <c r="DE220" s="5" t="s">
        <v>124</v>
      </c>
    </row>
    <row r="221">
      <c r="A221" s="5">
        <v>220.0</v>
      </c>
      <c r="B221" s="6" t="s">
        <v>1806</v>
      </c>
      <c r="C221" s="6" t="s">
        <v>1807</v>
      </c>
      <c r="D221" s="5" t="s">
        <v>109</v>
      </c>
      <c r="G221" s="5" t="s">
        <v>1808</v>
      </c>
      <c r="H221" s="5" t="s">
        <v>1809</v>
      </c>
      <c r="I221" s="5" t="s">
        <v>259</v>
      </c>
      <c r="J221" s="5" t="s">
        <v>439</v>
      </c>
      <c r="K221" s="5" t="s">
        <v>1809</v>
      </c>
      <c r="L221" s="8" t="s">
        <v>1810</v>
      </c>
      <c r="M221" s="5" t="s">
        <v>118</v>
      </c>
      <c r="N221" s="5" t="s">
        <v>1811</v>
      </c>
      <c r="O221" s="5" t="s">
        <v>1812</v>
      </c>
      <c r="P221" s="5" t="s">
        <v>1813</v>
      </c>
      <c r="Q221" s="5" t="s">
        <v>157</v>
      </c>
      <c r="R221" s="5" t="s">
        <v>123</v>
      </c>
      <c r="T221" s="5" t="s">
        <v>123</v>
      </c>
      <c r="U221" s="5" t="s">
        <v>123</v>
      </c>
      <c r="V221" s="5" t="s">
        <v>123</v>
      </c>
      <c r="X221" s="5" t="s">
        <v>123</v>
      </c>
      <c r="Y221" s="5" t="s">
        <v>123</v>
      </c>
      <c r="AA221" s="5" t="s">
        <v>123</v>
      </c>
      <c r="AB221" s="5" t="s">
        <v>123</v>
      </c>
      <c r="AC221" s="5" t="s">
        <v>123</v>
      </c>
      <c r="AE221" s="5" t="s">
        <v>123</v>
      </c>
      <c r="AH221" s="5" t="s">
        <v>123</v>
      </c>
      <c r="AJ221" s="5" t="s">
        <v>123</v>
      </c>
      <c r="AK221" s="5" t="s">
        <v>123</v>
      </c>
      <c r="AM221" s="5" t="s">
        <v>123</v>
      </c>
      <c r="AQ221" s="5" t="s">
        <v>123</v>
      </c>
      <c r="AR221" s="5" t="s">
        <v>123</v>
      </c>
      <c r="AS221" s="5" t="s">
        <v>123</v>
      </c>
      <c r="AT221" s="5" t="s">
        <v>123</v>
      </c>
      <c r="AV221" s="5" t="s">
        <v>123</v>
      </c>
      <c r="AW221" s="5" t="s">
        <v>123</v>
      </c>
      <c r="AX221" s="5" t="s">
        <v>123</v>
      </c>
      <c r="AY221" s="5" t="s">
        <v>123</v>
      </c>
      <c r="AZ221" s="5" t="s">
        <v>123</v>
      </c>
      <c r="BA221" s="5" t="s">
        <v>123</v>
      </c>
      <c r="BB221" s="5" t="s">
        <v>123</v>
      </c>
      <c r="BD221" s="5" t="s">
        <v>123</v>
      </c>
      <c r="BE221" s="5" t="s">
        <v>123</v>
      </c>
      <c r="BF221" s="5" t="s">
        <v>123</v>
      </c>
      <c r="BG221" s="5" t="s">
        <v>123</v>
      </c>
      <c r="BH221" s="5" t="s">
        <v>123</v>
      </c>
      <c r="BI221" s="5" t="s">
        <v>123</v>
      </c>
      <c r="BJ221" s="5" t="s">
        <v>123</v>
      </c>
      <c r="BK221" s="5" t="s">
        <v>123</v>
      </c>
      <c r="BL221" s="5" t="s">
        <v>123</v>
      </c>
      <c r="BM221" s="5" t="s">
        <v>123</v>
      </c>
      <c r="BO221" s="5" t="s">
        <v>123</v>
      </c>
      <c r="BP221" s="5" t="s">
        <v>123</v>
      </c>
      <c r="BT221" s="5" t="s">
        <v>123</v>
      </c>
      <c r="BX221" s="5" t="s">
        <v>123</v>
      </c>
      <c r="CA221" s="5" t="s">
        <v>123</v>
      </c>
      <c r="CC221" s="5" t="s">
        <v>123</v>
      </c>
      <c r="CD221" s="5" t="s">
        <v>123</v>
      </c>
      <c r="CE221" s="5" t="s">
        <v>123</v>
      </c>
      <c r="CF221" s="5" t="s">
        <v>123</v>
      </c>
      <c r="CG221" s="5" t="s">
        <v>123</v>
      </c>
      <c r="CI221" s="5" t="s">
        <v>123</v>
      </c>
      <c r="CJ221" s="5" t="s">
        <v>123</v>
      </c>
      <c r="CK221" s="5" t="s">
        <v>123</v>
      </c>
      <c r="CL221" s="5" t="s">
        <v>123</v>
      </c>
      <c r="CM221" s="5" t="s">
        <v>123</v>
      </c>
      <c r="CN221" s="5" t="s">
        <v>123</v>
      </c>
      <c r="CO221" s="5" t="s">
        <v>123</v>
      </c>
      <c r="CP221" s="5" t="s">
        <v>123</v>
      </c>
      <c r="CQ221" s="5" t="s">
        <v>123</v>
      </c>
      <c r="CR221" s="5" t="s">
        <v>123</v>
      </c>
      <c r="CU221" s="5" t="s">
        <v>123</v>
      </c>
      <c r="CW221" s="5" t="s">
        <v>123</v>
      </c>
      <c r="CX221" s="5" t="s">
        <v>123</v>
      </c>
      <c r="CZ221" s="5" t="s">
        <v>123</v>
      </c>
      <c r="DB221" s="9">
        <v>43527.0</v>
      </c>
      <c r="DE221" s="5" t="s">
        <v>138</v>
      </c>
    </row>
    <row r="222">
      <c r="A222" s="5">
        <v>221.0</v>
      </c>
      <c r="B222" s="6">
        <v>214.0</v>
      </c>
      <c r="C222" s="6">
        <v>69.0</v>
      </c>
      <c r="D222" s="5" t="s">
        <v>139</v>
      </c>
      <c r="E222" s="5" t="s">
        <v>125</v>
      </c>
      <c r="F222" s="5" t="s">
        <v>126</v>
      </c>
      <c r="G222" s="5" t="s">
        <v>112</v>
      </c>
      <c r="H222" s="5" t="s">
        <v>1816</v>
      </c>
      <c r="I222" s="5" t="s">
        <v>1817</v>
      </c>
      <c r="J222" s="5" t="s">
        <v>503</v>
      </c>
      <c r="K222" s="5" t="s">
        <v>1818</v>
      </c>
      <c r="L222" s="8" t="s">
        <v>1819</v>
      </c>
      <c r="M222" s="5" t="s">
        <v>118</v>
      </c>
      <c r="N222" s="5" t="s">
        <v>1820</v>
      </c>
      <c r="O222" s="5" t="s">
        <v>1821</v>
      </c>
      <c r="P222" s="5" t="s">
        <v>1822</v>
      </c>
      <c r="Q222" s="5" t="s">
        <v>122</v>
      </c>
      <c r="S222" s="5" t="s">
        <v>123</v>
      </c>
      <c r="T222" s="5" t="s">
        <v>123</v>
      </c>
      <c r="U222" s="5" t="s">
        <v>123</v>
      </c>
      <c r="V222" s="5" t="s">
        <v>123</v>
      </c>
      <c r="W222" s="5" t="s">
        <v>123</v>
      </c>
      <c r="X222" s="5" t="s">
        <v>123</v>
      </c>
      <c r="Y222" s="5" t="s">
        <v>123</v>
      </c>
      <c r="AB222" s="5" t="s">
        <v>123</v>
      </c>
      <c r="AC222" s="5" t="s">
        <v>123</v>
      </c>
      <c r="DB222" s="5">
        <v>4.0</v>
      </c>
      <c r="DE222" s="5" t="s">
        <v>124</v>
      </c>
    </row>
    <row r="223">
      <c r="A223" s="5">
        <v>222.0</v>
      </c>
      <c r="B223" s="6">
        <v>262.0</v>
      </c>
      <c r="C223" s="6">
        <v>77.0</v>
      </c>
      <c r="D223" s="5" t="s">
        <v>139</v>
      </c>
      <c r="E223" s="5" t="s">
        <v>110</v>
      </c>
      <c r="F223" s="5" t="s">
        <v>219</v>
      </c>
      <c r="G223" s="5" t="s">
        <v>112</v>
      </c>
      <c r="H223" s="5" t="s">
        <v>1824</v>
      </c>
      <c r="I223" s="5" t="s">
        <v>1825</v>
      </c>
      <c r="J223" s="5" t="s">
        <v>397</v>
      </c>
      <c r="K223" s="5" t="s">
        <v>1826</v>
      </c>
      <c r="L223" s="8" t="s">
        <v>1827</v>
      </c>
      <c r="M223" s="5" t="s">
        <v>118</v>
      </c>
      <c r="N223" s="5" t="s">
        <v>1828</v>
      </c>
      <c r="O223" s="5" t="s">
        <v>1829</v>
      </c>
      <c r="P223" s="5" t="s">
        <v>437</v>
      </c>
      <c r="Q223" s="5" t="s">
        <v>122</v>
      </c>
      <c r="R223" s="5" t="s">
        <v>123</v>
      </c>
      <c r="V223" s="5" t="s">
        <v>123</v>
      </c>
      <c r="DB223" s="5">
        <v>4.0</v>
      </c>
      <c r="DE223" s="5" t="s">
        <v>138</v>
      </c>
    </row>
    <row r="224">
      <c r="A224" s="5">
        <v>223.0</v>
      </c>
      <c r="B224" s="6">
        <v>156.0</v>
      </c>
      <c r="C224" s="6">
        <v>66.0</v>
      </c>
      <c r="D224" s="5" t="s">
        <v>109</v>
      </c>
      <c r="E224" s="5" t="s">
        <v>110</v>
      </c>
      <c r="F224" s="5" t="s">
        <v>160</v>
      </c>
      <c r="G224" s="5" t="s">
        <v>761</v>
      </c>
      <c r="H224" s="5" t="s">
        <v>1830</v>
      </c>
      <c r="I224" s="5" t="s">
        <v>338</v>
      </c>
      <c r="J224" s="5" t="s">
        <v>338</v>
      </c>
      <c r="K224" s="5" t="s">
        <v>742</v>
      </c>
      <c r="L224" s="8" t="s">
        <v>1831</v>
      </c>
      <c r="M224" s="5" t="s">
        <v>118</v>
      </c>
      <c r="N224" s="5" t="s">
        <v>1832</v>
      </c>
      <c r="O224" s="5" t="s">
        <v>1833</v>
      </c>
      <c r="P224" s="5" t="s">
        <v>1834</v>
      </c>
      <c r="Q224" s="5" t="s">
        <v>157</v>
      </c>
      <c r="R224" s="5" t="s">
        <v>123</v>
      </c>
      <c r="S224" s="5" t="s">
        <v>123</v>
      </c>
      <c r="T224" s="5" t="s">
        <v>123</v>
      </c>
      <c r="V224" s="5" t="s">
        <v>123</v>
      </c>
      <c r="X224" s="5" t="s">
        <v>123</v>
      </c>
      <c r="Y224" s="5" t="s">
        <v>123</v>
      </c>
      <c r="Z224" s="5" t="s">
        <v>123</v>
      </c>
      <c r="AA224" s="5" t="s">
        <v>123</v>
      </c>
      <c r="AB224" s="5" t="s">
        <v>123</v>
      </c>
      <c r="AH224" s="5" t="s">
        <v>123</v>
      </c>
      <c r="AK224" s="5" t="s">
        <v>123</v>
      </c>
      <c r="AM224" s="5" t="s">
        <v>123</v>
      </c>
      <c r="AN224" s="5" t="s">
        <v>123</v>
      </c>
      <c r="AP224" s="5" t="s">
        <v>123</v>
      </c>
      <c r="AQ224" s="5" t="s">
        <v>123</v>
      </c>
      <c r="AR224" s="5" t="s">
        <v>123</v>
      </c>
      <c r="AS224" s="5" t="s">
        <v>123</v>
      </c>
      <c r="AT224" s="5" t="s">
        <v>123</v>
      </c>
      <c r="AV224" s="5" t="s">
        <v>123</v>
      </c>
      <c r="AW224" s="5" t="s">
        <v>123</v>
      </c>
      <c r="AX224" s="5" t="s">
        <v>123</v>
      </c>
      <c r="AY224" s="5" t="s">
        <v>123</v>
      </c>
      <c r="BC224" s="5" t="s">
        <v>123</v>
      </c>
      <c r="BD224" s="5" t="s">
        <v>123</v>
      </c>
      <c r="BE224" s="5" t="s">
        <v>123</v>
      </c>
      <c r="BF224" s="5" t="s">
        <v>123</v>
      </c>
      <c r="BK224" s="5" t="s">
        <v>123</v>
      </c>
      <c r="BM224" s="5" t="s">
        <v>123</v>
      </c>
      <c r="BN224" s="5" t="s">
        <v>123</v>
      </c>
      <c r="BO224" s="5" t="s">
        <v>123</v>
      </c>
      <c r="BP224" s="5" t="s">
        <v>123</v>
      </c>
      <c r="BS224" s="5" t="s">
        <v>123</v>
      </c>
      <c r="BT224" s="5" t="s">
        <v>123</v>
      </c>
      <c r="BU224" s="5" t="s">
        <v>123</v>
      </c>
      <c r="BV224" s="5" t="s">
        <v>123</v>
      </c>
      <c r="BZ224" s="5" t="s">
        <v>123</v>
      </c>
      <c r="CH224" s="5" t="s">
        <v>123</v>
      </c>
      <c r="CI224" s="5" t="s">
        <v>123</v>
      </c>
      <c r="CJ224" s="5" t="s">
        <v>123</v>
      </c>
      <c r="CK224" s="5" t="s">
        <v>123</v>
      </c>
      <c r="CO224" s="5" t="s">
        <v>123</v>
      </c>
      <c r="CP224" s="5" t="s">
        <v>123</v>
      </c>
      <c r="CQ224" s="5" t="s">
        <v>123</v>
      </c>
      <c r="CR224" s="5" t="s">
        <v>123</v>
      </c>
      <c r="CS224" s="5" t="s">
        <v>123</v>
      </c>
      <c r="DB224" s="5">
        <v>3.0</v>
      </c>
      <c r="DD224" s="5" t="s">
        <v>1835</v>
      </c>
      <c r="DE224" s="5" t="s">
        <v>124</v>
      </c>
    </row>
    <row r="225">
      <c r="A225" s="5">
        <v>224.0</v>
      </c>
      <c r="B225" s="6">
        <v>175.0</v>
      </c>
      <c r="C225" s="6">
        <v>97.0</v>
      </c>
      <c r="D225" s="5" t="s">
        <v>139</v>
      </c>
      <c r="E225" s="5" t="s">
        <v>110</v>
      </c>
      <c r="F225" s="5" t="s">
        <v>160</v>
      </c>
      <c r="G225" s="5" t="s">
        <v>720</v>
      </c>
      <c r="H225" s="5" t="s">
        <v>1836</v>
      </c>
      <c r="I225" s="5" t="s">
        <v>713</v>
      </c>
      <c r="J225" s="5" t="s">
        <v>417</v>
      </c>
      <c r="K225" s="5" t="s">
        <v>721</v>
      </c>
      <c r="L225" s="8" t="s">
        <v>1837</v>
      </c>
      <c r="M225" s="5" t="s">
        <v>118</v>
      </c>
      <c r="N225" s="5" t="s">
        <v>1838</v>
      </c>
      <c r="O225" s="5" t="s">
        <v>1839</v>
      </c>
      <c r="P225" s="5" t="s">
        <v>1840</v>
      </c>
      <c r="Q225" s="5" t="s">
        <v>122</v>
      </c>
      <c r="R225" s="5" t="s">
        <v>123</v>
      </c>
      <c r="S225" s="5" t="s">
        <v>123</v>
      </c>
      <c r="U225" s="5" t="s">
        <v>123</v>
      </c>
      <c r="V225" s="5" t="s">
        <v>123</v>
      </c>
      <c r="Y225" s="5" t="s">
        <v>123</v>
      </c>
      <c r="AB225" s="5" t="s">
        <v>123</v>
      </c>
      <c r="AC225" s="5" t="s">
        <v>123</v>
      </c>
      <c r="DB225" s="5">
        <v>3.0</v>
      </c>
      <c r="DE225" s="5" t="s">
        <v>124</v>
      </c>
    </row>
    <row r="226">
      <c r="A226" s="5">
        <v>225.0</v>
      </c>
      <c r="B226" s="6">
        <v>64.0</v>
      </c>
      <c r="C226" s="6">
        <v>126.0</v>
      </c>
      <c r="D226" s="5" t="s">
        <v>139</v>
      </c>
      <c r="E226" s="5" t="s">
        <v>110</v>
      </c>
      <c r="F226" s="5" t="s">
        <v>160</v>
      </c>
      <c r="G226" s="5" t="s">
        <v>828</v>
      </c>
      <c r="H226" s="5" t="s">
        <v>1841</v>
      </c>
      <c r="I226" s="5" t="s">
        <v>1842</v>
      </c>
      <c r="J226" s="5" t="s">
        <v>425</v>
      </c>
      <c r="K226" s="5" t="s">
        <v>143</v>
      </c>
      <c r="L226" s="8" t="s">
        <v>1843</v>
      </c>
      <c r="M226" s="5" t="s">
        <v>118</v>
      </c>
      <c r="N226" s="5" t="s">
        <v>1844</v>
      </c>
      <c r="O226" s="5" t="s">
        <v>1845</v>
      </c>
      <c r="P226" s="5" t="s">
        <v>1846</v>
      </c>
      <c r="Q226" s="5" t="s">
        <v>122</v>
      </c>
      <c r="S226" s="5" t="s">
        <v>123</v>
      </c>
      <c r="V226" s="5" t="s">
        <v>123</v>
      </c>
      <c r="X226" s="5" t="s">
        <v>123</v>
      </c>
      <c r="AB226" s="5" t="s">
        <v>123</v>
      </c>
      <c r="AC226" s="5" t="s">
        <v>123</v>
      </c>
      <c r="DB226" s="5">
        <v>3.0</v>
      </c>
      <c r="DE226" s="5" t="s">
        <v>124</v>
      </c>
    </row>
    <row r="227">
      <c r="A227" s="5">
        <v>226.0</v>
      </c>
      <c r="B227" s="6" t="s">
        <v>1847</v>
      </c>
      <c r="C227" s="6" t="s">
        <v>1848</v>
      </c>
      <c r="D227" s="5" t="s">
        <v>139</v>
      </c>
      <c r="G227" s="5" t="s">
        <v>1849</v>
      </c>
      <c r="H227" s="5" t="s">
        <v>1850</v>
      </c>
      <c r="I227" s="5" t="s">
        <v>1851</v>
      </c>
      <c r="J227" s="5" t="s">
        <v>448</v>
      </c>
      <c r="K227" s="5" t="s">
        <v>1852</v>
      </c>
      <c r="L227" s="8" t="s">
        <v>1853</v>
      </c>
      <c r="M227" s="5" t="s">
        <v>118</v>
      </c>
      <c r="N227" s="5" t="s">
        <v>1854</v>
      </c>
      <c r="O227" s="5" t="s">
        <v>1855</v>
      </c>
      <c r="P227" s="5" t="s">
        <v>1856</v>
      </c>
      <c r="Q227" s="5" t="s">
        <v>157</v>
      </c>
      <c r="R227" s="5" t="s">
        <v>123</v>
      </c>
      <c r="S227" s="5" t="s">
        <v>123</v>
      </c>
      <c r="W227" s="5" t="s">
        <v>123</v>
      </c>
      <c r="AB227" s="5" t="s">
        <v>123</v>
      </c>
      <c r="AC227" s="5" t="s">
        <v>123</v>
      </c>
      <c r="AI227" s="5" t="s">
        <v>123</v>
      </c>
      <c r="AK227" s="5" t="s">
        <v>123</v>
      </c>
      <c r="AV227" s="5" t="s">
        <v>123</v>
      </c>
      <c r="AW227" s="5" t="s">
        <v>123</v>
      </c>
      <c r="BB227" s="5" t="s">
        <v>123</v>
      </c>
      <c r="BC227" s="5" t="s">
        <v>123</v>
      </c>
      <c r="BF227" s="5" t="s">
        <v>123</v>
      </c>
      <c r="BH227" s="5" t="s">
        <v>123</v>
      </c>
      <c r="BQ227" s="5" t="s">
        <v>123</v>
      </c>
      <c r="BR227" s="5" t="s">
        <v>123</v>
      </c>
      <c r="BS227" s="5" t="s">
        <v>123</v>
      </c>
      <c r="BT227" s="5" t="s">
        <v>123</v>
      </c>
      <c r="BU227" s="5" t="s">
        <v>123</v>
      </c>
      <c r="BV227" s="5" t="s">
        <v>123</v>
      </c>
      <c r="BW227" s="5" t="s">
        <v>123</v>
      </c>
      <c r="BX227" s="5" t="s">
        <v>123</v>
      </c>
      <c r="BZ227" s="5" t="s">
        <v>123</v>
      </c>
      <c r="CA227" s="5" t="s">
        <v>123</v>
      </c>
      <c r="CB227" s="5" t="s">
        <v>123</v>
      </c>
      <c r="CH227" s="5" t="s">
        <v>123</v>
      </c>
      <c r="CP227" s="5" t="s">
        <v>123</v>
      </c>
      <c r="CQ227" s="5" t="s">
        <v>123</v>
      </c>
      <c r="CR227" s="5" t="s">
        <v>123</v>
      </c>
      <c r="CV227" s="5" t="s">
        <v>123</v>
      </c>
      <c r="CW227" s="5" t="s">
        <v>123</v>
      </c>
      <c r="DB227" s="9">
        <v>43526.0</v>
      </c>
      <c r="DC227" s="5" t="s">
        <v>1859</v>
      </c>
      <c r="DD227" s="5" t="s">
        <v>1860</v>
      </c>
      <c r="DE227" s="5" t="s">
        <v>138</v>
      </c>
    </row>
    <row r="228">
      <c r="A228" s="5">
        <v>227.0</v>
      </c>
      <c r="B228" s="6">
        <v>203.0</v>
      </c>
      <c r="C228" s="6">
        <v>52.0</v>
      </c>
      <c r="D228" s="5" t="s">
        <v>139</v>
      </c>
      <c r="E228" s="5" t="s">
        <v>125</v>
      </c>
      <c r="F228" s="5" t="s">
        <v>219</v>
      </c>
      <c r="G228" s="5" t="s">
        <v>112</v>
      </c>
      <c r="H228" s="5" t="s">
        <v>1861</v>
      </c>
      <c r="I228" s="5" t="s">
        <v>259</v>
      </c>
      <c r="J228" s="5" t="s">
        <v>439</v>
      </c>
      <c r="K228" s="5" t="s">
        <v>1861</v>
      </c>
      <c r="L228" s="7" t="s">
        <v>117</v>
      </c>
      <c r="M228" s="5" t="s">
        <v>118</v>
      </c>
      <c r="N228" s="5" t="s">
        <v>1862</v>
      </c>
      <c r="O228" s="5" t="s">
        <v>1863</v>
      </c>
      <c r="P228" s="5" t="s">
        <v>1864</v>
      </c>
      <c r="Q228" s="5" t="s">
        <v>122</v>
      </c>
      <c r="R228" s="5" t="s">
        <v>123</v>
      </c>
      <c r="S228" s="5" t="s">
        <v>123</v>
      </c>
      <c r="U228" s="5" t="s">
        <v>123</v>
      </c>
      <c r="V228" s="5" t="s">
        <v>123</v>
      </c>
      <c r="W228" s="5" t="s">
        <v>123</v>
      </c>
      <c r="X228" s="5" t="s">
        <v>123</v>
      </c>
      <c r="Y228" s="5" t="s">
        <v>123</v>
      </c>
      <c r="Z228" s="5" t="s">
        <v>123</v>
      </c>
      <c r="AB228" s="5" t="s">
        <v>123</v>
      </c>
      <c r="AC228" s="5" t="s">
        <v>123</v>
      </c>
      <c r="DB228" s="5">
        <v>3.0</v>
      </c>
      <c r="DD228" s="5" t="s">
        <v>1865</v>
      </c>
      <c r="DE228" s="5" t="s">
        <v>138</v>
      </c>
    </row>
    <row r="229">
      <c r="A229" s="5">
        <v>228.0</v>
      </c>
      <c r="B229" s="6" t="s">
        <v>1866</v>
      </c>
      <c r="C229" s="6" t="s">
        <v>1867</v>
      </c>
      <c r="D229" s="5" t="s">
        <v>109</v>
      </c>
      <c r="G229" s="5" t="s">
        <v>1868</v>
      </c>
      <c r="H229" s="5" t="s">
        <v>1869</v>
      </c>
      <c r="I229" s="5" t="s">
        <v>141</v>
      </c>
      <c r="J229" s="5" t="s">
        <v>142</v>
      </c>
      <c r="K229" s="5" t="s">
        <v>681</v>
      </c>
      <c r="L229" s="8" t="s">
        <v>1870</v>
      </c>
      <c r="M229" s="5" t="s">
        <v>118</v>
      </c>
      <c r="N229" s="5" t="s">
        <v>1871</v>
      </c>
      <c r="O229" s="5" t="s">
        <v>1872</v>
      </c>
      <c r="P229" s="5" t="s">
        <v>1873</v>
      </c>
      <c r="Q229" s="5" t="s">
        <v>157</v>
      </c>
      <c r="S229" s="5" t="s">
        <v>123</v>
      </c>
      <c r="T229" s="5" t="s">
        <v>123</v>
      </c>
      <c r="U229" s="5" t="s">
        <v>123</v>
      </c>
      <c r="V229" s="5" t="s">
        <v>123</v>
      </c>
      <c r="W229" s="5" t="s">
        <v>123</v>
      </c>
      <c r="X229" s="5" t="s">
        <v>123</v>
      </c>
      <c r="Y229" s="5" t="s">
        <v>123</v>
      </c>
      <c r="Z229" s="5" t="s">
        <v>123</v>
      </c>
      <c r="AB229" s="5" t="s">
        <v>123</v>
      </c>
      <c r="AC229" s="5" t="s">
        <v>123</v>
      </c>
      <c r="AK229" s="5" t="s">
        <v>123</v>
      </c>
      <c r="AM229" s="5" t="s">
        <v>123</v>
      </c>
      <c r="AN229" s="5" t="s">
        <v>123</v>
      </c>
      <c r="AO229" s="5" t="s">
        <v>123</v>
      </c>
      <c r="AP229" s="5" t="s">
        <v>123</v>
      </c>
      <c r="AQ229" s="5" t="s">
        <v>123</v>
      </c>
      <c r="AS229" s="5" t="s">
        <v>123</v>
      </c>
      <c r="AT229" s="5" t="s">
        <v>123</v>
      </c>
      <c r="AW229" s="5" t="s">
        <v>123</v>
      </c>
      <c r="AX229" s="5" t="s">
        <v>123</v>
      </c>
      <c r="BA229" s="5" t="s">
        <v>123</v>
      </c>
      <c r="BB229" s="5" t="s">
        <v>123</v>
      </c>
      <c r="BC229" s="5" t="s">
        <v>123</v>
      </c>
      <c r="BD229" s="5" t="s">
        <v>123</v>
      </c>
      <c r="BF229" s="5" t="s">
        <v>123</v>
      </c>
      <c r="BG229" s="5" t="s">
        <v>123</v>
      </c>
      <c r="BH229" s="5" t="s">
        <v>123</v>
      </c>
      <c r="BK229" s="5" t="s">
        <v>123</v>
      </c>
      <c r="BL229" s="5" t="s">
        <v>123</v>
      </c>
      <c r="BP229" s="5" t="s">
        <v>123</v>
      </c>
      <c r="BQ229" s="5" t="s">
        <v>123</v>
      </c>
      <c r="BR229" s="5" t="s">
        <v>123</v>
      </c>
      <c r="BS229" s="5" t="s">
        <v>123</v>
      </c>
      <c r="BT229" s="5" t="s">
        <v>123</v>
      </c>
      <c r="BU229" s="5" t="s">
        <v>123</v>
      </c>
      <c r="BV229" s="5" t="s">
        <v>123</v>
      </c>
      <c r="BW229" s="5" t="s">
        <v>123</v>
      </c>
      <c r="BY229" s="5" t="s">
        <v>123</v>
      </c>
      <c r="BZ229" s="5" t="s">
        <v>123</v>
      </c>
      <c r="CA229" s="5" t="s">
        <v>123</v>
      </c>
      <c r="CB229" s="5" t="s">
        <v>123</v>
      </c>
      <c r="CC229" s="5" t="s">
        <v>123</v>
      </c>
      <c r="CD229" s="5" t="s">
        <v>123</v>
      </c>
      <c r="CF229" s="5" t="s">
        <v>123</v>
      </c>
      <c r="CG229" s="5" t="s">
        <v>123</v>
      </c>
      <c r="CH229" s="5" t="s">
        <v>123</v>
      </c>
      <c r="CI229" s="5" t="s">
        <v>123</v>
      </c>
      <c r="CJ229" s="5" t="s">
        <v>123</v>
      </c>
      <c r="CK229" s="5" t="s">
        <v>123</v>
      </c>
      <c r="CL229" s="5" t="s">
        <v>123</v>
      </c>
      <c r="CM229" s="5" t="s">
        <v>123</v>
      </c>
      <c r="CO229" s="5" t="s">
        <v>123</v>
      </c>
      <c r="CP229" s="5" t="s">
        <v>123</v>
      </c>
      <c r="CQ229" s="5" t="s">
        <v>123</v>
      </c>
      <c r="CR229" s="5" t="s">
        <v>123</v>
      </c>
      <c r="CS229" s="5" t="s">
        <v>123</v>
      </c>
      <c r="DB229" s="9">
        <v>43527.0</v>
      </c>
      <c r="DE229" s="5" t="s">
        <v>124</v>
      </c>
    </row>
    <row r="230">
      <c r="A230" s="5">
        <v>229.0</v>
      </c>
      <c r="B230" s="6">
        <v>280.0</v>
      </c>
      <c r="C230" s="6">
        <v>122.0</v>
      </c>
      <c r="D230" s="5" t="s">
        <v>139</v>
      </c>
      <c r="E230" s="5" t="s">
        <v>110</v>
      </c>
      <c r="F230" s="5" t="s">
        <v>160</v>
      </c>
      <c r="G230" s="5" t="s">
        <v>412</v>
      </c>
      <c r="H230" s="5" t="s">
        <v>1876</v>
      </c>
      <c r="I230" s="5" t="s">
        <v>1877</v>
      </c>
      <c r="J230" s="5" t="s">
        <v>370</v>
      </c>
      <c r="K230" s="5" t="s">
        <v>415</v>
      </c>
      <c r="L230" s="8" t="s">
        <v>1878</v>
      </c>
      <c r="M230" s="5" t="s">
        <v>118</v>
      </c>
      <c r="N230" s="5" t="s">
        <v>1879</v>
      </c>
      <c r="O230" s="5" t="s">
        <v>1880</v>
      </c>
      <c r="P230" s="5" t="s">
        <v>1881</v>
      </c>
      <c r="Q230" s="5" t="s">
        <v>122</v>
      </c>
      <c r="T230" s="5" t="s">
        <v>123</v>
      </c>
      <c r="X230" s="5" t="s">
        <v>123</v>
      </c>
      <c r="AB230" s="5" t="s">
        <v>123</v>
      </c>
      <c r="DB230" s="5">
        <v>3.0</v>
      </c>
      <c r="DD230" s="5" t="s">
        <v>421</v>
      </c>
      <c r="DE230" s="5" t="s">
        <v>124</v>
      </c>
    </row>
    <row r="231">
      <c r="A231" s="5">
        <v>230.0</v>
      </c>
      <c r="B231" s="6" t="s">
        <v>1883</v>
      </c>
      <c r="C231" s="6" t="s">
        <v>1884</v>
      </c>
      <c r="D231" s="5" t="s">
        <v>109</v>
      </c>
      <c r="G231" s="5" t="s">
        <v>1885</v>
      </c>
      <c r="H231" s="5" t="s">
        <v>1886</v>
      </c>
      <c r="I231" s="5" t="s">
        <v>1887</v>
      </c>
      <c r="J231" s="5" t="s">
        <v>417</v>
      </c>
      <c r="K231" s="5" t="s">
        <v>323</v>
      </c>
      <c r="L231" s="8" t="s">
        <v>117</v>
      </c>
      <c r="M231" s="5" t="s">
        <v>118</v>
      </c>
      <c r="N231" s="5" t="s">
        <v>1888</v>
      </c>
      <c r="O231" s="5" t="s">
        <v>1889</v>
      </c>
      <c r="P231" s="5" t="s">
        <v>1890</v>
      </c>
      <c r="Q231" s="5" t="s">
        <v>157</v>
      </c>
      <c r="R231" s="5" t="s">
        <v>123</v>
      </c>
      <c r="S231" s="5" t="s">
        <v>123</v>
      </c>
      <c r="T231" s="5" t="s">
        <v>123</v>
      </c>
      <c r="U231" s="5" t="s">
        <v>123</v>
      </c>
      <c r="V231" s="5" t="s">
        <v>123</v>
      </c>
      <c r="W231" s="5" t="s">
        <v>123</v>
      </c>
      <c r="X231" s="5" t="s">
        <v>123</v>
      </c>
      <c r="Y231" s="5" t="s">
        <v>123</v>
      </c>
      <c r="Z231" s="5" t="s">
        <v>123</v>
      </c>
      <c r="AA231" s="5" t="s">
        <v>123</v>
      </c>
      <c r="AB231" s="5" t="s">
        <v>123</v>
      </c>
      <c r="AC231" s="5" t="s">
        <v>123</v>
      </c>
      <c r="AI231" s="5" t="s">
        <v>123</v>
      </c>
      <c r="AK231" s="5" t="s">
        <v>123</v>
      </c>
      <c r="AP231" s="5" t="s">
        <v>123</v>
      </c>
      <c r="BB231" s="5" t="s">
        <v>123</v>
      </c>
      <c r="BC231" s="5" t="s">
        <v>123</v>
      </c>
      <c r="BD231" s="5" t="s">
        <v>123</v>
      </c>
      <c r="BF231" s="5" t="s">
        <v>123</v>
      </c>
      <c r="BG231" s="5" t="s">
        <v>123</v>
      </c>
      <c r="BH231" s="5" t="s">
        <v>123</v>
      </c>
      <c r="BK231" s="5" t="s">
        <v>123</v>
      </c>
      <c r="BL231" s="5" t="s">
        <v>123</v>
      </c>
      <c r="BM231" s="5" t="s">
        <v>123</v>
      </c>
      <c r="BN231" s="5" t="s">
        <v>123</v>
      </c>
      <c r="BP231" s="5" t="s">
        <v>123</v>
      </c>
      <c r="BQ231" s="5" t="s">
        <v>123</v>
      </c>
      <c r="BR231" s="5" t="s">
        <v>123</v>
      </c>
      <c r="BS231" s="5" t="s">
        <v>123</v>
      </c>
      <c r="BT231" s="5" t="s">
        <v>123</v>
      </c>
      <c r="BU231" s="5" t="s">
        <v>123</v>
      </c>
      <c r="BV231" s="5" t="s">
        <v>123</v>
      </c>
      <c r="BW231" s="5" t="s">
        <v>123</v>
      </c>
      <c r="BX231" s="5" t="s">
        <v>123</v>
      </c>
      <c r="BY231" s="5" t="s">
        <v>123</v>
      </c>
      <c r="CA231" s="5" t="s">
        <v>123</v>
      </c>
      <c r="CB231" s="5" t="s">
        <v>123</v>
      </c>
      <c r="CC231" s="5" t="s">
        <v>123</v>
      </c>
      <c r="CD231" s="5" t="s">
        <v>123</v>
      </c>
      <c r="CG231" s="5" t="s">
        <v>123</v>
      </c>
      <c r="CH231" s="5" t="s">
        <v>123</v>
      </c>
      <c r="CI231" s="5" t="s">
        <v>123</v>
      </c>
      <c r="CJ231" s="5" t="s">
        <v>123</v>
      </c>
      <c r="CK231" s="5" t="s">
        <v>123</v>
      </c>
      <c r="CM231" s="5" t="s">
        <v>123</v>
      </c>
      <c r="CQ231" s="5" t="s">
        <v>123</v>
      </c>
      <c r="CR231" s="5" t="s">
        <v>123</v>
      </c>
      <c r="CS231" s="5" t="s">
        <v>123</v>
      </c>
      <c r="CW231" s="5" t="s">
        <v>123</v>
      </c>
      <c r="CZ231" s="5" t="s">
        <v>123</v>
      </c>
      <c r="DA231" s="5" t="s">
        <v>123</v>
      </c>
      <c r="DB231" s="9">
        <v>43528.0</v>
      </c>
      <c r="DE231" s="5" t="s">
        <v>138</v>
      </c>
    </row>
    <row r="232">
      <c r="A232" s="5">
        <v>231.0</v>
      </c>
      <c r="B232" s="6">
        <v>240.0</v>
      </c>
      <c r="C232" s="6">
        <v>123.0</v>
      </c>
      <c r="D232" s="5" t="s">
        <v>109</v>
      </c>
      <c r="E232" s="5" t="s">
        <v>110</v>
      </c>
      <c r="F232" s="5" t="s">
        <v>160</v>
      </c>
      <c r="G232" s="5" t="s">
        <v>1228</v>
      </c>
      <c r="H232" s="5" t="s">
        <v>1893</v>
      </c>
      <c r="I232" s="5" t="s">
        <v>1894</v>
      </c>
      <c r="J232" s="5" t="s">
        <v>386</v>
      </c>
      <c r="K232" s="5" t="s">
        <v>1895</v>
      </c>
      <c r="L232" s="8" t="s">
        <v>1896</v>
      </c>
      <c r="M232" s="5" t="s">
        <v>118</v>
      </c>
      <c r="N232" s="5" t="s">
        <v>1897</v>
      </c>
      <c r="O232" s="5" t="s">
        <v>1898</v>
      </c>
      <c r="P232" s="5" t="s">
        <v>1899</v>
      </c>
      <c r="Q232" s="5" t="s">
        <v>122</v>
      </c>
      <c r="R232" s="5" t="s">
        <v>123</v>
      </c>
      <c r="T232" s="5" t="s">
        <v>123</v>
      </c>
      <c r="V232" s="5" t="s">
        <v>123</v>
      </c>
      <c r="Y232" s="5" t="s">
        <v>123</v>
      </c>
      <c r="DB232" s="5">
        <v>2.0</v>
      </c>
      <c r="DC232" s="5" t="s">
        <v>1900</v>
      </c>
      <c r="DE232" s="5" t="s">
        <v>124</v>
      </c>
    </row>
    <row r="233">
      <c r="A233" s="5">
        <v>232.0</v>
      </c>
      <c r="B233" s="6">
        <v>122.0</v>
      </c>
      <c r="C233" s="6">
        <v>114.0</v>
      </c>
      <c r="D233" s="5" t="s">
        <v>139</v>
      </c>
      <c r="E233" s="5" t="s">
        <v>110</v>
      </c>
      <c r="F233" s="5" t="s">
        <v>111</v>
      </c>
      <c r="G233" s="5" t="s">
        <v>112</v>
      </c>
      <c r="H233" s="5" t="s">
        <v>1901</v>
      </c>
      <c r="I233" s="5" t="s">
        <v>1316</v>
      </c>
      <c r="J233" s="5" t="s">
        <v>397</v>
      </c>
      <c r="K233" s="5" t="s">
        <v>1317</v>
      </c>
      <c r="L233" s="8" t="s">
        <v>1902</v>
      </c>
      <c r="M233" s="5" t="s">
        <v>118</v>
      </c>
      <c r="N233" s="5" t="s">
        <v>1903</v>
      </c>
      <c r="O233" s="5" t="s">
        <v>1904</v>
      </c>
      <c r="Q233" s="5" t="s">
        <v>122</v>
      </c>
      <c r="R233" s="5" t="s">
        <v>123</v>
      </c>
      <c r="V233" s="5" t="s">
        <v>123</v>
      </c>
      <c r="DB233" s="5">
        <v>4.0</v>
      </c>
      <c r="DE233" s="5" t="s">
        <v>138</v>
      </c>
    </row>
    <row r="234">
      <c r="A234" s="5">
        <v>233.0</v>
      </c>
      <c r="B234" s="6">
        <v>291.0</v>
      </c>
      <c r="C234" s="6">
        <v>48.0</v>
      </c>
      <c r="D234" s="5" t="s">
        <v>139</v>
      </c>
      <c r="E234" s="5" t="s">
        <v>110</v>
      </c>
      <c r="F234" s="5" t="s">
        <v>160</v>
      </c>
      <c r="G234" s="5" t="s">
        <v>1905</v>
      </c>
      <c r="H234" s="5" t="s">
        <v>1906</v>
      </c>
      <c r="I234" s="5" t="s">
        <v>424</v>
      </c>
      <c r="J234" s="5" t="s">
        <v>425</v>
      </c>
      <c r="K234" s="5" t="s">
        <v>1907</v>
      </c>
      <c r="L234" s="18" t="s">
        <v>1908</v>
      </c>
      <c r="M234" s="5" t="s">
        <v>118</v>
      </c>
      <c r="N234" s="5" t="s">
        <v>1911</v>
      </c>
      <c r="O234" s="5" t="s">
        <v>1912</v>
      </c>
      <c r="P234" s="5" t="s">
        <v>1913</v>
      </c>
      <c r="Q234" s="5" t="s">
        <v>122</v>
      </c>
      <c r="R234" s="5" t="s">
        <v>123</v>
      </c>
      <c r="T234" s="5" t="s">
        <v>123</v>
      </c>
      <c r="U234" s="5" t="s">
        <v>123</v>
      </c>
      <c r="DB234" s="5">
        <v>3.0</v>
      </c>
      <c r="DE234" s="5" t="s">
        <v>124</v>
      </c>
    </row>
    <row r="235">
      <c r="A235" s="5">
        <v>234.0</v>
      </c>
      <c r="B235" s="6">
        <v>292.0</v>
      </c>
      <c r="C235" s="6">
        <v>48.0</v>
      </c>
      <c r="D235" s="5" t="s">
        <v>139</v>
      </c>
      <c r="E235" s="5" t="s">
        <v>110</v>
      </c>
      <c r="F235" s="5" t="s">
        <v>160</v>
      </c>
      <c r="G235" s="5" t="s">
        <v>1905</v>
      </c>
      <c r="H235" s="5" t="s">
        <v>1914</v>
      </c>
      <c r="I235" s="5" t="s">
        <v>1915</v>
      </c>
      <c r="J235" s="5" t="s">
        <v>448</v>
      </c>
      <c r="K235" s="5" t="s">
        <v>1916</v>
      </c>
      <c r="L235" s="18" t="s">
        <v>1917</v>
      </c>
      <c r="M235" s="5" t="s">
        <v>118</v>
      </c>
      <c r="N235" s="5" t="s">
        <v>1918</v>
      </c>
      <c r="O235" s="5" t="s">
        <v>1919</v>
      </c>
      <c r="P235" s="5" t="s">
        <v>1920</v>
      </c>
      <c r="Q235" s="5" t="s">
        <v>122</v>
      </c>
      <c r="R235" s="5" t="s">
        <v>123</v>
      </c>
      <c r="S235" s="5" t="s">
        <v>123</v>
      </c>
      <c r="V235" s="5" t="s">
        <v>123</v>
      </c>
      <c r="AC235" s="5" t="s">
        <v>123</v>
      </c>
      <c r="DB235" s="5">
        <v>4.0</v>
      </c>
      <c r="DD235" s="5" t="s">
        <v>1921</v>
      </c>
      <c r="DE235" s="5" t="s">
        <v>138</v>
      </c>
    </row>
    <row r="236">
      <c r="A236" s="19">
        <v>235.0</v>
      </c>
      <c r="B236" s="19">
        <v>293.0</v>
      </c>
      <c r="C236" s="19">
        <v>79.0</v>
      </c>
      <c r="D236" s="20" t="s">
        <v>109</v>
      </c>
      <c r="E236" s="20" t="s">
        <v>125</v>
      </c>
      <c r="F236" s="20" t="s">
        <v>219</v>
      </c>
      <c r="G236" s="21" t="s">
        <v>112</v>
      </c>
      <c r="H236" s="22" t="s">
        <v>1922</v>
      </c>
      <c r="I236" s="22" t="s">
        <v>1925</v>
      </c>
      <c r="J236" s="22" t="s">
        <v>397</v>
      </c>
      <c r="K236" s="22" t="s">
        <v>1926</v>
      </c>
      <c r="L236" s="23" t="s">
        <v>1927</v>
      </c>
      <c r="M236" s="20" t="s">
        <v>118</v>
      </c>
      <c r="N236" s="22" t="s">
        <v>1928</v>
      </c>
      <c r="O236" s="22" t="s">
        <v>1929</v>
      </c>
      <c r="P236" s="22" t="s">
        <v>1930</v>
      </c>
      <c r="Q236" s="20" t="s">
        <v>157</v>
      </c>
      <c r="R236" s="24" t="s">
        <v>123</v>
      </c>
      <c r="S236" s="21" t="s">
        <v>123</v>
      </c>
      <c r="T236" s="25"/>
      <c r="U236" s="24" t="s">
        <v>123</v>
      </c>
      <c r="V236" s="24" t="s">
        <v>123</v>
      </c>
      <c r="W236" s="26"/>
      <c r="X236" s="21" t="s">
        <v>123</v>
      </c>
      <c r="Y236" s="21" t="s">
        <v>123</v>
      </c>
      <c r="Z236" s="26"/>
      <c r="AA236" s="26"/>
      <c r="AB236" s="21" t="s">
        <v>123</v>
      </c>
      <c r="AC236" s="27" t="s">
        <v>123</v>
      </c>
      <c r="AD236" s="26"/>
      <c r="AE236" s="26"/>
      <c r="AF236" s="26"/>
      <c r="AG236" s="26"/>
      <c r="AH236" s="26"/>
      <c r="AI236" s="26"/>
      <c r="AJ236" s="26"/>
      <c r="AK236" s="28" t="s">
        <v>123</v>
      </c>
      <c r="AL236" s="26"/>
      <c r="AM236" s="28" t="s">
        <v>123</v>
      </c>
      <c r="AN236" s="26"/>
      <c r="AO236" s="26"/>
      <c r="AP236" s="28" t="s">
        <v>123</v>
      </c>
      <c r="AQ236" s="26"/>
      <c r="AR236" s="26"/>
      <c r="AS236" s="26"/>
      <c r="AT236" s="28" t="s">
        <v>123</v>
      </c>
      <c r="AU236" s="26"/>
      <c r="AV236" s="28" t="s">
        <v>123</v>
      </c>
      <c r="AW236" s="26"/>
      <c r="AX236" s="26"/>
      <c r="AY236" s="26"/>
      <c r="AZ236" s="26"/>
      <c r="BA236" s="26"/>
      <c r="BB236" s="28" t="s">
        <v>123</v>
      </c>
      <c r="BC236" s="26"/>
      <c r="BD236" s="26"/>
      <c r="BE236" s="26"/>
      <c r="BF236" s="28" t="s">
        <v>123</v>
      </c>
      <c r="BG236" s="26"/>
      <c r="BH236" s="26"/>
      <c r="BI236" s="26"/>
      <c r="BJ236" s="26"/>
      <c r="BK236" s="28" t="s">
        <v>123</v>
      </c>
      <c r="BL236" s="26"/>
      <c r="BM236" s="26"/>
      <c r="BN236" s="26"/>
      <c r="BO236" s="26"/>
      <c r="BP236" s="26"/>
      <c r="BQ236" s="26"/>
      <c r="BR236" s="28" t="s">
        <v>123</v>
      </c>
      <c r="BS236" s="28" t="s">
        <v>123</v>
      </c>
      <c r="BT236" s="28" t="s">
        <v>123</v>
      </c>
      <c r="BU236" s="28" t="s">
        <v>123</v>
      </c>
      <c r="BV236" s="28" t="s">
        <v>123</v>
      </c>
      <c r="BW236" s="28" t="s">
        <v>123</v>
      </c>
      <c r="BX236" s="28" t="s">
        <v>123</v>
      </c>
      <c r="BY236" s="28" t="s">
        <v>123</v>
      </c>
      <c r="BZ236" s="28" t="s">
        <v>123</v>
      </c>
      <c r="CA236" s="28" t="s">
        <v>123</v>
      </c>
      <c r="CB236" s="26"/>
      <c r="CC236" s="28" t="s">
        <v>123</v>
      </c>
      <c r="CD236" s="26"/>
      <c r="CE236" s="28" t="s">
        <v>123</v>
      </c>
      <c r="CF236" s="28" t="s">
        <v>123</v>
      </c>
      <c r="CG236" s="28" t="s">
        <v>123</v>
      </c>
      <c r="CH236" s="28" t="s">
        <v>123</v>
      </c>
      <c r="CI236" s="26"/>
      <c r="CJ236" s="26"/>
      <c r="CK236" s="26"/>
      <c r="CL236" s="26"/>
      <c r="CM236" s="28" t="s">
        <v>123</v>
      </c>
      <c r="CN236" s="26"/>
      <c r="CO236" s="28" t="s">
        <v>123</v>
      </c>
      <c r="CP236" s="28" t="s">
        <v>123</v>
      </c>
      <c r="CQ236" s="28" t="s">
        <v>123</v>
      </c>
      <c r="CR236" s="28" t="s">
        <v>123</v>
      </c>
      <c r="CS236" s="28" t="s">
        <v>123</v>
      </c>
      <c r="CT236" s="28" t="s">
        <v>123</v>
      </c>
      <c r="CU236" s="26"/>
      <c r="CV236" s="26"/>
      <c r="CW236" s="26"/>
      <c r="CX236" s="26"/>
      <c r="CY236" s="26"/>
      <c r="CZ236" s="26"/>
      <c r="DA236" s="26"/>
      <c r="DB236" s="19">
        <v>3.0</v>
      </c>
      <c r="DC236" s="26"/>
      <c r="DD236" s="29"/>
      <c r="DE236" s="29" t="s">
        <v>124</v>
      </c>
      <c r="DF236" s="26"/>
      <c r="DG236" s="26"/>
    </row>
  </sheetData>
  <autoFilter ref="$A$1:$DE$236">
    <sortState ref="A1:DE236">
      <sortCondition ref="A1:A236"/>
      <sortCondition ref="H1:H236"/>
      <sortCondition ref="Q1:Q236"/>
      <sortCondition ref="D1:D236"/>
    </sortState>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2436</v>
      </c>
    </row>
    <row r="2">
      <c r="A2" s="5" t="s">
        <v>115</v>
      </c>
    </row>
    <row r="3">
      <c r="A3" s="5" t="s">
        <v>115</v>
      </c>
      <c r="G3" t="s">
        <v>397</v>
      </c>
      <c r="H3">
        <v>15.0</v>
      </c>
    </row>
    <row r="4">
      <c r="A4" s="5" t="s">
        <v>204</v>
      </c>
      <c r="G4" t="s">
        <v>222</v>
      </c>
      <c r="H4">
        <v>10.0</v>
      </c>
    </row>
    <row r="5">
      <c r="A5" s="5" t="s">
        <v>222</v>
      </c>
      <c r="G5" t="s">
        <v>386</v>
      </c>
      <c r="H5">
        <v>9.0</v>
      </c>
    </row>
    <row r="6">
      <c r="A6" s="5" t="s">
        <v>172</v>
      </c>
      <c r="G6" t="s">
        <v>115</v>
      </c>
      <c r="H6">
        <v>8.0</v>
      </c>
    </row>
    <row r="7">
      <c r="A7" s="5" t="s">
        <v>249</v>
      </c>
      <c r="G7" t="s">
        <v>338</v>
      </c>
      <c r="H7">
        <v>8.0</v>
      </c>
    </row>
    <row r="8">
      <c r="A8" s="5" t="s">
        <v>222</v>
      </c>
      <c r="G8" t="s">
        <v>439</v>
      </c>
      <c r="H8">
        <v>7.0</v>
      </c>
    </row>
    <row r="9">
      <c r="A9" s="5" t="s">
        <v>115</v>
      </c>
      <c r="G9" t="s">
        <v>274</v>
      </c>
      <c r="H9">
        <v>6.0</v>
      </c>
    </row>
    <row r="10">
      <c r="A10" s="5" t="s">
        <v>115</v>
      </c>
      <c r="G10" t="s">
        <v>314</v>
      </c>
      <c r="H10">
        <v>5.0</v>
      </c>
    </row>
    <row r="11">
      <c r="A11" s="5" t="s">
        <v>204</v>
      </c>
      <c r="G11" t="s">
        <v>448</v>
      </c>
      <c r="H11">
        <v>5.0</v>
      </c>
    </row>
    <row r="12">
      <c r="A12" s="5" t="s">
        <v>314</v>
      </c>
      <c r="G12" t="s">
        <v>151</v>
      </c>
      <c r="H12">
        <v>5.0</v>
      </c>
    </row>
    <row r="13">
      <c r="A13" s="5" t="s">
        <v>327</v>
      </c>
      <c r="G13" t="s">
        <v>204</v>
      </c>
      <c r="H13">
        <v>5.0</v>
      </c>
    </row>
    <row r="14">
      <c r="A14" s="5" t="s">
        <v>338</v>
      </c>
      <c r="G14" t="s">
        <v>417</v>
      </c>
      <c r="H14">
        <v>4.0</v>
      </c>
    </row>
    <row r="15">
      <c r="A15" s="5" t="s">
        <v>204</v>
      </c>
      <c r="G15" t="s">
        <v>142</v>
      </c>
      <c r="H15">
        <v>3.0</v>
      </c>
    </row>
    <row r="16">
      <c r="A16" s="5" t="s">
        <v>380</v>
      </c>
      <c r="G16" t="s">
        <v>327</v>
      </c>
      <c r="H16">
        <v>3.0</v>
      </c>
    </row>
    <row r="17">
      <c r="A17" s="5" t="s">
        <v>172</v>
      </c>
      <c r="G17" t="s">
        <v>249</v>
      </c>
      <c r="H17">
        <v>3.0</v>
      </c>
    </row>
    <row r="18">
      <c r="A18" s="5" t="s">
        <v>151</v>
      </c>
      <c r="G18" t="s">
        <v>181</v>
      </c>
      <c r="H18">
        <v>3.0</v>
      </c>
    </row>
    <row r="19">
      <c r="A19" s="5" t="s">
        <v>425</v>
      </c>
      <c r="G19" t="s">
        <v>172</v>
      </c>
      <c r="H19">
        <v>2.0</v>
      </c>
    </row>
    <row r="20">
      <c r="A20" s="5" t="s">
        <v>397</v>
      </c>
      <c r="G20" t="s">
        <v>425</v>
      </c>
      <c r="H20">
        <v>2.0</v>
      </c>
    </row>
    <row r="21">
      <c r="A21" s="5" t="s">
        <v>386</v>
      </c>
      <c r="G21" t="s">
        <v>406</v>
      </c>
      <c r="H21">
        <v>2.0</v>
      </c>
    </row>
    <row r="22">
      <c r="A22" s="5" t="s">
        <v>314</v>
      </c>
      <c r="G22" t="s">
        <v>456</v>
      </c>
      <c r="H22">
        <v>2.0</v>
      </c>
    </row>
    <row r="23">
      <c r="A23" s="5" t="s">
        <v>129</v>
      </c>
      <c r="G23" t="s">
        <v>503</v>
      </c>
      <c r="H23">
        <v>2.0</v>
      </c>
    </row>
    <row r="24">
      <c r="A24" s="5" t="s">
        <v>439</v>
      </c>
      <c r="G24" t="s">
        <v>458</v>
      </c>
      <c r="H24">
        <v>1.0</v>
      </c>
    </row>
    <row r="25">
      <c r="A25" s="5" t="s">
        <v>274</v>
      </c>
      <c r="G25" t="s">
        <v>477</v>
      </c>
      <c r="H25">
        <v>1.0</v>
      </c>
    </row>
    <row r="26">
      <c r="A26" s="5" t="s">
        <v>338</v>
      </c>
      <c r="G26" t="s">
        <v>502</v>
      </c>
      <c r="H26">
        <v>1.0</v>
      </c>
    </row>
    <row r="27">
      <c r="A27" s="5" t="s">
        <v>327</v>
      </c>
      <c r="G27" t="s">
        <v>380</v>
      </c>
      <c r="H27">
        <v>1.0</v>
      </c>
    </row>
    <row r="28">
      <c r="A28" s="5" t="s">
        <v>397</v>
      </c>
      <c r="G28" t="s">
        <v>512</v>
      </c>
      <c r="H28">
        <v>1.0</v>
      </c>
    </row>
    <row r="29">
      <c r="A29" s="5" t="s">
        <v>456</v>
      </c>
      <c r="G29" t="s">
        <v>129</v>
      </c>
      <c r="H29">
        <v>1.0</v>
      </c>
    </row>
    <row r="30">
      <c r="A30" s="5" t="s">
        <v>439</v>
      </c>
      <c r="G30" t="s">
        <v>259</v>
      </c>
      <c r="H30">
        <v>1.0</v>
      </c>
    </row>
    <row r="31">
      <c r="A31" s="5" t="s">
        <v>142</v>
      </c>
    </row>
    <row r="32">
      <c r="A32" s="5" t="s">
        <v>397</v>
      </c>
    </row>
    <row r="33">
      <c r="A33" s="5" t="s">
        <v>222</v>
      </c>
    </row>
    <row r="34">
      <c r="A34" s="5" t="s">
        <v>439</v>
      </c>
    </row>
    <row r="35">
      <c r="A35" s="5" t="s">
        <v>181</v>
      </c>
    </row>
    <row r="36">
      <c r="A36" s="5" t="s">
        <v>222</v>
      </c>
    </row>
    <row r="37">
      <c r="A37" s="5" t="s">
        <v>222</v>
      </c>
    </row>
    <row r="38">
      <c r="A38" s="5" t="s">
        <v>397</v>
      </c>
    </row>
    <row r="39">
      <c r="A39" s="5" t="s">
        <v>181</v>
      </c>
    </row>
    <row r="40">
      <c r="A40" s="5" t="s">
        <v>115</v>
      </c>
    </row>
    <row r="41">
      <c r="A41" s="5" t="s">
        <v>417</v>
      </c>
    </row>
    <row r="42">
      <c r="A42" s="5" t="s">
        <v>338</v>
      </c>
    </row>
    <row r="43">
      <c r="A43" s="5" t="s">
        <v>142</v>
      </c>
    </row>
    <row r="44">
      <c r="A44" s="5" t="s">
        <v>274</v>
      </c>
    </row>
    <row r="45">
      <c r="A45" s="5" t="s">
        <v>204</v>
      </c>
    </row>
    <row r="46">
      <c r="A46" s="5" t="s">
        <v>274</v>
      </c>
    </row>
    <row r="47">
      <c r="A47" s="5" t="s">
        <v>259</v>
      </c>
    </row>
    <row r="48">
      <c r="A48" s="5" t="s">
        <v>338</v>
      </c>
    </row>
    <row r="49">
      <c r="A49" s="5" t="s">
        <v>151</v>
      </c>
    </row>
    <row r="50">
      <c r="A50" s="5" t="s">
        <v>314</v>
      </c>
    </row>
    <row r="51">
      <c r="A51" s="5" t="s">
        <v>439</v>
      </c>
    </row>
    <row r="52">
      <c r="A52" s="5" t="s">
        <v>397</v>
      </c>
    </row>
    <row r="53">
      <c r="A53" s="5" t="s">
        <v>417</v>
      </c>
    </row>
    <row r="54">
      <c r="A54" s="5" t="s">
        <v>115</v>
      </c>
    </row>
    <row r="55">
      <c r="A55" s="5" t="s">
        <v>439</v>
      </c>
    </row>
    <row r="56">
      <c r="A56" s="5" t="s">
        <v>397</v>
      </c>
    </row>
    <row r="57">
      <c r="A57" s="5" t="s">
        <v>477</v>
      </c>
    </row>
    <row r="58">
      <c r="A58" s="5" t="s">
        <v>222</v>
      </c>
    </row>
    <row r="59">
      <c r="A59" s="5" t="s">
        <v>222</v>
      </c>
    </row>
    <row r="60">
      <c r="A60" s="5" t="s">
        <v>181</v>
      </c>
    </row>
    <row r="61">
      <c r="A61" s="5" t="s">
        <v>314</v>
      </c>
    </row>
    <row r="62">
      <c r="A62" s="5" t="s">
        <v>397</v>
      </c>
    </row>
    <row r="63">
      <c r="A63" s="5" t="s">
        <v>327</v>
      </c>
    </row>
    <row r="64">
      <c r="A64" s="5" t="s">
        <v>274</v>
      </c>
    </row>
    <row r="65">
      <c r="A65" s="5" t="s">
        <v>386</v>
      </c>
    </row>
    <row r="66">
      <c r="A66" s="5" t="s">
        <v>274</v>
      </c>
    </row>
    <row r="67">
      <c r="A67" s="5" t="s">
        <v>115</v>
      </c>
    </row>
    <row r="68">
      <c r="A68" s="5" t="s">
        <v>397</v>
      </c>
    </row>
    <row r="69">
      <c r="A69" s="5" t="s">
        <v>222</v>
      </c>
    </row>
    <row r="70">
      <c r="A70" s="5" t="s">
        <v>249</v>
      </c>
    </row>
    <row r="71">
      <c r="A71" s="5" t="s">
        <v>151</v>
      </c>
    </row>
    <row r="72">
      <c r="A72" s="5" t="s">
        <v>386</v>
      </c>
    </row>
    <row r="73">
      <c r="A73" s="5" t="s">
        <v>503</v>
      </c>
    </row>
    <row r="74">
      <c r="A74" s="5" t="s">
        <v>386</v>
      </c>
    </row>
    <row r="75">
      <c r="A75" s="5" t="s">
        <v>397</v>
      </c>
    </row>
    <row r="76">
      <c r="A76" s="5" t="s">
        <v>338</v>
      </c>
    </row>
    <row r="77">
      <c r="A77" s="5" t="s">
        <v>406</v>
      </c>
    </row>
    <row r="78">
      <c r="A78" s="5" t="s">
        <v>274</v>
      </c>
    </row>
    <row r="79">
      <c r="A79" s="5" t="s">
        <v>204</v>
      </c>
    </row>
    <row r="80">
      <c r="A80" s="5" t="s">
        <v>386</v>
      </c>
    </row>
    <row r="81">
      <c r="A81" s="5" t="s">
        <v>151</v>
      </c>
    </row>
    <row r="82">
      <c r="A82" s="5" t="s">
        <v>397</v>
      </c>
    </row>
    <row r="83">
      <c r="A83" s="5" t="s">
        <v>115</v>
      </c>
    </row>
    <row r="84">
      <c r="A84" s="5" t="s">
        <v>458</v>
      </c>
    </row>
    <row r="85">
      <c r="A85" s="5" t="s">
        <v>448</v>
      </c>
    </row>
    <row r="86">
      <c r="A86" s="5" t="s">
        <v>512</v>
      </c>
    </row>
    <row r="87">
      <c r="A87" s="5" t="s">
        <v>406</v>
      </c>
    </row>
    <row r="88">
      <c r="A88" s="5" t="s">
        <v>448</v>
      </c>
    </row>
    <row r="89">
      <c r="A89" s="5" t="s">
        <v>314</v>
      </c>
    </row>
    <row r="90">
      <c r="A90" s="5" t="s">
        <v>397</v>
      </c>
    </row>
    <row r="91">
      <c r="A91" s="5" t="s">
        <v>386</v>
      </c>
    </row>
    <row r="92">
      <c r="A92" s="5" t="s">
        <v>222</v>
      </c>
    </row>
    <row r="93">
      <c r="A93" s="5" t="s">
        <v>397</v>
      </c>
    </row>
    <row r="94">
      <c r="A94" s="5" t="s">
        <v>151</v>
      </c>
    </row>
    <row r="95">
      <c r="A95" s="5" t="s">
        <v>448</v>
      </c>
    </row>
    <row r="96">
      <c r="A96" s="5" t="s">
        <v>249</v>
      </c>
    </row>
    <row r="97">
      <c r="A97" s="5" t="s">
        <v>142</v>
      </c>
    </row>
    <row r="98">
      <c r="A98" s="5" t="s">
        <v>386</v>
      </c>
    </row>
    <row r="99">
      <c r="A99" s="5" t="s">
        <v>222</v>
      </c>
    </row>
    <row r="100">
      <c r="A100" s="5" t="s">
        <v>502</v>
      </c>
    </row>
    <row r="101">
      <c r="A101" s="5" t="s">
        <v>338</v>
      </c>
    </row>
    <row r="102">
      <c r="A102" s="5" t="s">
        <v>386</v>
      </c>
    </row>
    <row r="103">
      <c r="A103" s="5" t="s">
        <v>338</v>
      </c>
    </row>
    <row r="104">
      <c r="A104" s="5" t="s">
        <v>503</v>
      </c>
    </row>
    <row r="105">
      <c r="A105" s="5" t="s">
        <v>456</v>
      </c>
    </row>
    <row r="106">
      <c r="A106" s="5" t="s">
        <v>439</v>
      </c>
    </row>
    <row r="107">
      <c r="A107" s="5" t="s">
        <v>397</v>
      </c>
    </row>
    <row r="108">
      <c r="A108" s="5" t="s">
        <v>338</v>
      </c>
    </row>
    <row r="109">
      <c r="A109" s="5" t="s">
        <v>417</v>
      </c>
    </row>
    <row r="110">
      <c r="A110" s="5" t="s">
        <v>448</v>
      </c>
    </row>
    <row r="111">
      <c r="A111" s="5" t="s">
        <v>439</v>
      </c>
    </row>
    <row r="112">
      <c r="A112" s="5" t="s">
        <v>417</v>
      </c>
    </row>
    <row r="113">
      <c r="A113" s="5" t="s">
        <v>386</v>
      </c>
    </row>
    <row r="114">
      <c r="A114" s="5" t="s">
        <v>397</v>
      </c>
    </row>
    <row r="115">
      <c r="A115" s="5" t="s">
        <v>425</v>
      </c>
    </row>
    <row r="116">
      <c r="A116" s="5" t="s">
        <v>448</v>
      </c>
    </row>
    <row r="117">
      <c r="A117" s="22" t="s">
        <v>397</v>
      </c>
    </row>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6" t="s">
        <v>9</v>
      </c>
    </row>
    <row r="2">
      <c r="A2" s="26" t="s">
        <v>115</v>
      </c>
      <c r="F2" t="s">
        <v>222</v>
      </c>
      <c r="G2">
        <v>11.0</v>
      </c>
    </row>
    <row r="3">
      <c r="A3" s="26" t="s">
        <v>222</v>
      </c>
      <c r="F3" t="s">
        <v>142</v>
      </c>
      <c r="G3">
        <v>8.0</v>
      </c>
    </row>
    <row r="4">
      <c r="A4" s="26" t="s">
        <v>172</v>
      </c>
      <c r="F4" t="s">
        <v>338</v>
      </c>
      <c r="G4">
        <v>7.0</v>
      </c>
    </row>
    <row r="5">
      <c r="A5" s="26" t="s">
        <v>249</v>
      </c>
      <c r="F5" t="s">
        <v>439</v>
      </c>
      <c r="G5">
        <v>6.0</v>
      </c>
    </row>
    <row r="6">
      <c r="A6" s="26" t="s">
        <v>115</v>
      </c>
      <c r="F6" t="s">
        <v>115</v>
      </c>
      <c r="G6">
        <v>6.0</v>
      </c>
    </row>
    <row r="7">
      <c r="A7" s="26" t="s">
        <v>115</v>
      </c>
      <c r="F7" t="s">
        <v>274</v>
      </c>
      <c r="G7">
        <v>5.0</v>
      </c>
    </row>
    <row r="8">
      <c r="A8" s="26" t="s">
        <v>204</v>
      </c>
      <c r="F8" t="s">
        <v>249</v>
      </c>
      <c r="G8">
        <v>5.0</v>
      </c>
    </row>
    <row r="9">
      <c r="A9" s="26" t="s">
        <v>314</v>
      </c>
      <c r="F9" t="s">
        <v>314</v>
      </c>
      <c r="G9">
        <v>5.0</v>
      </c>
    </row>
    <row r="10">
      <c r="A10" s="26" t="s">
        <v>327</v>
      </c>
      <c r="F10" t="s">
        <v>406</v>
      </c>
      <c r="G10">
        <v>5.0</v>
      </c>
    </row>
    <row r="11">
      <c r="A11" s="26" t="s">
        <v>338</v>
      </c>
      <c r="F11" t="s">
        <v>327</v>
      </c>
      <c r="G11">
        <v>4.0</v>
      </c>
    </row>
    <row r="12">
      <c r="A12" s="26" t="s">
        <v>115</v>
      </c>
      <c r="F12" t="s">
        <v>448</v>
      </c>
      <c r="G12">
        <v>3.0</v>
      </c>
    </row>
    <row r="13">
      <c r="A13" s="26" t="s">
        <v>172</v>
      </c>
      <c r="F13" t="s">
        <v>151</v>
      </c>
      <c r="G13">
        <v>3.0</v>
      </c>
    </row>
    <row r="14">
      <c r="A14" s="26" t="s">
        <v>406</v>
      </c>
      <c r="F14" t="s">
        <v>204</v>
      </c>
      <c r="G14">
        <v>3.0</v>
      </c>
    </row>
    <row r="15">
      <c r="A15" s="26" t="s">
        <v>425</v>
      </c>
      <c r="F15" t="s">
        <v>503</v>
      </c>
      <c r="G15">
        <v>3.0</v>
      </c>
    </row>
    <row r="16">
      <c r="A16" s="26" t="s">
        <v>314</v>
      </c>
      <c r="F16" t="s">
        <v>417</v>
      </c>
      <c r="G16">
        <v>2.0</v>
      </c>
    </row>
    <row r="17">
      <c r="A17" s="26" t="s">
        <v>439</v>
      </c>
      <c r="F17" t="s">
        <v>172</v>
      </c>
      <c r="G17">
        <v>2.0</v>
      </c>
    </row>
    <row r="18">
      <c r="A18" s="26" t="s">
        <v>274</v>
      </c>
      <c r="F18" t="s">
        <v>425</v>
      </c>
      <c r="G18">
        <v>2.0</v>
      </c>
    </row>
    <row r="19">
      <c r="A19" s="26" t="s">
        <v>142</v>
      </c>
      <c r="F19" t="s">
        <v>504</v>
      </c>
      <c r="G19">
        <v>2.0</v>
      </c>
    </row>
    <row r="20">
      <c r="A20" s="26" t="s">
        <v>338</v>
      </c>
      <c r="F20" t="s">
        <v>397</v>
      </c>
      <c r="G20">
        <v>2.0</v>
      </c>
    </row>
    <row r="21">
      <c r="A21" s="26" t="s">
        <v>222</v>
      </c>
      <c r="F21" t="s">
        <v>259</v>
      </c>
      <c r="G21">
        <v>2.0</v>
      </c>
    </row>
    <row r="22">
      <c r="A22" s="26" t="s">
        <v>439</v>
      </c>
      <c r="F22" t="s">
        <v>467</v>
      </c>
      <c r="G22">
        <v>1.0</v>
      </c>
    </row>
    <row r="23">
      <c r="A23" s="26" t="s">
        <v>222</v>
      </c>
      <c r="F23" t="s">
        <v>355</v>
      </c>
      <c r="G23">
        <v>1.0</v>
      </c>
    </row>
    <row r="24">
      <c r="A24" s="26" t="s">
        <v>338</v>
      </c>
      <c r="F24" t="s">
        <v>477</v>
      </c>
      <c r="G24">
        <v>1.0</v>
      </c>
    </row>
    <row r="25">
      <c r="A25" s="26" t="s">
        <v>142</v>
      </c>
      <c r="F25" t="s">
        <v>501</v>
      </c>
      <c r="G25">
        <v>1.0</v>
      </c>
    </row>
    <row r="26">
      <c r="A26" s="26" t="s">
        <v>338</v>
      </c>
      <c r="F26" t="s">
        <v>502</v>
      </c>
      <c r="G26">
        <v>1.0</v>
      </c>
    </row>
    <row r="27">
      <c r="A27" s="26" t="s">
        <v>142</v>
      </c>
      <c r="F27" t="s">
        <v>456</v>
      </c>
      <c r="G27">
        <v>1.0</v>
      </c>
    </row>
    <row r="28">
      <c r="A28" s="26" t="s">
        <v>338</v>
      </c>
      <c r="F28" t="s">
        <v>129</v>
      </c>
      <c r="G28">
        <v>1.0</v>
      </c>
    </row>
    <row r="29">
      <c r="A29" s="26" t="s">
        <v>327</v>
      </c>
    </row>
    <row r="30">
      <c r="A30" s="26" t="s">
        <v>274</v>
      </c>
    </row>
    <row r="31">
      <c r="A31" s="26" t="s">
        <v>142</v>
      </c>
    </row>
    <row r="32">
      <c r="A32" s="26" t="s">
        <v>142</v>
      </c>
    </row>
    <row r="33">
      <c r="A33" s="26" t="s">
        <v>222</v>
      </c>
    </row>
    <row r="34">
      <c r="A34" s="26" t="s">
        <v>338</v>
      </c>
    </row>
    <row r="35">
      <c r="A35" s="26" t="s">
        <v>259</v>
      </c>
    </row>
    <row r="36">
      <c r="A36" s="26" t="s">
        <v>314</v>
      </c>
    </row>
    <row r="37">
      <c r="A37" s="26" t="s">
        <v>115</v>
      </c>
    </row>
    <row r="38">
      <c r="A38" s="26" t="s">
        <v>439</v>
      </c>
    </row>
    <row r="39">
      <c r="A39" s="26" t="s">
        <v>222</v>
      </c>
    </row>
    <row r="40">
      <c r="A40" s="26" t="s">
        <v>501</v>
      </c>
    </row>
    <row r="41">
      <c r="A41" s="26" t="s">
        <v>417</v>
      </c>
    </row>
    <row r="42">
      <c r="A42" s="26" t="s">
        <v>503</v>
      </c>
    </row>
    <row r="43">
      <c r="A43" s="26" t="s">
        <v>142</v>
      </c>
    </row>
    <row r="44">
      <c r="A44" s="26" t="s">
        <v>406</v>
      </c>
    </row>
    <row r="45">
      <c r="A45" s="26" t="s">
        <v>477</v>
      </c>
    </row>
    <row r="46">
      <c r="A46" s="26" t="s">
        <v>425</v>
      </c>
    </row>
    <row r="47">
      <c r="A47" s="26" t="s">
        <v>314</v>
      </c>
    </row>
    <row r="48">
      <c r="A48" s="26" t="s">
        <v>397</v>
      </c>
    </row>
    <row r="49">
      <c r="A49" s="26" t="s">
        <v>327</v>
      </c>
    </row>
    <row r="50">
      <c r="A50" s="26" t="s">
        <v>274</v>
      </c>
    </row>
    <row r="51">
      <c r="A51" s="26" t="s">
        <v>274</v>
      </c>
    </row>
    <row r="52">
      <c r="A52" s="26" t="s">
        <v>222</v>
      </c>
    </row>
    <row r="53">
      <c r="A53" s="26" t="s">
        <v>115</v>
      </c>
    </row>
    <row r="54">
      <c r="A54" s="26" t="s">
        <v>249</v>
      </c>
    </row>
    <row r="55">
      <c r="A55" s="26" t="s">
        <v>327</v>
      </c>
    </row>
    <row r="56">
      <c r="A56" s="26" t="s">
        <v>222</v>
      </c>
    </row>
    <row r="57">
      <c r="A57" s="26" t="s">
        <v>502</v>
      </c>
    </row>
    <row r="58">
      <c r="A58" s="26" t="s">
        <v>151</v>
      </c>
    </row>
    <row r="59">
      <c r="A59" s="26" t="s">
        <v>142</v>
      </c>
    </row>
    <row r="60">
      <c r="A60" s="26" t="s">
        <v>503</v>
      </c>
    </row>
    <row r="61">
      <c r="A61" s="26" t="s">
        <v>222</v>
      </c>
    </row>
    <row r="62">
      <c r="A62" s="26" t="s">
        <v>274</v>
      </c>
    </row>
    <row r="63">
      <c r="A63" s="26" t="s">
        <v>204</v>
      </c>
    </row>
    <row r="64">
      <c r="A64" s="26" t="s">
        <v>151</v>
      </c>
    </row>
    <row r="65">
      <c r="A65" s="26" t="s">
        <v>448</v>
      </c>
    </row>
    <row r="66">
      <c r="A66" s="26" t="s">
        <v>504</v>
      </c>
    </row>
    <row r="67">
      <c r="A67" s="26" t="s">
        <v>249</v>
      </c>
    </row>
    <row r="68">
      <c r="A68" s="26" t="s">
        <v>448</v>
      </c>
    </row>
    <row r="69">
      <c r="A69" s="26" t="s">
        <v>129</v>
      </c>
    </row>
    <row r="70">
      <c r="A70" s="26" t="s">
        <v>406</v>
      </c>
    </row>
    <row r="71">
      <c r="A71" s="26" t="s">
        <v>355</v>
      </c>
    </row>
    <row r="72">
      <c r="A72" s="26" t="s">
        <v>406</v>
      </c>
    </row>
    <row r="73">
      <c r="A73" s="26" t="s">
        <v>142</v>
      </c>
    </row>
    <row r="74">
      <c r="A74" s="26" t="s">
        <v>406</v>
      </c>
    </row>
    <row r="75">
      <c r="A75" s="26" t="s">
        <v>259</v>
      </c>
    </row>
    <row r="76">
      <c r="A76" s="26" t="s">
        <v>314</v>
      </c>
    </row>
    <row r="77">
      <c r="A77" s="26" t="s">
        <v>504</v>
      </c>
    </row>
    <row r="78">
      <c r="A78" s="26" t="s">
        <v>222</v>
      </c>
    </row>
    <row r="79">
      <c r="A79" s="26" t="s">
        <v>222</v>
      </c>
    </row>
    <row r="80">
      <c r="A80" s="26" t="s">
        <v>397</v>
      </c>
    </row>
    <row r="81">
      <c r="A81" s="26" t="s">
        <v>151</v>
      </c>
    </row>
    <row r="82">
      <c r="A82" s="26" t="s">
        <v>448</v>
      </c>
    </row>
    <row r="83">
      <c r="A83" s="26" t="s">
        <v>439</v>
      </c>
    </row>
    <row r="84">
      <c r="A84" s="26" t="s">
        <v>439</v>
      </c>
    </row>
    <row r="85">
      <c r="A85" s="26" t="s">
        <v>204</v>
      </c>
    </row>
    <row r="86">
      <c r="A86" s="26" t="s">
        <v>467</v>
      </c>
    </row>
    <row r="87">
      <c r="A87" s="26" t="s">
        <v>249</v>
      </c>
    </row>
    <row r="88">
      <c r="A88" s="26" t="s">
        <v>222</v>
      </c>
    </row>
    <row r="89">
      <c r="A89" s="26" t="s">
        <v>503</v>
      </c>
    </row>
    <row r="90">
      <c r="A90" s="26" t="s">
        <v>249</v>
      </c>
    </row>
    <row r="91">
      <c r="A91" s="26" t="s">
        <v>456</v>
      </c>
    </row>
    <row r="92">
      <c r="A92" s="26" t="s">
        <v>439</v>
      </c>
    </row>
    <row r="93">
      <c r="A93" s="26" t="s">
        <v>338</v>
      </c>
    </row>
    <row r="94">
      <c r="A94" s="26" t="s">
        <v>417</v>
      </c>
    </row>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row>
    <row r="2">
      <c r="A2" s="5" t="s">
        <v>129</v>
      </c>
      <c r="F2" t="s">
        <v>222</v>
      </c>
      <c r="G2">
        <v>16.0</v>
      </c>
    </row>
    <row r="3">
      <c r="A3" s="5" t="s">
        <v>115</v>
      </c>
      <c r="F3" t="s">
        <v>142</v>
      </c>
      <c r="G3">
        <v>11.0</v>
      </c>
    </row>
    <row r="4">
      <c r="A4" s="5" t="s">
        <v>172</v>
      </c>
      <c r="F4" t="s">
        <v>338</v>
      </c>
      <c r="G4">
        <v>9.0</v>
      </c>
    </row>
    <row r="5">
      <c r="A5" s="5" t="s">
        <v>181</v>
      </c>
      <c r="F5" t="s">
        <v>439</v>
      </c>
      <c r="G5">
        <v>8.0</v>
      </c>
    </row>
    <row r="6">
      <c r="A6" s="5" t="s">
        <v>142</v>
      </c>
      <c r="F6" t="s">
        <v>274</v>
      </c>
      <c r="G6">
        <v>7.0</v>
      </c>
    </row>
    <row r="7">
      <c r="A7" s="5" t="s">
        <v>204</v>
      </c>
      <c r="F7" t="s">
        <v>327</v>
      </c>
      <c r="G7">
        <v>7.0</v>
      </c>
    </row>
    <row r="8">
      <c r="A8" s="5" t="s">
        <v>142</v>
      </c>
      <c r="F8" t="s">
        <v>115</v>
      </c>
      <c r="G8">
        <v>7.0</v>
      </c>
    </row>
    <row r="9">
      <c r="A9" s="5" t="s">
        <v>249</v>
      </c>
      <c r="F9" t="s">
        <v>417</v>
      </c>
      <c r="G9">
        <v>6.0</v>
      </c>
    </row>
    <row r="10">
      <c r="A10" s="5" t="s">
        <v>259</v>
      </c>
      <c r="F10" t="s">
        <v>425</v>
      </c>
      <c r="G10">
        <v>6.0</v>
      </c>
    </row>
    <row r="11">
      <c r="A11" s="5" t="s">
        <v>222</v>
      </c>
      <c r="F11" t="s">
        <v>448</v>
      </c>
      <c r="G11">
        <v>6.0</v>
      </c>
    </row>
    <row r="12">
      <c r="A12" s="5" t="s">
        <v>274</v>
      </c>
      <c r="F12" t="s">
        <v>129</v>
      </c>
      <c r="G12">
        <v>6.0</v>
      </c>
    </row>
    <row r="13">
      <c r="A13" s="5" t="s">
        <v>204</v>
      </c>
      <c r="F13" t="s">
        <v>386</v>
      </c>
      <c r="G13">
        <v>4.0</v>
      </c>
    </row>
    <row r="14">
      <c r="A14" s="5" t="s">
        <v>115</v>
      </c>
      <c r="F14" t="s">
        <v>249</v>
      </c>
      <c r="G14">
        <v>4.0</v>
      </c>
    </row>
    <row r="15">
      <c r="A15" s="5" t="s">
        <v>204</v>
      </c>
      <c r="F15" t="s">
        <v>151</v>
      </c>
      <c r="G15">
        <v>4.0</v>
      </c>
    </row>
    <row r="16">
      <c r="A16" s="5" t="s">
        <v>327</v>
      </c>
      <c r="F16" t="s">
        <v>204</v>
      </c>
      <c r="G16">
        <v>4.0</v>
      </c>
    </row>
    <row r="17">
      <c r="A17" s="5" t="s">
        <v>338</v>
      </c>
      <c r="F17" t="s">
        <v>259</v>
      </c>
      <c r="G17">
        <v>4.0</v>
      </c>
    </row>
    <row r="18">
      <c r="A18" s="5" t="s">
        <v>142</v>
      </c>
      <c r="F18" t="s">
        <v>503</v>
      </c>
      <c r="G18">
        <v>4.0</v>
      </c>
    </row>
    <row r="19">
      <c r="A19" s="5" t="s">
        <v>355</v>
      </c>
      <c r="F19" t="s">
        <v>406</v>
      </c>
      <c r="G19">
        <v>3.0</v>
      </c>
    </row>
    <row r="20">
      <c r="A20" s="5" t="s">
        <v>115</v>
      </c>
      <c r="F20" t="s">
        <v>397</v>
      </c>
      <c r="G20">
        <v>3.0</v>
      </c>
    </row>
    <row r="21">
      <c r="A21" s="5" t="s">
        <v>172</v>
      </c>
      <c r="F21" t="s">
        <v>181</v>
      </c>
      <c r="G21">
        <v>3.0</v>
      </c>
    </row>
    <row r="22">
      <c r="A22" s="5" t="s">
        <v>151</v>
      </c>
      <c r="F22" t="s">
        <v>370</v>
      </c>
      <c r="G22">
        <v>2.0</v>
      </c>
    </row>
    <row r="23">
      <c r="A23" s="5" t="s">
        <v>370</v>
      </c>
      <c r="F23" t="s">
        <v>172</v>
      </c>
      <c r="G23">
        <v>2.0</v>
      </c>
    </row>
    <row r="24">
      <c r="A24" s="5" t="s">
        <v>425</v>
      </c>
      <c r="F24" t="s">
        <v>447</v>
      </c>
      <c r="G24">
        <v>2.0</v>
      </c>
    </row>
    <row r="25">
      <c r="A25" s="5" t="s">
        <v>222</v>
      </c>
      <c r="F25" t="s">
        <v>355</v>
      </c>
      <c r="G25">
        <v>2.0</v>
      </c>
    </row>
    <row r="26">
      <c r="A26" s="5" t="s">
        <v>129</v>
      </c>
      <c r="F26" t="s">
        <v>456</v>
      </c>
      <c r="G26">
        <v>2.0</v>
      </c>
    </row>
    <row r="27">
      <c r="A27" s="5" t="s">
        <v>439</v>
      </c>
      <c r="F27" t="s">
        <v>458</v>
      </c>
      <c r="G27">
        <v>1.0</v>
      </c>
    </row>
    <row r="28">
      <c r="A28" s="5" t="s">
        <v>274</v>
      </c>
      <c r="F28" t="s">
        <v>452</v>
      </c>
      <c r="G28">
        <v>1.0</v>
      </c>
    </row>
    <row r="29">
      <c r="A29" s="5" t="s">
        <v>417</v>
      </c>
      <c r="F29" t="s">
        <v>501</v>
      </c>
      <c r="G29">
        <v>1.0</v>
      </c>
    </row>
    <row r="30">
      <c r="A30" s="5" t="s">
        <v>129</v>
      </c>
      <c r="F30" t="s">
        <v>502</v>
      </c>
      <c r="G30">
        <v>1.0</v>
      </c>
    </row>
    <row r="31">
      <c r="A31" s="5" t="s">
        <v>142</v>
      </c>
      <c r="F31" t="s">
        <v>504</v>
      </c>
      <c r="G31">
        <v>1.0</v>
      </c>
    </row>
    <row r="32">
      <c r="A32" s="5" t="s">
        <v>338</v>
      </c>
    </row>
    <row r="33">
      <c r="A33" s="5" t="s">
        <v>327</v>
      </c>
    </row>
    <row r="34">
      <c r="A34" s="5" t="s">
        <v>397</v>
      </c>
    </row>
    <row r="35">
      <c r="A35" s="5" t="s">
        <v>222</v>
      </c>
    </row>
    <row r="36">
      <c r="A36" s="5" t="s">
        <v>456</v>
      </c>
    </row>
    <row r="37">
      <c r="A37" s="5" t="s">
        <v>142</v>
      </c>
    </row>
    <row r="38">
      <c r="A38" s="5" t="s">
        <v>222</v>
      </c>
    </row>
    <row r="39">
      <c r="A39" s="5" t="s">
        <v>222</v>
      </c>
    </row>
    <row r="40">
      <c r="A40" s="5" t="s">
        <v>439</v>
      </c>
    </row>
    <row r="41">
      <c r="A41" s="5" t="s">
        <v>181</v>
      </c>
    </row>
    <row r="42">
      <c r="A42" s="5" t="s">
        <v>222</v>
      </c>
    </row>
    <row r="43">
      <c r="A43" s="5" t="s">
        <v>456</v>
      </c>
    </row>
    <row r="44">
      <c r="A44" s="5" t="s">
        <v>142</v>
      </c>
    </row>
    <row r="45">
      <c r="A45" s="5" t="s">
        <v>452</v>
      </c>
    </row>
    <row r="46">
      <c r="A46" s="5" t="s">
        <v>338</v>
      </c>
    </row>
    <row r="47">
      <c r="A47" s="5" t="s">
        <v>417</v>
      </c>
    </row>
    <row r="48">
      <c r="A48" s="5" t="s">
        <v>142</v>
      </c>
    </row>
    <row r="49">
      <c r="A49" s="5" t="s">
        <v>115</v>
      </c>
    </row>
    <row r="50">
      <c r="A50" s="5" t="s">
        <v>338</v>
      </c>
    </row>
    <row r="51">
      <c r="A51" s="5" t="s">
        <v>417</v>
      </c>
    </row>
    <row r="52">
      <c r="A52" s="5" t="s">
        <v>327</v>
      </c>
    </row>
    <row r="53">
      <c r="A53" s="5" t="s">
        <v>338</v>
      </c>
    </row>
    <row r="54">
      <c r="A54" s="5" t="s">
        <v>142</v>
      </c>
    </row>
    <row r="55">
      <c r="A55" s="5" t="s">
        <v>274</v>
      </c>
    </row>
    <row r="56">
      <c r="A56" s="5" t="s">
        <v>259</v>
      </c>
    </row>
    <row r="57">
      <c r="A57" s="5" t="s">
        <v>129</v>
      </c>
    </row>
    <row r="58">
      <c r="A58" s="5" t="s">
        <v>142</v>
      </c>
    </row>
    <row r="59">
      <c r="A59" s="5" t="s">
        <v>425</v>
      </c>
    </row>
    <row r="60">
      <c r="A60" s="5" t="s">
        <v>222</v>
      </c>
    </row>
    <row r="61">
      <c r="A61" s="5" t="s">
        <v>151</v>
      </c>
    </row>
    <row r="62">
      <c r="A62" s="5" t="s">
        <v>259</v>
      </c>
    </row>
    <row r="63">
      <c r="A63" s="5" t="s">
        <v>327</v>
      </c>
    </row>
    <row r="64">
      <c r="A64" s="5" t="s">
        <v>439</v>
      </c>
    </row>
    <row r="65">
      <c r="A65" s="5" t="s">
        <v>222</v>
      </c>
    </row>
    <row r="66">
      <c r="A66" s="5" t="s">
        <v>501</v>
      </c>
    </row>
    <row r="67">
      <c r="A67" s="5" t="s">
        <v>115</v>
      </c>
    </row>
    <row r="68">
      <c r="A68" s="5" t="s">
        <v>503</v>
      </c>
    </row>
    <row r="69">
      <c r="A69" s="5" t="s">
        <v>327</v>
      </c>
    </row>
    <row r="70">
      <c r="A70" s="5" t="s">
        <v>222</v>
      </c>
    </row>
    <row r="71">
      <c r="A71" s="5" t="s">
        <v>222</v>
      </c>
    </row>
    <row r="72">
      <c r="A72" s="5" t="s">
        <v>222</v>
      </c>
    </row>
    <row r="73">
      <c r="A73" s="5" t="s">
        <v>181</v>
      </c>
    </row>
    <row r="74">
      <c r="A74" s="5" t="s">
        <v>397</v>
      </c>
    </row>
    <row r="75">
      <c r="A75" s="5" t="s">
        <v>425</v>
      </c>
    </row>
    <row r="76">
      <c r="A76" s="5" t="s">
        <v>448</v>
      </c>
    </row>
    <row r="77">
      <c r="A77" s="5" t="s">
        <v>274</v>
      </c>
    </row>
    <row r="78">
      <c r="A78" s="5" t="s">
        <v>274</v>
      </c>
    </row>
    <row r="79">
      <c r="A79" s="5" t="s">
        <v>222</v>
      </c>
    </row>
    <row r="80">
      <c r="A80" s="5" t="s">
        <v>115</v>
      </c>
    </row>
    <row r="81">
      <c r="A81" s="5" t="s">
        <v>249</v>
      </c>
    </row>
    <row r="82">
      <c r="A82" s="5" t="s">
        <v>327</v>
      </c>
    </row>
    <row r="83">
      <c r="A83" s="5" t="s">
        <v>222</v>
      </c>
    </row>
    <row r="84">
      <c r="A84" s="5" t="s">
        <v>502</v>
      </c>
    </row>
    <row r="85">
      <c r="A85" s="5" t="s">
        <v>151</v>
      </c>
    </row>
    <row r="86">
      <c r="A86" s="5" t="s">
        <v>417</v>
      </c>
    </row>
    <row r="87">
      <c r="A87" s="5" t="s">
        <v>355</v>
      </c>
    </row>
    <row r="88">
      <c r="A88" s="5" t="s">
        <v>503</v>
      </c>
    </row>
    <row r="89">
      <c r="A89" s="5" t="s">
        <v>338</v>
      </c>
    </row>
    <row r="90">
      <c r="A90" s="5" t="s">
        <v>274</v>
      </c>
    </row>
    <row r="91">
      <c r="A91" s="5" t="s">
        <v>386</v>
      </c>
    </row>
    <row r="92">
      <c r="A92" s="5" t="s">
        <v>448</v>
      </c>
    </row>
    <row r="93">
      <c r="A93" s="5" t="s">
        <v>386</v>
      </c>
    </row>
    <row r="94">
      <c r="A94" s="5" t="s">
        <v>448</v>
      </c>
    </row>
    <row r="95">
      <c r="A95" s="5" t="s">
        <v>425</v>
      </c>
    </row>
    <row r="96">
      <c r="A96" s="5" t="s">
        <v>327</v>
      </c>
    </row>
    <row r="97">
      <c r="A97" s="5" t="s">
        <v>458</v>
      </c>
    </row>
    <row r="98">
      <c r="A98" s="5" t="s">
        <v>129</v>
      </c>
    </row>
    <row r="99">
      <c r="A99" s="5" t="s">
        <v>406</v>
      </c>
    </row>
    <row r="100">
      <c r="A100" s="5" t="s">
        <v>406</v>
      </c>
    </row>
    <row r="101">
      <c r="A101" s="5" t="s">
        <v>142</v>
      </c>
    </row>
    <row r="102">
      <c r="A102" s="5" t="s">
        <v>129</v>
      </c>
    </row>
    <row r="103">
      <c r="A103" s="5" t="s">
        <v>406</v>
      </c>
    </row>
    <row r="104">
      <c r="A104" s="5" t="s">
        <v>115</v>
      </c>
    </row>
    <row r="105">
      <c r="A105" s="5" t="s">
        <v>259</v>
      </c>
    </row>
    <row r="106">
      <c r="A106" s="5" t="s">
        <v>447</v>
      </c>
    </row>
    <row r="107">
      <c r="A107" s="5" t="s">
        <v>222</v>
      </c>
    </row>
    <row r="108">
      <c r="A108" s="5" t="s">
        <v>439</v>
      </c>
    </row>
    <row r="109">
      <c r="A109" s="5" t="s">
        <v>151</v>
      </c>
    </row>
    <row r="110">
      <c r="A110" s="5" t="s">
        <v>448</v>
      </c>
    </row>
    <row r="111">
      <c r="A111" s="5" t="s">
        <v>504</v>
      </c>
    </row>
    <row r="112">
      <c r="A112" s="5" t="s">
        <v>386</v>
      </c>
    </row>
    <row r="113">
      <c r="A113" s="5" t="s">
        <v>222</v>
      </c>
    </row>
    <row r="114">
      <c r="A114" s="5" t="s">
        <v>425</v>
      </c>
    </row>
    <row r="115">
      <c r="A115" s="5" t="s">
        <v>274</v>
      </c>
    </row>
    <row r="116">
      <c r="A116" s="5" t="s">
        <v>439</v>
      </c>
    </row>
    <row r="117">
      <c r="A117" s="5" t="s">
        <v>204</v>
      </c>
    </row>
    <row r="118">
      <c r="A118" s="5" t="s">
        <v>338</v>
      </c>
    </row>
    <row r="119">
      <c r="A119" s="5" t="s">
        <v>386</v>
      </c>
    </row>
    <row r="120">
      <c r="A120" s="5" t="s">
        <v>249</v>
      </c>
    </row>
    <row r="121">
      <c r="A121" s="5" t="s">
        <v>439</v>
      </c>
    </row>
    <row r="122">
      <c r="A122" s="5" t="s">
        <v>222</v>
      </c>
    </row>
    <row r="123">
      <c r="A123" s="5" t="s">
        <v>338</v>
      </c>
    </row>
    <row r="124">
      <c r="A124" s="5" t="s">
        <v>503</v>
      </c>
    </row>
    <row r="125">
      <c r="A125" s="5" t="s">
        <v>249</v>
      </c>
    </row>
    <row r="126">
      <c r="A126" s="5" t="s">
        <v>448</v>
      </c>
    </row>
    <row r="127">
      <c r="A127" s="5" t="s">
        <v>447</v>
      </c>
    </row>
    <row r="128">
      <c r="A128" s="5" t="s">
        <v>439</v>
      </c>
    </row>
    <row r="129">
      <c r="A129" s="5" t="s">
        <v>503</v>
      </c>
    </row>
    <row r="130">
      <c r="A130" s="5" t="s">
        <v>338</v>
      </c>
    </row>
    <row r="131">
      <c r="A131" s="5" t="s">
        <v>417</v>
      </c>
    </row>
    <row r="132">
      <c r="A132" s="5" t="s">
        <v>425</v>
      </c>
    </row>
    <row r="133">
      <c r="A133" s="5" t="s">
        <v>448</v>
      </c>
    </row>
    <row r="134">
      <c r="A134" s="5" t="s">
        <v>439</v>
      </c>
    </row>
    <row r="135">
      <c r="A135" s="5" t="s">
        <v>142</v>
      </c>
    </row>
    <row r="136">
      <c r="A136" s="5" t="s">
        <v>370</v>
      </c>
    </row>
    <row r="137">
      <c r="A137" s="5" t="s">
        <v>417</v>
      </c>
    </row>
    <row r="138">
      <c r="A138" s="22" t="s">
        <v>397</v>
      </c>
    </row>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row>
    <row r="2">
      <c r="A2" s="5" t="s">
        <v>115</v>
      </c>
      <c r="G2" t="s">
        <v>115</v>
      </c>
      <c r="H2">
        <v>7.0</v>
      </c>
    </row>
    <row r="3">
      <c r="A3" s="5" t="s">
        <v>129</v>
      </c>
      <c r="G3" t="s">
        <v>222</v>
      </c>
      <c r="H3">
        <v>4.0</v>
      </c>
    </row>
    <row r="4">
      <c r="A4" s="5" t="s">
        <v>115</v>
      </c>
      <c r="G4" t="s">
        <v>338</v>
      </c>
      <c r="H4">
        <v>4.0</v>
      </c>
    </row>
    <row r="5">
      <c r="A5" s="5" t="s">
        <v>172</v>
      </c>
      <c r="G5" t="s">
        <v>172</v>
      </c>
      <c r="H5">
        <v>3.0</v>
      </c>
    </row>
    <row r="6">
      <c r="A6" s="5" t="s">
        <v>181</v>
      </c>
      <c r="G6" t="s">
        <v>181</v>
      </c>
      <c r="H6">
        <v>3.0</v>
      </c>
    </row>
    <row r="7">
      <c r="A7" s="5" t="s">
        <v>115</v>
      </c>
      <c r="G7" t="s">
        <v>259</v>
      </c>
      <c r="H7">
        <v>3.0</v>
      </c>
    </row>
    <row r="8">
      <c r="A8" s="5" t="s">
        <v>204</v>
      </c>
      <c r="G8" t="s">
        <v>142</v>
      </c>
      <c r="H8">
        <v>2.0</v>
      </c>
    </row>
    <row r="9">
      <c r="A9" s="5" t="s">
        <v>172</v>
      </c>
      <c r="G9" t="s">
        <v>439</v>
      </c>
      <c r="H9">
        <v>2.0</v>
      </c>
    </row>
    <row r="10">
      <c r="A10" s="5" t="s">
        <v>249</v>
      </c>
      <c r="G10" t="s">
        <v>274</v>
      </c>
      <c r="H10">
        <v>2.0</v>
      </c>
    </row>
    <row r="11">
      <c r="A11" s="5" t="s">
        <v>259</v>
      </c>
      <c r="G11" t="s">
        <v>425</v>
      </c>
      <c r="H11">
        <v>2.0</v>
      </c>
    </row>
    <row r="12">
      <c r="A12" s="5" t="s">
        <v>222</v>
      </c>
      <c r="G12" t="s">
        <v>327</v>
      </c>
      <c r="H12">
        <v>2.0</v>
      </c>
    </row>
    <row r="13">
      <c r="A13" s="5" t="s">
        <v>115</v>
      </c>
      <c r="G13" t="s">
        <v>204</v>
      </c>
      <c r="H13">
        <v>2.0</v>
      </c>
    </row>
    <row r="14">
      <c r="A14" s="5" t="s">
        <v>115</v>
      </c>
      <c r="G14" t="s">
        <v>129</v>
      </c>
      <c r="H14">
        <v>2.0</v>
      </c>
    </row>
    <row r="15">
      <c r="A15" s="5" t="s">
        <v>204</v>
      </c>
      <c r="G15" t="s">
        <v>417</v>
      </c>
      <c r="H15">
        <v>1.0</v>
      </c>
    </row>
    <row r="16">
      <c r="A16" s="5" t="s">
        <v>327</v>
      </c>
      <c r="G16" t="s">
        <v>355</v>
      </c>
      <c r="H16">
        <v>1.0</v>
      </c>
    </row>
    <row r="17">
      <c r="A17" s="5" t="s">
        <v>338</v>
      </c>
      <c r="G17" t="s">
        <v>249</v>
      </c>
      <c r="H17">
        <v>1.0</v>
      </c>
    </row>
    <row r="18">
      <c r="A18" s="5" t="s">
        <v>355</v>
      </c>
      <c r="G18" t="s">
        <v>380</v>
      </c>
      <c r="H18">
        <v>1.0</v>
      </c>
    </row>
    <row r="19">
      <c r="A19" s="5" t="s">
        <v>115</v>
      </c>
      <c r="G19" t="s">
        <v>456</v>
      </c>
      <c r="H19">
        <v>1.0</v>
      </c>
    </row>
    <row r="20">
      <c r="A20" s="5" t="s">
        <v>380</v>
      </c>
    </row>
    <row r="21">
      <c r="A21" s="5" t="s">
        <v>172</v>
      </c>
    </row>
    <row r="22">
      <c r="A22" s="5" t="s">
        <v>425</v>
      </c>
    </row>
    <row r="23">
      <c r="A23" s="5" t="s">
        <v>439</v>
      </c>
    </row>
    <row r="24">
      <c r="A24" s="5" t="s">
        <v>274</v>
      </c>
    </row>
    <row r="25">
      <c r="A25" s="5" t="s">
        <v>338</v>
      </c>
    </row>
    <row r="26">
      <c r="A26" s="5" t="s">
        <v>456</v>
      </c>
    </row>
    <row r="27">
      <c r="A27" s="5" t="s">
        <v>142</v>
      </c>
    </row>
    <row r="28">
      <c r="A28" s="5" t="s">
        <v>222</v>
      </c>
    </row>
    <row r="29">
      <c r="A29" s="5" t="s">
        <v>439</v>
      </c>
    </row>
    <row r="30">
      <c r="A30" s="5" t="s">
        <v>181</v>
      </c>
    </row>
    <row r="31">
      <c r="A31" s="5" t="s">
        <v>222</v>
      </c>
    </row>
    <row r="32">
      <c r="A32" s="5" t="s">
        <v>222</v>
      </c>
    </row>
    <row r="33">
      <c r="A33" s="5" t="s">
        <v>338</v>
      </c>
    </row>
    <row r="34">
      <c r="A34" s="5" t="s">
        <v>181</v>
      </c>
    </row>
    <row r="35">
      <c r="A35" s="5" t="s">
        <v>417</v>
      </c>
    </row>
    <row r="36">
      <c r="A36" s="5" t="s">
        <v>115</v>
      </c>
    </row>
    <row r="37">
      <c r="A37" s="5" t="s">
        <v>327</v>
      </c>
    </row>
    <row r="38">
      <c r="A38" s="5" t="s">
        <v>338</v>
      </c>
    </row>
    <row r="39">
      <c r="A39" s="5" t="s">
        <v>142</v>
      </c>
    </row>
    <row r="40">
      <c r="A40" s="5" t="s">
        <v>274</v>
      </c>
    </row>
    <row r="41">
      <c r="A41" s="5" t="s">
        <v>259</v>
      </c>
    </row>
    <row r="42">
      <c r="A42" s="5" t="s">
        <v>129</v>
      </c>
    </row>
    <row r="43">
      <c r="A43" s="5" t="s">
        <v>425</v>
      </c>
    </row>
    <row r="44">
      <c r="A44" s="5" t="s">
        <v>259</v>
      </c>
    </row>
    <row r="45">
      <c r="A45" s="5" t="s">
        <v>222</v>
      </c>
    </row>
    <row r="46">
      <c r="A46" s="5" t="s">
        <v>417</v>
      </c>
    </row>
    <row r="47">
      <c r="A47" s="5" t="s">
        <v>181</v>
      </c>
    </row>
    <row r="48">
      <c r="A48" s="5" t="s">
        <v>503</v>
      </c>
    </row>
    <row r="49">
      <c r="A49" s="5" t="s">
        <v>222</v>
      </c>
    </row>
    <row r="50">
      <c r="A50" s="5" t="s">
        <v>406</v>
      </c>
    </row>
    <row r="51">
      <c r="A51" s="5" t="s">
        <v>222</v>
      </c>
    </row>
    <row r="52">
      <c r="A52" s="5" t="s">
        <v>222</v>
      </c>
    </row>
    <row r="53">
      <c r="A53" s="5" t="s">
        <v>181</v>
      </c>
    </row>
    <row r="54">
      <c r="A54" s="5" t="s">
        <v>397</v>
      </c>
    </row>
    <row r="55">
      <c r="A55" s="5" t="s">
        <v>425</v>
      </c>
    </row>
    <row r="56">
      <c r="A56" s="5" t="s">
        <v>327</v>
      </c>
    </row>
    <row r="57">
      <c r="A57" s="5" t="s">
        <v>448</v>
      </c>
    </row>
    <row r="58">
      <c r="A58" s="5" t="s">
        <v>274</v>
      </c>
    </row>
    <row r="59">
      <c r="A59" s="5" t="s">
        <v>274</v>
      </c>
    </row>
    <row r="60">
      <c r="A60" s="5" t="s">
        <v>115</v>
      </c>
    </row>
    <row r="61">
      <c r="A61" s="5" t="s">
        <v>249</v>
      </c>
    </row>
    <row r="62">
      <c r="A62" s="5" t="s">
        <v>222</v>
      </c>
    </row>
    <row r="63">
      <c r="A63" s="5" t="s">
        <v>525</v>
      </c>
    </row>
    <row r="64">
      <c r="A64" s="5" t="s">
        <v>502</v>
      </c>
    </row>
    <row r="65">
      <c r="A65" s="5" t="s">
        <v>417</v>
      </c>
    </row>
    <row r="66">
      <c r="A66" s="5" t="s">
        <v>355</v>
      </c>
    </row>
    <row r="67">
      <c r="A67" s="5" t="s">
        <v>503</v>
      </c>
    </row>
    <row r="68">
      <c r="A68" s="5" t="s">
        <v>386</v>
      </c>
    </row>
    <row r="69">
      <c r="A69" s="5" t="s">
        <v>338</v>
      </c>
    </row>
    <row r="70">
      <c r="A70" s="5" t="s">
        <v>274</v>
      </c>
    </row>
    <row r="71">
      <c r="A71" s="5" t="s">
        <v>448</v>
      </c>
    </row>
    <row r="72">
      <c r="A72" s="5" t="s">
        <v>448</v>
      </c>
    </row>
    <row r="73">
      <c r="A73" s="5" t="s">
        <v>249</v>
      </c>
    </row>
    <row r="74">
      <c r="A74" s="5" t="s">
        <v>448</v>
      </c>
    </row>
    <row r="75">
      <c r="A75" s="5" t="s">
        <v>458</v>
      </c>
    </row>
    <row r="76">
      <c r="A76" s="5" t="s">
        <v>129</v>
      </c>
    </row>
    <row r="77">
      <c r="A77" s="5" t="s">
        <v>406</v>
      </c>
    </row>
    <row r="78">
      <c r="A78" s="5" t="s">
        <v>448</v>
      </c>
    </row>
    <row r="79">
      <c r="A79" s="5" t="s">
        <v>142</v>
      </c>
    </row>
    <row r="80">
      <c r="A80" s="5" t="s">
        <v>129</v>
      </c>
    </row>
    <row r="81">
      <c r="A81" s="5" t="s">
        <v>406</v>
      </c>
    </row>
    <row r="82">
      <c r="A82" s="5" t="s">
        <v>448</v>
      </c>
    </row>
    <row r="83">
      <c r="A83" s="5" t="s">
        <v>115</v>
      </c>
    </row>
    <row r="84">
      <c r="A84" s="5" t="s">
        <v>142</v>
      </c>
    </row>
    <row r="85">
      <c r="A85" s="5" t="s">
        <v>129</v>
      </c>
    </row>
    <row r="86">
      <c r="A86" s="5" t="s">
        <v>222</v>
      </c>
    </row>
    <row r="87">
      <c r="A87" s="5" t="s">
        <v>142</v>
      </c>
    </row>
    <row r="88">
      <c r="A88" s="5" t="s">
        <v>151</v>
      </c>
    </row>
    <row r="89">
      <c r="A89" s="5" t="s">
        <v>448</v>
      </c>
    </row>
    <row r="90">
      <c r="A90" s="5" t="s">
        <v>222</v>
      </c>
    </row>
    <row r="91">
      <c r="A91" s="5" t="s">
        <v>425</v>
      </c>
    </row>
    <row r="92">
      <c r="A92" s="5" t="s">
        <v>204</v>
      </c>
    </row>
    <row r="93">
      <c r="A93" s="5" t="s">
        <v>338</v>
      </c>
    </row>
    <row r="94">
      <c r="A94" s="5" t="s">
        <v>386</v>
      </c>
    </row>
    <row r="95">
      <c r="A95" s="5" t="s">
        <v>222</v>
      </c>
    </row>
    <row r="96">
      <c r="A96" s="5" t="s">
        <v>338</v>
      </c>
    </row>
    <row r="97">
      <c r="A97" s="5" t="s">
        <v>222</v>
      </c>
    </row>
    <row r="98">
      <c r="A98" s="5" t="s">
        <v>503</v>
      </c>
    </row>
    <row r="99">
      <c r="A99" s="5" t="s">
        <v>249</v>
      </c>
    </row>
    <row r="100">
      <c r="A100" s="5" t="s">
        <v>456</v>
      </c>
    </row>
    <row r="101">
      <c r="A101" s="5" t="s">
        <v>456</v>
      </c>
    </row>
    <row r="102">
      <c r="A102" s="5" t="s">
        <v>503</v>
      </c>
    </row>
    <row r="103">
      <c r="A103" s="5" t="s">
        <v>338</v>
      </c>
    </row>
    <row r="104">
      <c r="A104" s="5" t="s">
        <v>417</v>
      </c>
    </row>
    <row r="105">
      <c r="A105" s="5" t="s">
        <v>425</v>
      </c>
    </row>
    <row r="106">
      <c r="A106" s="5" t="s">
        <v>448</v>
      </c>
    </row>
    <row r="107">
      <c r="A107" s="5" t="s">
        <v>439</v>
      </c>
    </row>
    <row r="108">
      <c r="A108" s="5" t="s">
        <v>142</v>
      </c>
    </row>
    <row r="109">
      <c r="A109" s="5" t="s">
        <v>417</v>
      </c>
    </row>
    <row r="110">
      <c r="A110" s="5" t="s">
        <v>448</v>
      </c>
    </row>
    <row r="111">
      <c r="A111" s="22" t="s">
        <v>397</v>
      </c>
    </row>
    <row r="112">
      <c r="A112" s="1" t="s">
        <v>9</v>
      </c>
    </row>
    <row r="113">
      <c r="A113" s="5" t="s">
        <v>115</v>
      </c>
    </row>
    <row r="114">
      <c r="A114" s="5" t="s">
        <v>129</v>
      </c>
    </row>
    <row r="115">
      <c r="A115" s="5" t="s">
        <v>115</v>
      </c>
    </row>
    <row r="116">
      <c r="A116" s="5" t="s">
        <v>172</v>
      </c>
    </row>
    <row r="117">
      <c r="A117" s="5" t="s">
        <v>181</v>
      </c>
    </row>
    <row r="118">
      <c r="A118" s="5" t="s">
        <v>115</v>
      </c>
    </row>
    <row r="119">
      <c r="A119" s="5" t="s">
        <v>204</v>
      </c>
    </row>
    <row r="120">
      <c r="A120" s="5" t="s">
        <v>172</v>
      </c>
    </row>
    <row r="121">
      <c r="A121" s="5" t="s">
        <v>249</v>
      </c>
    </row>
    <row r="122">
      <c r="A122" s="5" t="s">
        <v>259</v>
      </c>
    </row>
    <row r="123">
      <c r="A123" s="5" t="s">
        <v>222</v>
      </c>
    </row>
    <row r="124">
      <c r="A124" s="5" t="s">
        <v>115</v>
      </c>
    </row>
    <row r="125">
      <c r="A125" s="5" t="s">
        <v>115</v>
      </c>
    </row>
    <row r="126">
      <c r="A126" s="5" t="s">
        <v>204</v>
      </c>
    </row>
    <row r="127">
      <c r="A127" s="5" t="s">
        <v>327</v>
      </c>
    </row>
    <row r="128">
      <c r="A128" s="5" t="s">
        <v>338</v>
      </c>
    </row>
    <row r="129">
      <c r="A129" s="5" t="s">
        <v>355</v>
      </c>
    </row>
    <row r="130">
      <c r="A130" s="5" t="s">
        <v>115</v>
      </c>
    </row>
    <row r="131">
      <c r="A131" s="5" t="s">
        <v>380</v>
      </c>
    </row>
    <row r="132">
      <c r="A132" s="5" t="s">
        <v>172</v>
      </c>
    </row>
    <row r="133">
      <c r="A133" s="5" t="s">
        <v>425</v>
      </c>
    </row>
    <row r="134">
      <c r="A134" s="5" t="s">
        <v>439</v>
      </c>
    </row>
    <row r="135">
      <c r="A135" s="5" t="s">
        <v>274</v>
      </c>
    </row>
    <row r="136">
      <c r="A136" s="5" t="s">
        <v>338</v>
      </c>
    </row>
    <row r="137">
      <c r="A137" s="5" t="s">
        <v>456</v>
      </c>
    </row>
    <row r="138">
      <c r="A138" s="5" t="s">
        <v>142</v>
      </c>
    </row>
    <row r="139">
      <c r="A139" s="5" t="s">
        <v>222</v>
      </c>
    </row>
    <row r="140">
      <c r="A140" s="5" t="s">
        <v>439</v>
      </c>
    </row>
    <row r="141">
      <c r="A141" s="5" t="s">
        <v>181</v>
      </c>
    </row>
    <row r="142">
      <c r="A142" s="5" t="s">
        <v>222</v>
      </c>
    </row>
    <row r="143">
      <c r="A143" s="5" t="s">
        <v>222</v>
      </c>
    </row>
    <row r="144">
      <c r="A144" s="5" t="s">
        <v>338</v>
      </c>
    </row>
    <row r="145">
      <c r="A145" s="5" t="s">
        <v>181</v>
      </c>
    </row>
    <row r="146">
      <c r="A146" s="5" t="s">
        <v>417</v>
      </c>
    </row>
    <row r="147">
      <c r="A147" s="5" t="s">
        <v>115</v>
      </c>
    </row>
    <row r="148">
      <c r="A148" s="5" t="s">
        <v>327</v>
      </c>
    </row>
    <row r="149">
      <c r="A149" s="5" t="s">
        <v>338</v>
      </c>
    </row>
    <row r="150">
      <c r="A150" s="5" t="s">
        <v>142</v>
      </c>
    </row>
    <row r="151">
      <c r="A151" s="5" t="s">
        <v>274</v>
      </c>
    </row>
    <row r="152">
      <c r="A152" s="5" t="s">
        <v>259</v>
      </c>
    </row>
    <row r="153">
      <c r="A153" s="5" t="s">
        <v>129</v>
      </c>
    </row>
    <row r="154">
      <c r="A154" s="5" t="s">
        <v>425</v>
      </c>
    </row>
    <row r="155">
      <c r="A155" s="5" t="s">
        <v>259</v>
      </c>
    </row>
    <row r="156">
      <c r="A156" s="5" t="s">
        <v>222</v>
      </c>
    </row>
    <row r="157">
      <c r="A157" s="5" t="s">
        <v>417</v>
      </c>
    </row>
    <row r="158">
      <c r="A158" s="5" t="s">
        <v>181</v>
      </c>
    </row>
    <row r="159">
      <c r="A159" s="5" t="s">
        <v>503</v>
      </c>
    </row>
    <row r="160">
      <c r="A160" s="5" t="s">
        <v>222</v>
      </c>
    </row>
    <row r="161">
      <c r="A161" s="5" t="s">
        <v>406</v>
      </c>
    </row>
    <row r="162">
      <c r="A162" s="5" t="s">
        <v>222</v>
      </c>
    </row>
    <row r="163">
      <c r="A163" s="5" t="s">
        <v>222</v>
      </c>
    </row>
    <row r="164">
      <c r="A164" s="5" t="s">
        <v>181</v>
      </c>
    </row>
    <row r="165">
      <c r="A165" s="5" t="s">
        <v>397</v>
      </c>
    </row>
    <row r="166">
      <c r="A166" s="5" t="s">
        <v>425</v>
      </c>
    </row>
    <row r="167">
      <c r="A167" s="5" t="s">
        <v>327</v>
      </c>
    </row>
    <row r="168">
      <c r="A168" s="5" t="s">
        <v>448</v>
      </c>
    </row>
    <row r="169">
      <c r="A169" s="5" t="s">
        <v>274</v>
      </c>
    </row>
    <row r="170">
      <c r="A170" s="5" t="s">
        <v>274</v>
      </c>
    </row>
    <row r="171">
      <c r="A171" s="5" t="s">
        <v>115</v>
      </c>
    </row>
    <row r="172">
      <c r="A172" s="5" t="s">
        <v>249</v>
      </c>
    </row>
    <row r="173">
      <c r="A173" s="5" t="s">
        <v>222</v>
      </c>
    </row>
    <row r="174">
      <c r="A174" s="5" t="s">
        <v>525</v>
      </c>
    </row>
    <row r="175">
      <c r="A175" s="5" t="s">
        <v>502</v>
      </c>
    </row>
    <row r="176">
      <c r="A176" s="5" t="s">
        <v>417</v>
      </c>
    </row>
    <row r="177">
      <c r="A177" s="5" t="s">
        <v>355</v>
      </c>
    </row>
    <row r="178">
      <c r="A178" s="5" t="s">
        <v>503</v>
      </c>
    </row>
    <row r="179">
      <c r="A179" s="5" t="s">
        <v>386</v>
      </c>
    </row>
    <row r="180">
      <c r="A180" s="5" t="s">
        <v>338</v>
      </c>
    </row>
    <row r="181">
      <c r="A181" s="5" t="s">
        <v>274</v>
      </c>
    </row>
    <row r="182">
      <c r="A182" s="5" t="s">
        <v>448</v>
      </c>
    </row>
    <row r="183">
      <c r="A183" s="5" t="s">
        <v>448</v>
      </c>
    </row>
    <row r="184">
      <c r="A184" s="5" t="s">
        <v>249</v>
      </c>
    </row>
    <row r="185">
      <c r="A185" s="5" t="s">
        <v>448</v>
      </c>
    </row>
    <row r="186">
      <c r="A186" s="5" t="s">
        <v>458</v>
      </c>
    </row>
    <row r="187">
      <c r="A187" s="5" t="s">
        <v>129</v>
      </c>
    </row>
    <row r="188">
      <c r="A188" s="5" t="s">
        <v>406</v>
      </c>
    </row>
    <row r="189">
      <c r="A189" s="5" t="s">
        <v>448</v>
      </c>
    </row>
    <row r="190">
      <c r="A190" s="5" t="s">
        <v>142</v>
      </c>
    </row>
    <row r="191">
      <c r="A191" s="5" t="s">
        <v>129</v>
      </c>
    </row>
    <row r="192">
      <c r="A192" s="5" t="s">
        <v>406</v>
      </c>
    </row>
    <row r="193">
      <c r="A193" s="5" t="s">
        <v>448</v>
      </c>
    </row>
    <row r="194">
      <c r="A194" s="5" t="s">
        <v>115</v>
      </c>
    </row>
    <row r="195">
      <c r="A195" s="5" t="s">
        <v>142</v>
      </c>
    </row>
    <row r="196">
      <c r="A196" s="5" t="s">
        <v>129</v>
      </c>
    </row>
    <row r="197">
      <c r="A197" s="5" t="s">
        <v>222</v>
      </c>
    </row>
    <row r="198">
      <c r="A198" s="5" t="s">
        <v>142</v>
      </c>
    </row>
    <row r="199">
      <c r="A199" s="5" t="s">
        <v>151</v>
      </c>
    </row>
    <row r="200">
      <c r="A200" s="5" t="s">
        <v>448</v>
      </c>
    </row>
    <row r="201">
      <c r="A201" s="5" t="s">
        <v>222</v>
      </c>
    </row>
    <row r="202">
      <c r="A202" s="5" t="s">
        <v>425</v>
      </c>
    </row>
    <row r="203">
      <c r="A203" s="5" t="s">
        <v>204</v>
      </c>
    </row>
    <row r="204">
      <c r="A204" s="5" t="s">
        <v>338</v>
      </c>
    </row>
    <row r="205">
      <c r="A205" s="5" t="s">
        <v>386</v>
      </c>
    </row>
    <row r="206">
      <c r="A206" s="5" t="s">
        <v>222</v>
      </c>
    </row>
    <row r="207">
      <c r="A207" s="5" t="s">
        <v>338</v>
      </c>
    </row>
    <row r="208">
      <c r="A208" s="5" t="s">
        <v>222</v>
      </c>
    </row>
    <row r="209">
      <c r="A209" s="5" t="s">
        <v>503</v>
      </c>
    </row>
    <row r="210">
      <c r="A210" s="5" t="s">
        <v>249</v>
      </c>
    </row>
    <row r="211">
      <c r="A211" s="5" t="s">
        <v>456</v>
      </c>
    </row>
    <row r="212">
      <c r="A212" s="5" t="s">
        <v>456</v>
      </c>
    </row>
    <row r="213">
      <c r="A213" s="5" t="s">
        <v>503</v>
      </c>
    </row>
    <row r="214">
      <c r="A214" s="5" t="s">
        <v>338</v>
      </c>
    </row>
    <row r="215">
      <c r="A215" s="5" t="s">
        <v>417</v>
      </c>
    </row>
    <row r="216">
      <c r="A216" s="5" t="s">
        <v>425</v>
      </c>
    </row>
    <row r="217">
      <c r="A217" s="5" t="s">
        <v>448</v>
      </c>
    </row>
    <row r="218">
      <c r="A218" s="5" t="s">
        <v>439</v>
      </c>
    </row>
    <row r="219">
      <c r="A219" s="5" t="s">
        <v>142</v>
      </c>
    </row>
    <row r="220">
      <c r="A220" s="5" t="s">
        <v>417</v>
      </c>
    </row>
    <row r="221">
      <c r="A221" s="5" t="s">
        <v>448</v>
      </c>
    </row>
    <row r="222">
      <c r="A222" s="22" t="s">
        <v>397</v>
      </c>
    </row>
    <row r="223">
      <c r="A223" s="1" t="s">
        <v>9</v>
      </c>
    </row>
    <row r="224">
      <c r="A224" s="5" t="s">
        <v>115</v>
      </c>
    </row>
    <row r="225">
      <c r="A225" s="5" t="s">
        <v>129</v>
      </c>
    </row>
    <row r="226">
      <c r="A226" s="5" t="s">
        <v>115</v>
      </c>
    </row>
    <row r="227">
      <c r="A227" s="5" t="s">
        <v>172</v>
      </c>
    </row>
    <row r="228">
      <c r="A228" s="5" t="s">
        <v>181</v>
      </c>
    </row>
    <row r="229">
      <c r="A229" s="5" t="s">
        <v>115</v>
      </c>
    </row>
    <row r="230">
      <c r="A230" s="5" t="s">
        <v>204</v>
      </c>
    </row>
    <row r="231">
      <c r="A231" s="5" t="s">
        <v>172</v>
      </c>
    </row>
    <row r="232">
      <c r="A232" s="5" t="s">
        <v>249</v>
      </c>
    </row>
    <row r="233">
      <c r="A233" s="5" t="s">
        <v>259</v>
      </c>
    </row>
    <row r="234">
      <c r="A234" s="5" t="s">
        <v>222</v>
      </c>
    </row>
    <row r="235">
      <c r="A235" s="5" t="s">
        <v>115</v>
      </c>
    </row>
    <row r="236">
      <c r="A236" s="5" t="s">
        <v>115</v>
      </c>
    </row>
    <row r="237">
      <c r="A237" s="5" t="s">
        <v>204</v>
      </c>
    </row>
    <row r="238">
      <c r="A238" s="5" t="s">
        <v>327</v>
      </c>
    </row>
    <row r="239">
      <c r="A239" s="5" t="s">
        <v>338</v>
      </c>
    </row>
    <row r="240">
      <c r="A240" s="5" t="s">
        <v>355</v>
      </c>
    </row>
    <row r="241">
      <c r="A241" s="5" t="s">
        <v>115</v>
      </c>
    </row>
    <row r="242">
      <c r="A242" s="5" t="s">
        <v>380</v>
      </c>
    </row>
    <row r="243">
      <c r="A243" s="5" t="s">
        <v>172</v>
      </c>
    </row>
    <row r="244">
      <c r="A244" s="5" t="s">
        <v>425</v>
      </c>
    </row>
    <row r="245">
      <c r="A245" s="5" t="s">
        <v>439</v>
      </c>
    </row>
    <row r="246">
      <c r="A246" s="5" t="s">
        <v>274</v>
      </c>
    </row>
    <row r="247">
      <c r="A247" s="5" t="s">
        <v>338</v>
      </c>
    </row>
    <row r="248">
      <c r="A248" s="5" t="s">
        <v>456</v>
      </c>
    </row>
    <row r="249">
      <c r="A249" s="5" t="s">
        <v>142</v>
      </c>
    </row>
    <row r="250">
      <c r="A250" s="5" t="s">
        <v>222</v>
      </c>
    </row>
    <row r="251">
      <c r="A251" s="5" t="s">
        <v>439</v>
      </c>
    </row>
    <row r="252">
      <c r="A252" s="5" t="s">
        <v>181</v>
      </c>
    </row>
    <row r="253">
      <c r="A253" s="5" t="s">
        <v>222</v>
      </c>
    </row>
    <row r="254">
      <c r="A254" s="5" t="s">
        <v>222</v>
      </c>
    </row>
    <row r="255">
      <c r="A255" s="5" t="s">
        <v>338</v>
      </c>
    </row>
    <row r="256">
      <c r="A256" s="5" t="s">
        <v>181</v>
      </c>
    </row>
    <row r="257">
      <c r="A257" s="5" t="s">
        <v>417</v>
      </c>
    </row>
    <row r="258">
      <c r="A258" s="5" t="s">
        <v>115</v>
      </c>
    </row>
    <row r="259">
      <c r="A259" s="5" t="s">
        <v>327</v>
      </c>
    </row>
    <row r="260">
      <c r="A260" s="5" t="s">
        <v>338</v>
      </c>
    </row>
    <row r="261">
      <c r="A261" s="5" t="s">
        <v>142</v>
      </c>
    </row>
    <row r="262">
      <c r="A262" s="5" t="s">
        <v>274</v>
      </c>
    </row>
    <row r="263">
      <c r="A263" s="5" t="s">
        <v>259</v>
      </c>
    </row>
    <row r="264">
      <c r="A264" s="5" t="s">
        <v>129</v>
      </c>
    </row>
    <row r="265">
      <c r="A265" s="5" t="s">
        <v>425</v>
      </c>
    </row>
    <row r="266">
      <c r="A266" s="5" t="s">
        <v>259</v>
      </c>
    </row>
    <row r="267">
      <c r="A267" s="5" t="s">
        <v>222</v>
      </c>
    </row>
    <row r="268">
      <c r="A268" s="5" t="s">
        <v>417</v>
      </c>
    </row>
    <row r="269">
      <c r="A269" s="5" t="s">
        <v>181</v>
      </c>
    </row>
    <row r="270">
      <c r="A270" s="5" t="s">
        <v>503</v>
      </c>
    </row>
    <row r="271">
      <c r="A271" s="5" t="s">
        <v>222</v>
      </c>
    </row>
    <row r="272">
      <c r="A272" s="5" t="s">
        <v>406</v>
      </c>
    </row>
    <row r="273">
      <c r="A273" s="5" t="s">
        <v>222</v>
      </c>
    </row>
    <row r="274">
      <c r="A274" s="5" t="s">
        <v>222</v>
      </c>
    </row>
    <row r="275">
      <c r="A275" s="5" t="s">
        <v>181</v>
      </c>
    </row>
    <row r="276">
      <c r="A276" s="5" t="s">
        <v>397</v>
      </c>
    </row>
    <row r="277">
      <c r="A277" s="5" t="s">
        <v>425</v>
      </c>
    </row>
    <row r="278">
      <c r="A278" s="5" t="s">
        <v>327</v>
      </c>
    </row>
    <row r="279">
      <c r="A279" s="5" t="s">
        <v>448</v>
      </c>
    </row>
    <row r="280">
      <c r="A280" s="5" t="s">
        <v>274</v>
      </c>
    </row>
    <row r="281">
      <c r="A281" s="5" t="s">
        <v>274</v>
      </c>
    </row>
    <row r="282">
      <c r="A282" s="5" t="s">
        <v>115</v>
      </c>
    </row>
    <row r="283">
      <c r="A283" s="5" t="s">
        <v>249</v>
      </c>
    </row>
    <row r="284">
      <c r="A284" s="5" t="s">
        <v>222</v>
      </c>
    </row>
    <row r="285">
      <c r="A285" s="5" t="s">
        <v>525</v>
      </c>
    </row>
    <row r="286">
      <c r="A286" s="5" t="s">
        <v>502</v>
      </c>
    </row>
    <row r="287">
      <c r="A287" s="5" t="s">
        <v>417</v>
      </c>
    </row>
    <row r="288">
      <c r="A288" s="5" t="s">
        <v>355</v>
      </c>
    </row>
    <row r="289">
      <c r="A289" s="5" t="s">
        <v>503</v>
      </c>
    </row>
    <row r="290">
      <c r="A290" s="5" t="s">
        <v>386</v>
      </c>
    </row>
    <row r="291">
      <c r="A291" s="5" t="s">
        <v>338</v>
      </c>
    </row>
    <row r="292">
      <c r="A292" s="5" t="s">
        <v>274</v>
      </c>
    </row>
    <row r="293">
      <c r="A293" s="5" t="s">
        <v>448</v>
      </c>
    </row>
    <row r="294">
      <c r="A294" s="5" t="s">
        <v>448</v>
      </c>
    </row>
    <row r="295">
      <c r="A295" s="5" t="s">
        <v>249</v>
      </c>
    </row>
    <row r="296">
      <c r="A296" s="5" t="s">
        <v>448</v>
      </c>
    </row>
    <row r="297">
      <c r="A297" s="5" t="s">
        <v>458</v>
      </c>
    </row>
    <row r="298">
      <c r="A298" s="5" t="s">
        <v>129</v>
      </c>
    </row>
    <row r="299">
      <c r="A299" s="5" t="s">
        <v>406</v>
      </c>
    </row>
    <row r="300">
      <c r="A300" s="5" t="s">
        <v>448</v>
      </c>
    </row>
    <row r="301">
      <c r="A301" s="5" t="s">
        <v>142</v>
      </c>
    </row>
    <row r="302">
      <c r="A302" s="5" t="s">
        <v>129</v>
      </c>
    </row>
    <row r="303">
      <c r="A303" s="5" t="s">
        <v>406</v>
      </c>
    </row>
    <row r="304">
      <c r="A304" s="5" t="s">
        <v>448</v>
      </c>
    </row>
    <row r="305">
      <c r="A305" s="5" t="s">
        <v>115</v>
      </c>
    </row>
    <row r="306">
      <c r="A306" s="5" t="s">
        <v>142</v>
      </c>
    </row>
    <row r="307">
      <c r="A307" s="5" t="s">
        <v>129</v>
      </c>
    </row>
    <row r="308">
      <c r="A308" s="5" t="s">
        <v>222</v>
      </c>
    </row>
    <row r="309">
      <c r="A309" s="5" t="s">
        <v>142</v>
      </c>
    </row>
    <row r="310">
      <c r="A310" s="5" t="s">
        <v>151</v>
      </c>
    </row>
    <row r="311">
      <c r="A311" s="5" t="s">
        <v>448</v>
      </c>
    </row>
    <row r="312">
      <c r="A312" s="5" t="s">
        <v>222</v>
      </c>
    </row>
    <row r="313">
      <c r="A313" s="5" t="s">
        <v>425</v>
      </c>
    </row>
    <row r="314">
      <c r="A314" s="5" t="s">
        <v>204</v>
      </c>
    </row>
    <row r="315">
      <c r="A315" s="5" t="s">
        <v>338</v>
      </c>
    </row>
    <row r="316">
      <c r="A316" s="5" t="s">
        <v>386</v>
      </c>
    </row>
    <row r="317">
      <c r="A317" s="5" t="s">
        <v>222</v>
      </c>
    </row>
    <row r="318">
      <c r="A318" s="5" t="s">
        <v>338</v>
      </c>
    </row>
    <row r="319">
      <c r="A319" s="5" t="s">
        <v>222</v>
      </c>
    </row>
    <row r="320">
      <c r="A320" s="5" t="s">
        <v>503</v>
      </c>
    </row>
    <row r="321">
      <c r="A321" s="5" t="s">
        <v>249</v>
      </c>
    </row>
    <row r="322">
      <c r="A322" s="5" t="s">
        <v>456</v>
      </c>
    </row>
    <row r="323">
      <c r="A323" s="5" t="s">
        <v>456</v>
      </c>
    </row>
    <row r="324">
      <c r="A324" s="5" t="s">
        <v>503</v>
      </c>
    </row>
    <row r="325">
      <c r="A325" s="5" t="s">
        <v>338</v>
      </c>
    </row>
    <row r="326">
      <c r="A326" s="5" t="s">
        <v>417</v>
      </c>
    </row>
    <row r="327">
      <c r="A327" s="5" t="s">
        <v>425</v>
      </c>
    </row>
    <row r="328">
      <c r="A328" s="5" t="s">
        <v>448</v>
      </c>
    </row>
    <row r="329">
      <c r="A329" s="5" t="s">
        <v>439</v>
      </c>
    </row>
    <row r="330">
      <c r="A330" s="5" t="s">
        <v>142</v>
      </c>
    </row>
    <row r="331">
      <c r="A331" s="5" t="s">
        <v>417</v>
      </c>
    </row>
    <row r="332">
      <c r="A332" s="5" t="s">
        <v>448</v>
      </c>
    </row>
    <row r="333">
      <c r="A333" s="22" t="s">
        <v>397</v>
      </c>
    </row>
    <row r="334">
      <c r="A334" s="1" t="s">
        <v>9</v>
      </c>
    </row>
    <row r="335">
      <c r="A335" s="5" t="s">
        <v>115</v>
      </c>
    </row>
    <row r="336">
      <c r="A336" s="5" t="s">
        <v>129</v>
      </c>
    </row>
    <row r="337">
      <c r="A337" s="5" t="s">
        <v>115</v>
      </c>
    </row>
    <row r="338">
      <c r="A338" s="5" t="s">
        <v>172</v>
      </c>
    </row>
    <row r="339">
      <c r="A339" s="5" t="s">
        <v>181</v>
      </c>
    </row>
    <row r="340">
      <c r="A340" s="5" t="s">
        <v>115</v>
      </c>
    </row>
    <row r="341">
      <c r="A341" s="5" t="s">
        <v>204</v>
      </c>
    </row>
    <row r="342">
      <c r="A342" s="5" t="s">
        <v>172</v>
      </c>
    </row>
    <row r="343">
      <c r="A343" s="5" t="s">
        <v>249</v>
      </c>
    </row>
    <row r="344">
      <c r="A344" s="5" t="s">
        <v>259</v>
      </c>
    </row>
    <row r="345">
      <c r="A345" s="5" t="s">
        <v>222</v>
      </c>
    </row>
    <row r="346">
      <c r="A346" s="5" t="s">
        <v>115</v>
      </c>
    </row>
    <row r="347">
      <c r="A347" s="5" t="s">
        <v>115</v>
      </c>
    </row>
    <row r="348">
      <c r="A348" s="5" t="s">
        <v>204</v>
      </c>
    </row>
    <row r="349">
      <c r="A349" s="5" t="s">
        <v>327</v>
      </c>
    </row>
    <row r="350">
      <c r="A350" s="5" t="s">
        <v>338</v>
      </c>
    </row>
    <row r="351">
      <c r="A351" s="5" t="s">
        <v>355</v>
      </c>
    </row>
    <row r="352">
      <c r="A352" s="5" t="s">
        <v>115</v>
      </c>
    </row>
    <row r="353">
      <c r="A353" s="5" t="s">
        <v>380</v>
      </c>
    </row>
    <row r="354">
      <c r="A354" s="5" t="s">
        <v>172</v>
      </c>
    </row>
    <row r="355">
      <c r="A355" s="5" t="s">
        <v>425</v>
      </c>
    </row>
    <row r="356">
      <c r="A356" s="5" t="s">
        <v>439</v>
      </c>
    </row>
    <row r="357">
      <c r="A357" s="5" t="s">
        <v>274</v>
      </c>
    </row>
    <row r="358">
      <c r="A358" s="5" t="s">
        <v>338</v>
      </c>
    </row>
    <row r="359">
      <c r="A359" s="5" t="s">
        <v>456</v>
      </c>
    </row>
    <row r="360">
      <c r="A360" s="5" t="s">
        <v>142</v>
      </c>
    </row>
    <row r="361">
      <c r="A361" s="5" t="s">
        <v>222</v>
      </c>
    </row>
    <row r="362">
      <c r="A362" s="5" t="s">
        <v>439</v>
      </c>
    </row>
    <row r="363">
      <c r="A363" s="5" t="s">
        <v>181</v>
      </c>
    </row>
    <row r="364">
      <c r="A364" s="5" t="s">
        <v>222</v>
      </c>
    </row>
    <row r="365">
      <c r="A365" s="5" t="s">
        <v>222</v>
      </c>
    </row>
    <row r="366">
      <c r="A366" s="5" t="s">
        <v>338</v>
      </c>
    </row>
    <row r="367">
      <c r="A367" s="5" t="s">
        <v>181</v>
      </c>
    </row>
    <row r="368">
      <c r="A368" s="5" t="s">
        <v>417</v>
      </c>
    </row>
    <row r="369">
      <c r="A369" s="5" t="s">
        <v>115</v>
      </c>
    </row>
    <row r="370">
      <c r="A370" s="5" t="s">
        <v>327</v>
      </c>
    </row>
    <row r="371">
      <c r="A371" s="5" t="s">
        <v>338</v>
      </c>
    </row>
    <row r="372">
      <c r="A372" s="5" t="s">
        <v>142</v>
      </c>
    </row>
    <row r="373">
      <c r="A373" s="5" t="s">
        <v>274</v>
      </c>
    </row>
    <row r="374">
      <c r="A374" s="5" t="s">
        <v>259</v>
      </c>
    </row>
    <row r="375">
      <c r="A375" s="5" t="s">
        <v>129</v>
      </c>
    </row>
    <row r="376">
      <c r="A376" s="5" t="s">
        <v>425</v>
      </c>
    </row>
    <row r="377">
      <c r="A377" s="5" t="s">
        <v>259</v>
      </c>
    </row>
    <row r="378">
      <c r="A378" s="5" t="s">
        <v>222</v>
      </c>
    </row>
    <row r="379">
      <c r="A379" s="5" t="s">
        <v>417</v>
      </c>
    </row>
    <row r="380">
      <c r="A380" s="5" t="s">
        <v>181</v>
      </c>
    </row>
    <row r="381">
      <c r="A381" s="5" t="s">
        <v>503</v>
      </c>
    </row>
    <row r="382">
      <c r="A382" s="5" t="s">
        <v>222</v>
      </c>
    </row>
    <row r="383">
      <c r="A383" s="5" t="s">
        <v>406</v>
      </c>
    </row>
    <row r="384">
      <c r="A384" s="5" t="s">
        <v>222</v>
      </c>
    </row>
    <row r="385">
      <c r="A385" s="5" t="s">
        <v>222</v>
      </c>
    </row>
    <row r="386">
      <c r="A386" s="5" t="s">
        <v>181</v>
      </c>
    </row>
    <row r="387">
      <c r="A387" s="5" t="s">
        <v>397</v>
      </c>
    </row>
    <row r="388">
      <c r="A388" s="5" t="s">
        <v>425</v>
      </c>
    </row>
    <row r="389">
      <c r="A389" s="5" t="s">
        <v>327</v>
      </c>
    </row>
    <row r="390">
      <c r="A390" s="5" t="s">
        <v>448</v>
      </c>
    </row>
    <row r="391">
      <c r="A391" s="5" t="s">
        <v>274</v>
      </c>
    </row>
    <row r="392">
      <c r="A392" s="5" t="s">
        <v>274</v>
      </c>
    </row>
    <row r="393">
      <c r="A393" s="5" t="s">
        <v>115</v>
      </c>
    </row>
    <row r="394">
      <c r="A394" s="5" t="s">
        <v>249</v>
      </c>
    </row>
    <row r="395">
      <c r="A395" s="5" t="s">
        <v>222</v>
      </c>
    </row>
    <row r="396">
      <c r="A396" s="5" t="s">
        <v>525</v>
      </c>
    </row>
    <row r="397">
      <c r="A397" s="5" t="s">
        <v>502</v>
      </c>
    </row>
    <row r="398">
      <c r="A398" s="5" t="s">
        <v>417</v>
      </c>
    </row>
    <row r="399">
      <c r="A399" s="5" t="s">
        <v>355</v>
      </c>
    </row>
    <row r="400">
      <c r="A400" s="5" t="s">
        <v>503</v>
      </c>
    </row>
    <row r="401">
      <c r="A401" s="5" t="s">
        <v>386</v>
      </c>
    </row>
    <row r="402">
      <c r="A402" s="5" t="s">
        <v>338</v>
      </c>
    </row>
    <row r="403">
      <c r="A403" s="5" t="s">
        <v>274</v>
      </c>
    </row>
    <row r="404">
      <c r="A404" s="5" t="s">
        <v>448</v>
      </c>
    </row>
    <row r="405">
      <c r="A405" s="5" t="s">
        <v>448</v>
      </c>
    </row>
    <row r="406">
      <c r="A406" s="5" t="s">
        <v>249</v>
      </c>
    </row>
    <row r="407">
      <c r="A407" s="5" t="s">
        <v>448</v>
      </c>
    </row>
    <row r="408">
      <c r="A408" s="5" t="s">
        <v>458</v>
      </c>
    </row>
    <row r="409">
      <c r="A409" s="5" t="s">
        <v>129</v>
      </c>
    </row>
    <row r="410">
      <c r="A410" s="5" t="s">
        <v>406</v>
      </c>
    </row>
    <row r="411">
      <c r="A411" s="5" t="s">
        <v>448</v>
      </c>
    </row>
    <row r="412">
      <c r="A412" s="5" t="s">
        <v>142</v>
      </c>
    </row>
    <row r="413">
      <c r="A413" s="5" t="s">
        <v>129</v>
      </c>
    </row>
    <row r="414">
      <c r="A414" s="5" t="s">
        <v>406</v>
      </c>
    </row>
    <row r="415">
      <c r="A415" s="5" t="s">
        <v>448</v>
      </c>
    </row>
    <row r="416">
      <c r="A416" s="5" t="s">
        <v>115</v>
      </c>
    </row>
    <row r="417">
      <c r="A417" s="5" t="s">
        <v>142</v>
      </c>
    </row>
    <row r="418">
      <c r="A418" s="5" t="s">
        <v>129</v>
      </c>
    </row>
    <row r="419">
      <c r="A419" s="5" t="s">
        <v>222</v>
      </c>
    </row>
    <row r="420">
      <c r="A420" s="5" t="s">
        <v>142</v>
      </c>
    </row>
    <row r="421">
      <c r="A421" s="5" t="s">
        <v>151</v>
      </c>
    </row>
    <row r="422">
      <c r="A422" s="5" t="s">
        <v>448</v>
      </c>
    </row>
    <row r="423">
      <c r="A423" s="5" t="s">
        <v>222</v>
      </c>
    </row>
    <row r="424">
      <c r="A424" s="5" t="s">
        <v>425</v>
      </c>
    </row>
    <row r="425">
      <c r="A425" s="5" t="s">
        <v>204</v>
      </c>
    </row>
    <row r="426">
      <c r="A426" s="5" t="s">
        <v>338</v>
      </c>
    </row>
    <row r="427">
      <c r="A427" s="5" t="s">
        <v>386</v>
      </c>
    </row>
    <row r="428">
      <c r="A428" s="5" t="s">
        <v>222</v>
      </c>
    </row>
    <row r="429">
      <c r="A429" s="5" t="s">
        <v>338</v>
      </c>
    </row>
    <row r="430">
      <c r="A430" s="5" t="s">
        <v>222</v>
      </c>
    </row>
    <row r="431">
      <c r="A431" s="5" t="s">
        <v>503</v>
      </c>
    </row>
    <row r="432">
      <c r="A432" s="5" t="s">
        <v>249</v>
      </c>
    </row>
    <row r="433">
      <c r="A433" s="5" t="s">
        <v>456</v>
      </c>
    </row>
    <row r="434">
      <c r="A434" s="5" t="s">
        <v>456</v>
      </c>
    </row>
    <row r="435">
      <c r="A435" s="5" t="s">
        <v>503</v>
      </c>
    </row>
    <row r="436">
      <c r="A436" s="5" t="s">
        <v>338</v>
      </c>
    </row>
    <row r="437">
      <c r="A437" s="5" t="s">
        <v>417</v>
      </c>
    </row>
    <row r="438">
      <c r="A438" s="5" t="s">
        <v>425</v>
      </c>
    </row>
    <row r="439">
      <c r="A439" s="5" t="s">
        <v>448</v>
      </c>
    </row>
    <row r="440">
      <c r="A440" s="5" t="s">
        <v>439</v>
      </c>
    </row>
    <row r="441">
      <c r="A441" s="5" t="s">
        <v>142</v>
      </c>
    </row>
    <row r="442">
      <c r="A442" s="5" t="s">
        <v>417</v>
      </c>
    </row>
    <row r="443">
      <c r="A443" s="5" t="s">
        <v>448</v>
      </c>
    </row>
    <row r="444">
      <c r="A444" s="22" t="s">
        <v>397</v>
      </c>
    </row>
    <row r="445">
      <c r="A445" s="1"/>
    </row>
    <row r="555">
      <c r="A555" s="22"/>
    </row>
    <row r="556">
      <c r="A556" s="1"/>
    </row>
    <row r="666">
      <c r="A666" s="22"/>
    </row>
    <row r="667">
      <c r="A667" s="1"/>
    </row>
    <row r="777">
      <c r="A777" s="22"/>
    </row>
    <row r="778">
      <c r="A778" s="1"/>
    </row>
    <row r="888">
      <c r="A888" s="22"/>
    </row>
    <row r="889">
      <c r="A889" s="1"/>
    </row>
    <row r="999">
      <c r="A999" s="22"/>
    </row>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6" t="s">
        <v>9</v>
      </c>
    </row>
    <row r="2">
      <c r="A2" s="26" t="s">
        <v>115</v>
      </c>
      <c r="F2" t="s">
        <v>222</v>
      </c>
      <c r="G2">
        <v>10.0</v>
      </c>
    </row>
    <row r="3">
      <c r="A3" s="26" t="s">
        <v>172</v>
      </c>
      <c r="F3" t="s">
        <v>274</v>
      </c>
      <c r="G3">
        <v>7.0</v>
      </c>
    </row>
    <row r="4">
      <c r="A4" s="26" t="s">
        <v>142</v>
      </c>
      <c r="F4" t="s">
        <v>142</v>
      </c>
      <c r="G4">
        <v>6.0</v>
      </c>
    </row>
    <row r="5">
      <c r="A5" s="26" t="s">
        <v>142</v>
      </c>
      <c r="F5" t="s">
        <v>439</v>
      </c>
      <c r="G5">
        <v>4.0</v>
      </c>
    </row>
    <row r="6">
      <c r="A6" s="26" t="s">
        <v>249</v>
      </c>
      <c r="F6" t="s">
        <v>327</v>
      </c>
      <c r="G6">
        <v>4.0</v>
      </c>
    </row>
    <row r="7">
      <c r="A7" s="26" t="s">
        <v>274</v>
      </c>
      <c r="F7" t="s">
        <v>249</v>
      </c>
      <c r="G7">
        <v>4.0</v>
      </c>
    </row>
    <row r="8">
      <c r="A8" s="26" t="s">
        <v>115</v>
      </c>
      <c r="F8" t="s">
        <v>115</v>
      </c>
      <c r="G8">
        <v>3.0</v>
      </c>
    </row>
    <row r="9">
      <c r="A9" s="26" t="s">
        <v>204</v>
      </c>
      <c r="F9" t="s">
        <v>448</v>
      </c>
      <c r="G9">
        <v>3.0</v>
      </c>
    </row>
    <row r="10">
      <c r="A10" s="26" t="s">
        <v>338</v>
      </c>
      <c r="F10" t="s">
        <v>151</v>
      </c>
      <c r="G10">
        <v>3.0</v>
      </c>
    </row>
    <row r="11">
      <c r="A11" s="26" t="s">
        <v>115</v>
      </c>
      <c r="F11" t="s">
        <v>204</v>
      </c>
      <c r="G11">
        <v>3.0</v>
      </c>
    </row>
    <row r="12">
      <c r="A12" s="26" t="s">
        <v>204</v>
      </c>
      <c r="F12" t="s">
        <v>129</v>
      </c>
      <c r="G12">
        <v>3.0</v>
      </c>
    </row>
    <row r="13">
      <c r="A13" s="26" t="s">
        <v>172</v>
      </c>
      <c r="F13" t="s">
        <v>259</v>
      </c>
      <c r="G13">
        <v>3.0</v>
      </c>
    </row>
    <row r="14">
      <c r="A14" s="26" t="s">
        <v>151</v>
      </c>
      <c r="F14" t="s">
        <v>503</v>
      </c>
      <c r="G14">
        <v>3.0</v>
      </c>
    </row>
    <row r="15">
      <c r="A15" s="26" t="s">
        <v>425</v>
      </c>
      <c r="F15" t="s">
        <v>172</v>
      </c>
      <c r="G15">
        <v>2.0</v>
      </c>
    </row>
    <row r="16">
      <c r="A16" s="26" t="s">
        <v>129</v>
      </c>
      <c r="F16" t="s">
        <v>425</v>
      </c>
      <c r="G16">
        <v>2.0</v>
      </c>
    </row>
    <row r="17">
      <c r="A17" s="26" t="s">
        <v>274</v>
      </c>
      <c r="F17" t="s">
        <v>338</v>
      </c>
      <c r="G17">
        <v>2.0</v>
      </c>
    </row>
    <row r="18">
      <c r="A18" s="26" t="s">
        <v>129</v>
      </c>
      <c r="F18" t="s">
        <v>456</v>
      </c>
      <c r="G18">
        <v>2.0</v>
      </c>
    </row>
    <row r="19">
      <c r="A19" s="26" t="s">
        <v>327</v>
      </c>
      <c r="F19" t="s">
        <v>386</v>
      </c>
      <c r="G19">
        <v>1.0</v>
      </c>
    </row>
    <row r="20">
      <c r="A20" s="26" t="s">
        <v>456</v>
      </c>
      <c r="F20" t="s">
        <v>417</v>
      </c>
      <c r="G20">
        <v>1.0</v>
      </c>
    </row>
    <row r="21">
      <c r="A21" s="26" t="s">
        <v>456</v>
      </c>
      <c r="F21" t="s">
        <v>447</v>
      </c>
      <c r="G21">
        <v>1.0</v>
      </c>
    </row>
    <row r="22">
      <c r="A22" s="26" t="s">
        <v>222</v>
      </c>
      <c r="F22" t="s">
        <v>458</v>
      </c>
      <c r="G22">
        <v>1.0</v>
      </c>
    </row>
    <row r="23">
      <c r="A23" s="26" t="s">
        <v>222</v>
      </c>
      <c r="F23" t="s">
        <v>355</v>
      </c>
      <c r="G23">
        <v>1.0</v>
      </c>
    </row>
    <row r="24">
      <c r="A24" s="26" t="s">
        <v>439</v>
      </c>
      <c r="F24" t="s">
        <v>502</v>
      </c>
      <c r="G24">
        <v>1.0</v>
      </c>
    </row>
    <row r="25">
      <c r="A25" s="26" t="s">
        <v>222</v>
      </c>
      <c r="F25" t="s">
        <v>406</v>
      </c>
      <c r="G25">
        <v>1.0</v>
      </c>
    </row>
    <row r="26">
      <c r="A26" s="26" t="s">
        <v>142</v>
      </c>
      <c r="F26" t="s">
        <v>397</v>
      </c>
      <c r="G26">
        <v>1.0</v>
      </c>
    </row>
    <row r="27">
      <c r="A27" s="26" t="s">
        <v>327</v>
      </c>
      <c r="F27" t="s">
        <v>181</v>
      </c>
      <c r="G27">
        <v>1.0</v>
      </c>
    </row>
    <row r="28">
      <c r="A28" s="26" t="s">
        <v>142</v>
      </c>
    </row>
    <row r="29">
      <c r="A29" s="26" t="s">
        <v>274</v>
      </c>
    </row>
    <row r="30">
      <c r="A30" s="26" t="s">
        <v>204</v>
      </c>
    </row>
    <row r="31">
      <c r="A31" s="26" t="s">
        <v>259</v>
      </c>
    </row>
    <row r="32">
      <c r="A32" s="26" t="s">
        <v>129</v>
      </c>
    </row>
    <row r="33">
      <c r="A33" s="26" t="s">
        <v>151</v>
      </c>
    </row>
    <row r="34">
      <c r="A34" s="26" t="s">
        <v>259</v>
      </c>
    </row>
    <row r="35">
      <c r="A35" s="26" t="s">
        <v>222</v>
      </c>
    </row>
    <row r="36">
      <c r="A36" s="26" t="s">
        <v>503</v>
      </c>
    </row>
    <row r="37">
      <c r="A37" s="26" t="s">
        <v>327</v>
      </c>
    </row>
    <row r="38">
      <c r="A38" s="26" t="s">
        <v>222</v>
      </c>
    </row>
    <row r="39">
      <c r="A39" s="26" t="s">
        <v>222</v>
      </c>
    </row>
    <row r="40">
      <c r="A40" s="26" t="s">
        <v>181</v>
      </c>
    </row>
    <row r="41">
      <c r="A41" s="26" t="s">
        <v>425</v>
      </c>
    </row>
    <row r="42">
      <c r="A42" s="26" t="s">
        <v>274</v>
      </c>
    </row>
    <row r="43">
      <c r="A43" s="26" t="s">
        <v>274</v>
      </c>
    </row>
    <row r="44">
      <c r="A44" s="26" t="s">
        <v>222</v>
      </c>
    </row>
    <row r="45">
      <c r="A45" s="26" t="s">
        <v>249</v>
      </c>
    </row>
    <row r="46">
      <c r="A46" s="26" t="s">
        <v>222</v>
      </c>
    </row>
    <row r="47">
      <c r="A47" s="26" t="s">
        <v>502</v>
      </c>
    </row>
    <row r="48">
      <c r="A48" s="26" t="s">
        <v>151</v>
      </c>
    </row>
    <row r="49">
      <c r="A49" s="26" t="s">
        <v>386</v>
      </c>
    </row>
    <row r="50">
      <c r="A50" s="26" t="s">
        <v>274</v>
      </c>
    </row>
    <row r="51">
      <c r="A51" s="26" t="s">
        <v>249</v>
      </c>
    </row>
    <row r="52">
      <c r="A52" s="26" t="s">
        <v>448</v>
      </c>
    </row>
    <row r="53">
      <c r="A53" s="26" t="s">
        <v>327</v>
      </c>
    </row>
    <row r="54">
      <c r="A54" s="26" t="s">
        <v>458</v>
      </c>
    </row>
    <row r="55">
      <c r="A55" s="26" t="s">
        <v>355</v>
      </c>
    </row>
    <row r="56">
      <c r="A56" s="26" t="s">
        <v>448</v>
      </c>
    </row>
    <row r="57">
      <c r="A57" s="26" t="s">
        <v>406</v>
      </c>
    </row>
    <row r="58">
      <c r="A58" s="26" t="s">
        <v>259</v>
      </c>
    </row>
    <row r="59">
      <c r="A59" s="26" t="s">
        <v>222</v>
      </c>
    </row>
    <row r="60">
      <c r="A60" s="26" t="s">
        <v>439</v>
      </c>
    </row>
    <row r="61">
      <c r="A61" s="26" t="s">
        <v>397</v>
      </c>
    </row>
    <row r="62">
      <c r="A62" s="26" t="s">
        <v>142</v>
      </c>
    </row>
    <row r="63">
      <c r="A63" s="26" t="s">
        <v>274</v>
      </c>
    </row>
    <row r="64">
      <c r="A64" s="26" t="s">
        <v>439</v>
      </c>
    </row>
    <row r="65">
      <c r="A65" s="26" t="s">
        <v>222</v>
      </c>
    </row>
    <row r="66">
      <c r="A66" s="26" t="s">
        <v>338</v>
      </c>
    </row>
    <row r="67">
      <c r="A67" s="26" t="s">
        <v>503</v>
      </c>
    </row>
    <row r="68">
      <c r="A68" s="26" t="s">
        <v>249</v>
      </c>
    </row>
    <row r="69">
      <c r="A69" s="26" t="s">
        <v>447</v>
      </c>
    </row>
    <row r="70">
      <c r="A70" s="26" t="s">
        <v>503</v>
      </c>
    </row>
    <row r="71">
      <c r="A71" s="26" t="s">
        <v>448</v>
      </c>
    </row>
    <row r="72">
      <c r="A72" s="26" t="s">
        <v>439</v>
      </c>
    </row>
    <row r="73">
      <c r="A73" s="26" t="s">
        <v>142</v>
      </c>
    </row>
    <row r="74">
      <c r="A74" s="26" t="s">
        <v>417</v>
      </c>
    </row>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row>
    <row r="2">
      <c r="A2" s="5" t="s">
        <v>115</v>
      </c>
      <c r="F2" t="s">
        <v>222</v>
      </c>
      <c r="G2">
        <v>12.0</v>
      </c>
    </row>
    <row r="3">
      <c r="A3" s="5" t="s">
        <v>129</v>
      </c>
      <c r="F3" t="s">
        <v>338</v>
      </c>
      <c r="G3">
        <v>11.0</v>
      </c>
    </row>
    <row r="4">
      <c r="A4" s="5" t="s">
        <v>115</v>
      </c>
      <c r="F4" t="s">
        <v>142</v>
      </c>
      <c r="G4">
        <v>9.0</v>
      </c>
    </row>
    <row r="5">
      <c r="A5" s="5" t="s">
        <v>249</v>
      </c>
      <c r="F5" t="s">
        <v>439</v>
      </c>
      <c r="G5">
        <v>9.0</v>
      </c>
    </row>
    <row r="6">
      <c r="A6" s="5" t="s">
        <v>259</v>
      </c>
      <c r="F6" t="s">
        <v>274</v>
      </c>
      <c r="G6">
        <v>6.0</v>
      </c>
    </row>
    <row r="7">
      <c r="A7" s="5" t="s">
        <v>222</v>
      </c>
      <c r="F7" t="s">
        <v>115</v>
      </c>
      <c r="G7">
        <v>6.0</v>
      </c>
    </row>
    <row r="8">
      <c r="A8" s="5" t="s">
        <v>274</v>
      </c>
      <c r="F8" t="s">
        <v>327</v>
      </c>
      <c r="G8">
        <v>5.0</v>
      </c>
    </row>
    <row r="9">
      <c r="A9" s="5" t="s">
        <v>115</v>
      </c>
      <c r="F9" t="s">
        <v>314</v>
      </c>
      <c r="G9">
        <v>5.0</v>
      </c>
    </row>
    <row r="10">
      <c r="A10" s="5" t="s">
        <v>115</v>
      </c>
      <c r="F10" t="s">
        <v>417</v>
      </c>
      <c r="G10">
        <v>4.0</v>
      </c>
    </row>
    <row r="11">
      <c r="A11" s="5" t="s">
        <v>204</v>
      </c>
      <c r="F11" t="s">
        <v>425</v>
      </c>
      <c r="G11">
        <v>4.0</v>
      </c>
    </row>
    <row r="12">
      <c r="A12" s="5" t="s">
        <v>314</v>
      </c>
      <c r="F12" t="s">
        <v>249</v>
      </c>
      <c r="G12">
        <v>4.0</v>
      </c>
    </row>
    <row r="13">
      <c r="A13" s="5" t="s">
        <v>327</v>
      </c>
      <c r="F13" t="s">
        <v>448</v>
      </c>
      <c r="G13">
        <v>4.0</v>
      </c>
    </row>
    <row r="14">
      <c r="A14" s="5" t="s">
        <v>338</v>
      </c>
      <c r="F14" t="s">
        <v>406</v>
      </c>
      <c r="G14">
        <v>4.0</v>
      </c>
    </row>
    <row r="15">
      <c r="A15" s="5" t="s">
        <v>355</v>
      </c>
      <c r="F15" t="s">
        <v>129</v>
      </c>
      <c r="G15">
        <v>4.0</v>
      </c>
    </row>
    <row r="16">
      <c r="A16" s="5" t="s">
        <v>115</v>
      </c>
      <c r="F16" t="s">
        <v>503</v>
      </c>
      <c r="G16">
        <v>4.0</v>
      </c>
    </row>
    <row r="17">
      <c r="A17" s="5" t="s">
        <v>380</v>
      </c>
      <c r="F17" t="s">
        <v>386</v>
      </c>
      <c r="G17">
        <v>3.0</v>
      </c>
    </row>
    <row r="18">
      <c r="A18" s="5" t="s">
        <v>172</v>
      </c>
      <c r="F18" t="s">
        <v>204</v>
      </c>
      <c r="G18">
        <v>3.0</v>
      </c>
    </row>
    <row r="19">
      <c r="A19" s="5" t="s">
        <v>151</v>
      </c>
      <c r="F19" t="s">
        <v>370</v>
      </c>
      <c r="G19">
        <v>2.0</v>
      </c>
    </row>
    <row r="20">
      <c r="A20" s="5" t="s">
        <v>370</v>
      </c>
      <c r="F20" t="s">
        <v>172</v>
      </c>
      <c r="G20">
        <v>2.0</v>
      </c>
    </row>
    <row r="21">
      <c r="A21" s="5" t="s">
        <v>425</v>
      </c>
      <c r="F21" t="s">
        <v>355</v>
      </c>
      <c r="G21">
        <v>2.0</v>
      </c>
    </row>
    <row r="22">
      <c r="A22" s="5" t="s">
        <v>314</v>
      </c>
      <c r="F22" t="s">
        <v>151</v>
      </c>
      <c r="G22">
        <v>2.0</v>
      </c>
    </row>
    <row r="23">
      <c r="A23" s="5" t="s">
        <v>439</v>
      </c>
      <c r="F23" t="s">
        <v>456</v>
      </c>
      <c r="G23">
        <v>2.0</v>
      </c>
    </row>
    <row r="24">
      <c r="A24" s="5" t="s">
        <v>274</v>
      </c>
      <c r="F24" t="s">
        <v>397</v>
      </c>
      <c r="G24">
        <v>2.0</v>
      </c>
    </row>
    <row r="25">
      <c r="A25" s="5" t="s">
        <v>417</v>
      </c>
      <c r="F25" t="s">
        <v>259</v>
      </c>
      <c r="G25">
        <v>2.0</v>
      </c>
    </row>
    <row r="26">
      <c r="A26" s="5" t="s">
        <v>338</v>
      </c>
      <c r="F26" t="s">
        <v>460</v>
      </c>
      <c r="G26">
        <v>1.0</v>
      </c>
    </row>
    <row r="27">
      <c r="A27" s="5" t="s">
        <v>456</v>
      </c>
      <c r="F27" t="s">
        <v>467</v>
      </c>
      <c r="G27">
        <v>1.0</v>
      </c>
    </row>
    <row r="28">
      <c r="A28" s="5" t="s">
        <v>439</v>
      </c>
      <c r="F28" t="s">
        <v>477</v>
      </c>
      <c r="G28">
        <v>1.0</v>
      </c>
    </row>
    <row r="29">
      <c r="A29" s="5" t="s">
        <v>142</v>
      </c>
      <c r="F29" t="s">
        <v>501</v>
      </c>
      <c r="G29">
        <v>1.0</v>
      </c>
    </row>
    <row r="30">
      <c r="A30" s="5" t="s">
        <v>222</v>
      </c>
      <c r="F30" t="s">
        <v>502</v>
      </c>
      <c r="G30">
        <v>1.0</v>
      </c>
    </row>
    <row r="31">
      <c r="A31" s="5" t="s">
        <v>439</v>
      </c>
      <c r="F31" t="s">
        <v>380</v>
      </c>
      <c r="G31">
        <v>1.0</v>
      </c>
    </row>
    <row r="32">
      <c r="A32" s="5" t="s">
        <v>172</v>
      </c>
      <c r="F32" t="s">
        <v>512</v>
      </c>
      <c r="G32">
        <v>1.0</v>
      </c>
    </row>
    <row r="33">
      <c r="A33" s="5" t="s">
        <v>222</v>
      </c>
      <c r="F33" t="s">
        <v>525</v>
      </c>
      <c r="G33">
        <v>1.0</v>
      </c>
    </row>
    <row r="34">
      <c r="A34" s="5" t="s">
        <v>222</v>
      </c>
    </row>
    <row r="35">
      <c r="A35" s="5" t="s">
        <v>338</v>
      </c>
    </row>
    <row r="36">
      <c r="A36" s="5" t="s">
        <v>142</v>
      </c>
    </row>
    <row r="37">
      <c r="A37" s="5" t="s">
        <v>338</v>
      </c>
    </row>
    <row r="38">
      <c r="A38" s="5" t="s">
        <v>417</v>
      </c>
    </row>
    <row r="39">
      <c r="A39" s="5" t="s">
        <v>142</v>
      </c>
    </row>
    <row r="40">
      <c r="A40" s="5" t="s">
        <v>338</v>
      </c>
    </row>
    <row r="41">
      <c r="A41" s="5" t="s">
        <v>338</v>
      </c>
    </row>
    <row r="42">
      <c r="A42" s="5" t="s">
        <v>274</v>
      </c>
    </row>
    <row r="43">
      <c r="A43" s="5" t="s">
        <v>142</v>
      </c>
    </row>
    <row r="44">
      <c r="A44" s="5" t="s">
        <v>129</v>
      </c>
    </row>
    <row r="45">
      <c r="A45" s="5" t="s">
        <v>142</v>
      </c>
    </row>
    <row r="46">
      <c r="A46" s="5" t="s">
        <v>338</v>
      </c>
    </row>
    <row r="47">
      <c r="A47" s="5" t="s">
        <v>259</v>
      </c>
    </row>
    <row r="48">
      <c r="A48" s="5" t="s">
        <v>314</v>
      </c>
    </row>
    <row r="49">
      <c r="A49" s="5" t="s">
        <v>327</v>
      </c>
    </row>
    <row r="50">
      <c r="A50" s="5" t="s">
        <v>115</v>
      </c>
    </row>
    <row r="51">
      <c r="A51" s="5" t="s">
        <v>439</v>
      </c>
    </row>
    <row r="52">
      <c r="A52" s="5" t="s">
        <v>222</v>
      </c>
    </row>
    <row r="53">
      <c r="A53" s="5" t="s">
        <v>501</v>
      </c>
    </row>
    <row r="54">
      <c r="A54" s="5" t="s">
        <v>460</v>
      </c>
    </row>
    <row r="55">
      <c r="A55" s="5" t="s">
        <v>439</v>
      </c>
    </row>
    <row r="56">
      <c r="A56" s="5" t="s">
        <v>503</v>
      </c>
    </row>
    <row r="57">
      <c r="A57" s="5" t="s">
        <v>327</v>
      </c>
    </row>
    <row r="58">
      <c r="A58" s="5" t="s">
        <v>222</v>
      </c>
    </row>
    <row r="59">
      <c r="A59" s="5" t="s">
        <v>142</v>
      </c>
    </row>
    <row r="60">
      <c r="A60" s="5" t="s">
        <v>406</v>
      </c>
    </row>
    <row r="61">
      <c r="A61" s="5" t="s">
        <v>477</v>
      </c>
    </row>
    <row r="62">
      <c r="A62" s="5" t="s">
        <v>425</v>
      </c>
    </row>
    <row r="63">
      <c r="A63" s="5" t="s">
        <v>222</v>
      </c>
    </row>
    <row r="64">
      <c r="A64" s="5" t="s">
        <v>314</v>
      </c>
    </row>
    <row r="65">
      <c r="A65" s="5" t="s">
        <v>397</v>
      </c>
    </row>
    <row r="66">
      <c r="A66" s="5" t="s">
        <v>327</v>
      </c>
    </row>
    <row r="67">
      <c r="A67" s="5" t="s">
        <v>274</v>
      </c>
    </row>
    <row r="68">
      <c r="A68" s="5" t="s">
        <v>274</v>
      </c>
    </row>
    <row r="69">
      <c r="A69" s="5" t="s">
        <v>222</v>
      </c>
    </row>
    <row r="70">
      <c r="A70" s="5" t="s">
        <v>327</v>
      </c>
    </row>
    <row r="71">
      <c r="A71" s="5" t="s">
        <v>222</v>
      </c>
    </row>
    <row r="72">
      <c r="A72" s="5" t="s">
        <v>525</v>
      </c>
    </row>
    <row r="73">
      <c r="A73" s="5" t="s">
        <v>502</v>
      </c>
    </row>
    <row r="74">
      <c r="A74" s="5" t="s">
        <v>417</v>
      </c>
    </row>
    <row r="75">
      <c r="A75" s="5" t="s">
        <v>142</v>
      </c>
    </row>
    <row r="76">
      <c r="A76" s="5" t="s">
        <v>503</v>
      </c>
    </row>
    <row r="77">
      <c r="A77" s="5" t="s">
        <v>386</v>
      </c>
    </row>
    <row r="78">
      <c r="A78" s="5" t="s">
        <v>386</v>
      </c>
    </row>
    <row r="79">
      <c r="A79" s="5" t="s">
        <v>338</v>
      </c>
    </row>
    <row r="80">
      <c r="A80" s="5" t="s">
        <v>274</v>
      </c>
    </row>
    <row r="81">
      <c r="A81" s="5" t="s">
        <v>204</v>
      </c>
    </row>
    <row r="82">
      <c r="A82" s="5" t="s">
        <v>249</v>
      </c>
    </row>
    <row r="83">
      <c r="A83" s="5" t="s">
        <v>448</v>
      </c>
    </row>
    <row r="84">
      <c r="A84" s="5" t="s">
        <v>425</v>
      </c>
    </row>
    <row r="85">
      <c r="A85" s="5" t="s">
        <v>406</v>
      </c>
    </row>
    <row r="86">
      <c r="A86" s="5" t="s">
        <v>355</v>
      </c>
    </row>
    <row r="87">
      <c r="A87" s="5" t="s">
        <v>406</v>
      </c>
    </row>
    <row r="88">
      <c r="A88" s="5" t="s">
        <v>448</v>
      </c>
    </row>
    <row r="89">
      <c r="A89" s="5" t="s">
        <v>512</v>
      </c>
    </row>
    <row r="90">
      <c r="A90" s="5" t="s">
        <v>129</v>
      </c>
    </row>
    <row r="91">
      <c r="A91" s="5" t="s">
        <v>406</v>
      </c>
    </row>
    <row r="92">
      <c r="A92" s="5" t="s">
        <v>448</v>
      </c>
    </row>
    <row r="93">
      <c r="A93" s="5" t="s">
        <v>314</v>
      </c>
    </row>
    <row r="94">
      <c r="A94" s="5" t="s">
        <v>129</v>
      </c>
    </row>
    <row r="95">
      <c r="A95" s="5" t="s">
        <v>222</v>
      </c>
    </row>
    <row r="96">
      <c r="A96" s="5" t="s">
        <v>222</v>
      </c>
    </row>
    <row r="97">
      <c r="A97" s="5" t="s">
        <v>439</v>
      </c>
    </row>
    <row r="98">
      <c r="A98" s="5" t="s">
        <v>397</v>
      </c>
    </row>
    <row r="99">
      <c r="A99" s="5" t="s">
        <v>151</v>
      </c>
    </row>
    <row r="100">
      <c r="A100" s="5" t="s">
        <v>448</v>
      </c>
    </row>
    <row r="101">
      <c r="A101" s="5" t="s">
        <v>439</v>
      </c>
    </row>
    <row r="102">
      <c r="A102" s="5" t="s">
        <v>142</v>
      </c>
    </row>
    <row r="103">
      <c r="A103" s="5" t="s">
        <v>439</v>
      </c>
    </row>
    <row r="104">
      <c r="A104" s="5" t="s">
        <v>204</v>
      </c>
    </row>
    <row r="105">
      <c r="A105" s="5" t="s">
        <v>467</v>
      </c>
    </row>
    <row r="106">
      <c r="A106" s="5" t="s">
        <v>338</v>
      </c>
    </row>
    <row r="107">
      <c r="A107" s="5" t="s">
        <v>249</v>
      </c>
    </row>
    <row r="108">
      <c r="A108" s="5" t="s">
        <v>222</v>
      </c>
    </row>
    <row r="109">
      <c r="A109" s="5" t="s">
        <v>338</v>
      </c>
    </row>
    <row r="110">
      <c r="A110" s="5" t="s">
        <v>503</v>
      </c>
    </row>
    <row r="111">
      <c r="A111" s="5" t="s">
        <v>249</v>
      </c>
    </row>
    <row r="112">
      <c r="A112" s="5" t="s">
        <v>456</v>
      </c>
    </row>
    <row r="113">
      <c r="A113" s="5" t="s">
        <v>439</v>
      </c>
    </row>
    <row r="114">
      <c r="A114" s="5" t="s">
        <v>503</v>
      </c>
    </row>
    <row r="115">
      <c r="A115" s="5" t="s">
        <v>338</v>
      </c>
    </row>
    <row r="116">
      <c r="A116" s="5" t="s">
        <v>142</v>
      </c>
    </row>
    <row r="117">
      <c r="A117" s="5" t="s">
        <v>370</v>
      </c>
    </row>
    <row r="118">
      <c r="A118" s="5" t="s">
        <v>417</v>
      </c>
    </row>
    <row r="119">
      <c r="A119" s="5" t="s">
        <v>386</v>
      </c>
    </row>
    <row r="120">
      <c r="A120" s="5" t="s">
        <v>425</v>
      </c>
    </row>
  </sheetData>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row>
    <row r="2">
      <c r="A2" s="5" t="s">
        <v>129</v>
      </c>
      <c r="F2" t="s">
        <v>222</v>
      </c>
      <c r="G2">
        <v>11.0</v>
      </c>
    </row>
    <row r="3">
      <c r="A3" s="5" t="s">
        <v>142</v>
      </c>
      <c r="F3" t="s">
        <v>142</v>
      </c>
      <c r="G3">
        <v>11.0</v>
      </c>
    </row>
    <row r="4">
      <c r="A4" s="5" t="s">
        <v>115</v>
      </c>
      <c r="F4" t="s">
        <v>327</v>
      </c>
      <c r="G4">
        <v>8.0</v>
      </c>
    </row>
    <row r="5">
      <c r="A5" s="5" t="s">
        <v>172</v>
      </c>
      <c r="F5" t="s">
        <v>417</v>
      </c>
      <c r="G5">
        <v>6.0</v>
      </c>
    </row>
    <row r="6">
      <c r="A6" s="5" t="s">
        <v>181</v>
      </c>
      <c r="F6" t="s">
        <v>439</v>
      </c>
      <c r="G6">
        <v>6.0</v>
      </c>
    </row>
    <row r="7">
      <c r="A7" s="5" t="s">
        <v>142</v>
      </c>
      <c r="F7" t="s">
        <v>274</v>
      </c>
      <c r="G7">
        <v>6.0</v>
      </c>
    </row>
    <row r="8">
      <c r="A8" s="5" t="s">
        <v>142</v>
      </c>
      <c r="F8" t="s">
        <v>115</v>
      </c>
      <c r="G8">
        <v>6.0</v>
      </c>
    </row>
    <row r="9">
      <c r="A9" s="5" t="s">
        <v>249</v>
      </c>
      <c r="F9" t="s">
        <v>448</v>
      </c>
      <c r="G9">
        <v>6.0</v>
      </c>
    </row>
    <row r="10">
      <c r="A10" s="5" t="s">
        <v>259</v>
      </c>
      <c r="F10" t="s">
        <v>456</v>
      </c>
      <c r="G10">
        <v>6.0</v>
      </c>
    </row>
    <row r="11">
      <c r="A11" s="5" t="s">
        <v>274</v>
      </c>
      <c r="F11" t="s">
        <v>129</v>
      </c>
      <c r="G11">
        <v>6.0</v>
      </c>
    </row>
    <row r="12">
      <c r="A12" s="5" t="s">
        <v>204</v>
      </c>
      <c r="F12" t="s">
        <v>425</v>
      </c>
      <c r="G12">
        <v>5.0</v>
      </c>
    </row>
    <row r="13">
      <c r="A13" s="5" t="s">
        <v>115</v>
      </c>
      <c r="F13" t="s">
        <v>386</v>
      </c>
      <c r="G13">
        <v>4.0</v>
      </c>
    </row>
    <row r="14">
      <c r="A14" s="5" t="s">
        <v>115</v>
      </c>
      <c r="F14" t="s">
        <v>338</v>
      </c>
      <c r="G14">
        <v>4.0</v>
      </c>
    </row>
    <row r="15">
      <c r="A15" s="5" t="s">
        <v>204</v>
      </c>
      <c r="F15" t="s">
        <v>151</v>
      </c>
      <c r="G15">
        <v>4.0</v>
      </c>
    </row>
    <row r="16">
      <c r="A16" s="5" t="s">
        <v>327</v>
      </c>
      <c r="F16" t="s">
        <v>259</v>
      </c>
      <c r="G16">
        <v>4.0</v>
      </c>
    </row>
    <row r="17">
      <c r="A17" s="5" t="s">
        <v>338</v>
      </c>
      <c r="F17" t="s">
        <v>503</v>
      </c>
      <c r="G17">
        <v>4.0</v>
      </c>
    </row>
    <row r="18">
      <c r="A18" s="5" t="s">
        <v>142</v>
      </c>
      <c r="F18" t="s">
        <v>249</v>
      </c>
      <c r="G18">
        <v>3.0</v>
      </c>
    </row>
    <row r="19">
      <c r="A19" s="5" t="s">
        <v>355</v>
      </c>
      <c r="F19" t="s">
        <v>204</v>
      </c>
      <c r="G19">
        <v>3.0</v>
      </c>
    </row>
    <row r="20">
      <c r="A20" s="5" t="s">
        <v>115</v>
      </c>
      <c r="F20" t="s">
        <v>172</v>
      </c>
      <c r="G20">
        <v>2.0</v>
      </c>
    </row>
    <row r="21">
      <c r="A21" s="5" t="s">
        <v>172</v>
      </c>
      <c r="F21" t="s">
        <v>447</v>
      </c>
      <c r="G21">
        <v>2.0</v>
      </c>
    </row>
    <row r="22">
      <c r="A22" s="5" t="s">
        <v>151</v>
      </c>
      <c r="F22" t="s">
        <v>181</v>
      </c>
      <c r="G22">
        <v>2.0</v>
      </c>
    </row>
    <row r="23">
      <c r="A23" s="5" t="s">
        <v>129</v>
      </c>
      <c r="F23" t="s">
        <v>458</v>
      </c>
      <c r="G23">
        <v>1.0</v>
      </c>
    </row>
    <row r="24">
      <c r="A24" s="5" t="s">
        <v>439</v>
      </c>
      <c r="F24" t="s">
        <v>467</v>
      </c>
      <c r="G24">
        <v>1.0</v>
      </c>
    </row>
    <row r="25">
      <c r="A25" s="5" t="s">
        <v>274</v>
      </c>
      <c r="F25" t="s">
        <v>355</v>
      </c>
      <c r="G25">
        <v>1.0</v>
      </c>
    </row>
    <row r="26">
      <c r="A26" s="5" t="s">
        <v>417</v>
      </c>
      <c r="F26" t="s">
        <v>452</v>
      </c>
      <c r="G26">
        <v>1.0</v>
      </c>
    </row>
    <row r="27">
      <c r="A27" s="5" t="s">
        <v>129</v>
      </c>
      <c r="F27" t="s">
        <v>501</v>
      </c>
      <c r="G27">
        <v>1.0</v>
      </c>
    </row>
    <row r="28">
      <c r="A28" s="5" t="s">
        <v>327</v>
      </c>
      <c r="F28" t="s">
        <v>502</v>
      </c>
      <c r="G28">
        <v>1.0</v>
      </c>
    </row>
    <row r="29">
      <c r="A29" s="5" t="s">
        <v>456</v>
      </c>
      <c r="F29" t="s">
        <v>397</v>
      </c>
      <c r="G29">
        <v>1.0</v>
      </c>
    </row>
    <row r="30">
      <c r="A30" s="5" t="s">
        <v>222</v>
      </c>
    </row>
    <row r="31">
      <c r="A31" s="5" t="s">
        <v>456</v>
      </c>
    </row>
    <row r="32">
      <c r="A32" s="5" t="s">
        <v>142</v>
      </c>
    </row>
    <row r="33">
      <c r="A33" s="5" t="s">
        <v>222</v>
      </c>
    </row>
    <row r="34">
      <c r="A34" s="5" t="s">
        <v>222</v>
      </c>
    </row>
    <row r="35">
      <c r="A35" s="5" t="s">
        <v>439</v>
      </c>
    </row>
    <row r="36">
      <c r="A36" s="5" t="s">
        <v>222</v>
      </c>
    </row>
    <row r="37">
      <c r="A37" s="5" t="s">
        <v>456</v>
      </c>
    </row>
    <row r="38">
      <c r="A38" s="5" t="s">
        <v>142</v>
      </c>
    </row>
    <row r="39">
      <c r="A39" s="5" t="s">
        <v>452</v>
      </c>
    </row>
    <row r="40">
      <c r="A40" s="5" t="s">
        <v>151</v>
      </c>
    </row>
    <row r="41">
      <c r="A41" s="5" t="s">
        <v>338</v>
      </c>
    </row>
    <row r="42">
      <c r="A42" s="5" t="s">
        <v>417</v>
      </c>
    </row>
    <row r="43">
      <c r="A43" s="5" t="s">
        <v>115</v>
      </c>
    </row>
    <row r="44">
      <c r="A44" s="5" t="s">
        <v>417</v>
      </c>
    </row>
    <row r="45">
      <c r="A45" s="5" t="s">
        <v>327</v>
      </c>
    </row>
    <row r="46">
      <c r="A46" s="5" t="s">
        <v>142</v>
      </c>
    </row>
    <row r="47">
      <c r="A47" s="5" t="s">
        <v>274</v>
      </c>
    </row>
    <row r="48">
      <c r="A48" s="5" t="s">
        <v>259</v>
      </c>
    </row>
    <row r="49">
      <c r="A49" s="5" t="s">
        <v>129</v>
      </c>
    </row>
    <row r="50">
      <c r="A50" s="5" t="s">
        <v>425</v>
      </c>
    </row>
    <row r="51">
      <c r="A51" s="5" t="s">
        <v>456</v>
      </c>
    </row>
    <row r="52">
      <c r="A52" s="5" t="s">
        <v>222</v>
      </c>
    </row>
    <row r="53">
      <c r="A53" s="5" t="s">
        <v>259</v>
      </c>
    </row>
    <row r="54">
      <c r="A54" s="5" t="s">
        <v>327</v>
      </c>
    </row>
    <row r="55">
      <c r="A55" s="5" t="s">
        <v>115</v>
      </c>
    </row>
    <row r="56">
      <c r="A56" s="5" t="s">
        <v>222</v>
      </c>
    </row>
    <row r="57">
      <c r="A57" s="5" t="s">
        <v>501</v>
      </c>
    </row>
    <row r="58">
      <c r="A58" s="5" t="s">
        <v>503</v>
      </c>
    </row>
    <row r="59">
      <c r="A59" s="5" t="s">
        <v>327</v>
      </c>
    </row>
    <row r="60">
      <c r="A60" s="5" t="s">
        <v>222</v>
      </c>
    </row>
    <row r="61">
      <c r="A61" s="5" t="s">
        <v>181</v>
      </c>
    </row>
    <row r="62">
      <c r="A62" s="5" t="s">
        <v>425</v>
      </c>
    </row>
    <row r="63">
      <c r="A63" s="5" t="s">
        <v>327</v>
      </c>
    </row>
    <row r="64">
      <c r="A64" s="5" t="s">
        <v>274</v>
      </c>
    </row>
    <row r="65">
      <c r="A65" s="5" t="s">
        <v>274</v>
      </c>
    </row>
    <row r="66">
      <c r="A66" s="5" t="s">
        <v>222</v>
      </c>
    </row>
    <row r="67">
      <c r="A67" s="5" t="s">
        <v>249</v>
      </c>
    </row>
    <row r="68">
      <c r="A68" s="5" t="s">
        <v>327</v>
      </c>
    </row>
    <row r="69">
      <c r="A69" s="5" t="s">
        <v>222</v>
      </c>
    </row>
    <row r="70">
      <c r="A70" s="5" t="s">
        <v>502</v>
      </c>
    </row>
    <row r="71">
      <c r="A71" s="5" t="s">
        <v>151</v>
      </c>
    </row>
    <row r="72">
      <c r="A72" s="5" t="s">
        <v>386</v>
      </c>
    </row>
    <row r="73">
      <c r="A73" s="5" t="s">
        <v>417</v>
      </c>
    </row>
    <row r="74">
      <c r="A74" s="5" t="s">
        <v>503</v>
      </c>
    </row>
    <row r="75">
      <c r="A75" s="5" t="s">
        <v>456</v>
      </c>
    </row>
    <row r="76">
      <c r="A76" s="5" t="s">
        <v>222</v>
      </c>
    </row>
    <row r="77">
      <c r="A77" s="5" t="s">
        <v>274</v>
      </c>
    </row>
    <row r="78">
      <c r="A78" s="5" t="s">
        <v>386</v>
      </c>
    </row>
    <row r="79">
      <c r="A79" s="5" t="s">
        <v>386</v>
      </c>
    </row>
    <row r="80">
      <c r="A80" s="5" t="s">
        <v>448</v>
      </c>
    </row>
    <row r="81">
      <c r="A81" s="5" t="s">
        <v>425</v>
      </c>
    </row>
    <row r="82">
      <c r="A82" s="5" t="s">
        <v>327</v>
      </c>
    </row>
    <row r="83">
      <c r="A83" s="5" t="s">
        <v>458</v>
      </c>
    </row>
    <row r="84">
      <c r="A84" s="5" t="s">
        <v>129</v>
      </c>
    </row>
    <row r="85">
      <c r="A85" s="5" t="s">
        <v>142</v>
      </c>
    </row>
    <row r="86">
      <c r="A86" s="5" t="s">
        <v>467</v>
      </c>
    </row>
    <row r="87">
      <c r="A87" s="5" t="s">
        <v>129</v>
      </c>
    </row>
    <row r="88">
      <c r="A88" s="5" t="s">
        <v>448</v>
      </c>
    </row>
    <row r="89">
      <c r="A89" s="5" t="s">
        <v>259</v>
      </c>
    </row>
    <row r="90">
      <c r="A90" s="5" t="s">
        <v>447</v>
      </c>
    </row>
    <row r="91">
      <c r="A91" s="5" t="s">
        <v>222</v>
      </c>
    </row>
    <row r="92">
      <c r="A92" s="5" t="s">
        <v>142</v>
      </c>
    </row>
    <row r="93">
      <c r="A93" s="5" t="s">
        <v>439</v>
      </c>
    </row>
    <row r="94">
      <c r="A94" s="5" t="s">
        <v>151</v>
      </c>
    </row>
    <row r="95">
      <c r="A95" s="5" t="s">
        <v>448</v>
      </c>
    </row>
    <row r="96">
      <c r="A96" s="5" t="s">
        <v>142</v>
      </c>
    </row>
    <row r="97">
      <c r="A97" s="5" t="s">
        <v>425</v>
      </c>
    </row>
    <row r="98">
      <c r="A98" s="5" t="s">
        <v>439</v>
      </c>
    </row>
    <row r="99">
      <c r="A99" s="5" t="s">
        <v>204</v>
      </c>
    </row>
    <row r="100">
      <c r="A100" s="5" t="s">
        <v>338</v>
      </c>
    </row>
    <row r="101">
      <c r="A101" s="5" t="s">
        <v>386</v>
      </c>
    </row>
    <row r="102">
      <c r="A102" s="5" t="s">
        <v>338</v>
      </c>
    </row>
    <row r="103">
      <c r="A103" s="5" t="s">
        <v>503</v>
      </c>
    </row>
    <row r="104">
      <c r="A104" s="5" t="s">
        <v>249</v>
      </c>
    </row>
    <row r="105">
      <c r="A105" s="5" t="s">
        <v>448</v>
      </c>
    </row>
    <row r="106">
      <c r="A106" s="5" t="s">
        <v>447</v>
      </c>
    </row>
    <row r="107">
      <c r="A107" s="5" t="s">
        <v>456</v>
      </c>
    </row>
    <row r="108">
      <c r="A108" s="5" t="s">
        <v>439</v>
      </c>
    </row>
    <row r="109">
      <c r="A109" s="5" t="s">
        <v>503</v>
      </c>
    </row>
    <row r="110">
      <c r="A110" s="5" t="s">
        <v>417</v>
      </c>
    </row>
    <row r="111">
      <c r="A111" s="5" t="s">
        <v>425</v>
      </c>
    </row>
    <row r="112">
      <c r="A112" s="5" t="s">
        <v>448</v>
      </c>
    </row>
    <row r="113">
      <c r="A113" s="5" t="s">
        <v>439</v>
      </c>
    </row>
    <row r="114">
      <c r="A114" s="5" t="s">
        <v>142</v>
      </c>
    </row>
    <row r="115">
      <c r="A115" s="5" t="s">
        <v>417</v>
      </c>
    </row>
    <row r="116">
      <c r="A116" s="5" t="s">
        <v>448</v>
      </c>
    </row>
    <row r="117">
      <c r="A117" s="22" t="s">
        <v>397</v>
      </c>
    </row>
  </sheetData>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row>
    <row r="2">
      <c r="A2" s="5" t="s">
        <v>115</v>
      </c>
      <c r="F2" t="s">
        <v>222</v>
      </c>
      <c r="G2">
        <v>19.0</v>
      </c>
    </row>
    <row r="3">
      <c r="A3" s="5" t="s">
        <v>129</v>
      </c>
      <c r="F3" t="s">
        <v>142</v>
      </c>
      <c r="G3">
        <v>15.0</v>
      </c>
    </row>
    <row r="4">
      <c r="A4" s="5" t="s">
        <v>142</v>
      </c>
      <c r="F4" t="s">
        <v>397</v>
      </c>
      <c r="G4">
        <v>15.0</v>
      </c>
    </row>
    <row r="5">
      <c r="A5" s="5" t="s">
        <v>115</v>
      </c>
      <c r="F5" t="s">
        <v>338</v>
      </c>
      <c r="G5">
        <v>11.0</v>
      </c>
    </row>
    <row r="6">
      <c r="A6" s="5" t="s">
        <v>172</v>
      </c>
      <c r="F6" t="s">
        <v>439</v>
      </c>
      <c r="G6">
        <v>8.0</v>
      </c>
    </row>
    <row r="7">
      <c r="A7" s="5" t="s">
        <v>181</v>
      </c>
      <c r="F7" t="s">
        <v>115</v>
      </c>
      <c r="G7">
        <v>8.0</v>
      </c>
    </row>
    <row r="8">
      <c r="A8" s="5" t="s">
        <v>142</v>
      </c>
      <c r="F8" t="s">
        <v>448</v>
      </c>
      <c r="G8">
        <v>8.0</v>
      </c>
    </row>
    <row r="9">
      <c r="A9" s="5" t="s">
        <v>142</v>
      </c>
      <c r="F9" t="s">
        <v>417</v>
      </c>
      <c r="G9">
        <v>7.0</v>
      </c>
    </row>
    <row r="10">
      <c r="A10" s="5" t="s">
        <v>172</v>
      </c>
      <c r="F10" t="s">
        <v>274</v>
      </c>
      <c r="G10">
        <v>7.0</v>
      </c>
    </row>
    <row r="11">
      <c r="A11" s="5" t="s">
        <v>249</v>
      </c>
      <c r="F11" t="s">
        <v>386</v>
      </c>
      <c r="G11">
        <v>6.0</v>
      </c>
    </row>
    <row r="12">
      <c r="A12" s="5" t="s">
        <v>259</v>
      </c>
      <c r="F12" t="s">
        <v>425</v>
      </c>
      <c r="G12">
        <v>6.0</v>
      </c>
    </row>
    <row r="13">
      <c r="A13" s="5" t="s">
        <v>222</v>
      </c>
      <c r="F13" t="s">
        <v>327</v>
      </c>
      <c r="G13">
        <v>6.0</v>
      </c>
    </row>
    <row r="14">
      <c r="A14" s="5" t="s">
        <v>274</v>
      </c>
      <c r="F14" t="s">
        <v>129</v>
      </c>
      <c r="G14">
        <v>6.0</v>
      </c>
    </row>
    <row r="15">
      <c r="A15" s="5" t="s">
        <v>115</v>
      </c>
      <c r="F15" t="s">
        <v>249</v>
      </c>
      <c r="G15">
        <v>5.0</v>
      </c>
    </row>
    <row r="16">
      <c r="A16" s="5" t="s">
        <v>115</v>
      </c>
      <c r="F16" t="s">
        <v>406</v>
      </c>
      <c r="G16">
        <v>5.0</v>
      </c>
    </row>
    <row r="17">
      <c r="A17" s="5" t="s">
        <v>204</v>
      </c>
      <c r="F17" t="s">
        <v>204</v>
      </c>
      <c r="G17">
        <v>4.0</v>
      </c>
    </row>
    <row r="18">
      <c r="A18" s="5" t="s">
        <v>327</v>
      </c>
      <c r="F18" t="s">
        <v>181</v>
      </c>
      <c r="G18">
        <v>4.0</v>
      </c>
    </row>
    <row r="19">
      <c r="A19" s="5" t="s">
        <v>338</v>
      </c>
      <c r="F19" t="s">
        <v>503</v>
      </c>
      <c r="G19">
        <v>4.0</v>
      </c>
    </row>
    <row r="20">
      <c r="A20" s="5" t="s">
        <v>355</v>
      </c>
      <c r="F20" t="s">
        <v>172</v>
      </c>
      <c r="G20">
        <v>3.0</v>
      </c>
    </row>
    <row r="21">
      <c r="A21" s="5" t="s">
        <v>115</v>
      </c>
      <c r="F21" t="s">
        <v>456</v>
      </c>
      <c r="G21">
        <v>3.0</v>
      </c>
    </row>
    <row r="22">
      <c r="A22" s="5" t="s">
        <v>204</v>
      </c>
      <c r="F22" t="s">
        <v>259</v>
      </c>
      <c r="G22">
        <v>3.0</v>
      </c>
    </row>
    <row r="23">
      <c r="A23" s="5" t="s">
        <v>380</v>
      </c>
      <c r="F23" t="s">
        <v>355</v>
      </c>
      <c r="G23">
        <v>2.0</v>
      </c>
    </row>
    <row r="24">
      <c r="A24" s="5" t="s">
        <v>406</v>
      </c>
      <c r="F24" t="s">
        <v>452</v>
      </c>
      <c r="G24">
        <v>2.0</v>
      </c>
    </row>
    <row r="25">
      <c r="A25" s="5" t="s">
        <v>370</v>
      </c>
      <c r="F25" t="s">
        <v>151</v>
      </c>
      <c r="G25">
        <v>2.0</v>
      </c>
    </row>
    <row r="26">
      <c r="A26" s="5" t="s">
        <v>425</v>
      </c>
      <c r="F26" t="s">
        <v>370</v>
      </c>
      <c r="G26">
        <v>1.0</v>
      </c>
    </row>
    <row r="27">
      <c r="A27" s="5" t="s">
        <v>397</v>
      </c>
      <c r="F27" t="s">
        <v>458</v>
      </c>
      <c r="G27">
        <v>1.0</v>
      </c>
    </row>
    <row r="28">
      <c r="A28" s="5" t="s">
        <v>452</v>
      </c>
      <c r="F28" t="s">
        <v>467</v>
      </c>
      <c r="G28">
        <v>1.0</v>
      </c>
    </row>
    <row r="29">
      <c r="A29" s="5" t="s">
        <v>129</v>
      </c>
      <c r="F29" t="s">
        <v>477</v>
      </c>
      <c r="G29">
        <v>1.0</v>
      </c>
    </row>
    <row r="30">
      <c r="A30" s="5" t="s">
        <v>439</v>
      </c>
      <c r="F30" t="s">
        <v>501</v>
      </c>
      <c r="G30">
        <v>1.0</v>
      </c>
    </row>
    <row r="31">
      <c r="A31" s="5" t="s">
        <v>274</v>
      </c>
      <c r="F31" t="s">
        <v>502</v>
      </c>
      <c r="G31">
        <v>1.0</v>
      </c>
    </row>
    <row r="32">
      <c r="A32" s="5" t="s">
        <v>417</v>
      </c>
      <c r="F32" t="s">
        <v>380</v>
      </c>
      <c r="G32">
        <v>1.0</v>
      </c>
    </row>
    <row r="33">
      <c r="A33" s="5" t="s">
        <v>129</v>
      </c>
      <c r="F33" t="s">
        <v>525</v>
      </c>
      <c r="G33">
        <v>1.0</v>
      </c>
    </row>
    <row r="34">
      <c r="A34" s="5" t="s">
        <v>142</v>
      </c>
    </row>
    <row r="35">
      <c r="A35" s="5" t="s">
        <v>338</v>
      </c>
    </row>
    <row r="36">
      <c r="A36" s="5" t="s">
        <v>456</v>
      </c>
    </row>
    <row r="37">
      <c r="A37" s="5" t="s">
        <v>397</v>
      </c>
    </row>
    <row r="38">
      <c r="A38" s="5" t="s">
        <v>222</v>
      </c>
    </row>
    <row r="39">
      <c r="A39" s="5" t="s">
        <v>456</v>
      </c>
    </row>
    <row r="40">
      <c r="A40" s="5" t="s">
        <v>439</v>
      </c>
    </row>
    <row r="41">
      <c r="A41" s="5" t="s">
        <v>142</v>
      </c>
    </row>
    <row r="42">
      <c r="A42" s="5" t="s">
        <v>397</v>
      </c>
    </row>
    <row r="43">
      <c r="A43" s="5" t="s">
        <v>222</v>
      </c>
    </row>
    <row r="44">
      <c r="A44" s="5" t="s">
        <v>222</v>
      </c>
    </row>
    <row r="45">
      <c r="A45" s="5" t="s">
        <v>439</v>
      </c>
    </row>
    <row r="46">
      <c r="A46" s="5" t="s">
        <v>172</v>
      </c>
    </row>
    <row r="47">
      <c r="A47" s="5" t="s">
        <v>222</v>
      </c>
    </row>
    <row r="48">
      <c r="A48" s="5" t="s">
        <v>222</v>
      </c>
    </row>
    <row r="49">
      <c r="A49" s="5" t="s">
        <v>397</v>
      </c>
    </row>
    <row r="50">
      <c r="A50" s="5" t="s">
        <v>338</v>
      </c>
    </row>
    <row r="51">
      <c r="A51" s="5" t="s">
        <v>142</v>
      </c>
    </row>
    <row r="52">
      <c r="A52" s="5" t="s">
        <v>452</v>
      </c>
    </row>
    <row r="53">
      <c r="A53" s="5" t="s">
        <v>338</v>
      </c>
    </row>
    <row r="54">
      <c r="A54" s="5" t="s">
        <v>181</v>
      </c>
    </row>
    <row r="55">
      <c r="A55" s="5" t="s">
        <v>417</v>
      </c>
    </row>
    <row r="56">
      <c r="A56" s="5" t="s">
        <v>142</v>
      </c>
    </row>
    <row r="57">
      <c r="A57" s="5" t="s">
        <v>338</v>
      </c>
    </row>
    <row r="58">
      <c r="A58" s="5" t="s">
        <v>417</v>
      </c>
    </row>
    <row r="59">
      <c r="A59" s="5" t="s">
        <v>327</v>
      </c>
    </row>
    <row r="60">
      <c r="A60" s="5" t="s">
        <v>338</v>
      </c>
    </row>
    <row r="61">
      <c r="A61" s="5" t="s">
        <v>142</v>
      </c>
    </row>
    <row r="62">
      <c r="A62" s="5" t="s">
        <v>274</v>
      </c>
    </row>
    <row r="63">
      <c r="A63" s="5" t="s">
        <v>204</v>
      </c>
    </row>
    <row r="64">
      <c r="A64" s="5" t="s">
        <v>259</v>
      </c>
    </row>
    <row r="65">
      <c r="A65" s="5" t="s">
        <v>129</v>
      </c>
    </row>
    <row r="66">
      <c r="A66" s="5" t="s">
        <v>142</v>
      </c>
    </row>
    <row r="67">
      <c r="A67" s="5" t="s">
        <v>222</v>
      </c>
    </row>
    <row r="68">
      <c r="A68" s="5" t="s">
        <v>425</v>
      </c>
    </row>
    <row r="69">
      <c r="A69" s="5" t="s">
        <v>338</v>
      </c>
    </row>
    <row r="70">
      <c r="A70" s="5" t="s">
        <v>222</v>
      </c>
    </row>
    <row r="71">
      <c r="A71" s="5" t="s">
        <v>151</v>
      </c>
    </row>
    <row r="72">
      <c r="A72" s="5" t="s">
        <v>259</v>
      </c>
    </row>
    <row r="73">
      <c r="A73" s="5" t="s">
        <v>327</v>
      </c>
    </row>
    <row r="74">
      <c r="A74" s="5" t="s">
        <v>115</v>
      </c>
    </row>
    <row r="75">
      <c r="A75" s="5" t="s">
        <v>439</v>
      </c>
    </row>
    <row r="76">
      <c r="A76" s="5" t="s">
        <v>397</v>
      </c>
    </row>
    <row r="77">
      <c r="A77" s="5" t="s">
        <v>222</v>
      </c>
    </row>
    <row r="78">
      <c r="A78" s="5" t="s">
        <v>501</v>
      </c>
    </row>
    <row r="79">
      <c r="A79" s="5" t="s">
        <v>417</v>
      </c>
    </row>
    <row r="80">
      <c r="A80" s="5" t="s">
        <v>181</v>
      </c>
    </row>
    <row r="81">
      <c r="A81" s="5" t="s">
        <v>503</v>
      </c>
    </row>
    <row r="82">
      <c r="A82" s="5" t="s">
        <v>397</v>
      </c>
    </row>
    <row r="83">
      <c r="A83" s="5" t="s">
        <v>222</v>
      </c>
    </row>
    <row r="84">
      <c r="A84" s="5" t="s">
        <v>142</v>
      </c>
    </row>
    <row r="85">
      <c r="A85" s="5" t="s">
        <v>406</v>
      </c>
    </row>
    <row r="86">
      <c r="A86" s="5" t="s">
        <v>477</v>
      </c>
    </row>
    <row r="87">
      <c r="A87" s="5" t="s">
        <v>222</v>
      </c>
    </row>
    <row r="88">
      <c r="A88" s="5" t="s">
        <v>181</v>
      </c>
    </row>
    <row r="89">
      <c r="A89" s="5" t="s">
        <v>397</v>
      </c>
    </row>
    <row r="90">
      <c r="A90" s="5" t="s">
        <v>425</v>
      </c>
    </row>
    <row r="91">
      <c r="A91" s="5" t="s">
        <v>327</v>
      </c>
    </row>
    <row r="92">
      <c r="A92" s="5" t="s">
        <v>448</v>
      </c>
    </row>
    <row r="93">
      <c r="A93" s="5" t="s">
        <v>274</v>
      </c>
    </row>
    <row r="94">
      <c r="A94" s="5" t="s">
        <v>274</v>
      </c>
    </row>
    <row r="95">
      <c r="A95" s="5" t="s">
        <v>222</v>
      </c>
    </row>
    <row r="96">
      <c r="A96" s="5" t="s">
        <v>115</v>
      </c>
    </row>
    <row r="97">
      <c r="A97" s="5" t="s">
        <v>397</v>
      </c>
    </row>
    <row r="98">
      <c r="A98" s="5" t="s">
        <v>249</v>
      </c>
    </row>
    <row r="99">
      <c r="A99" s="5" t="s">
        <v>327</v>
      </c>
    </row>
    <row r="100">
      <c r="A100" s="5" t="s">
        <v>222</v>
      </c>
    </row>
    <row r="101">
      <c r="A101" s="5" t="s">
        <v>525</v>
      </c>
    </row>
    <row r="102">
      <c r="A102" s="5" t="s">
        <v>502</v>
      </c>
    </row>
    <row r="103">
      <c r="A103" s="5" t="s">
        <v>417</v>
      </c>
    </row>
    <row r="104">
      <c r="A104" s="5" t="s">
        <v>503</v>
      </c>
    </row>
    <row r="105">
      <c r="A105" s="5" t="s">
        <v>386</v>
      </c>
    </row>
    <row r="106">
      <c r="A106" s="5" t="s">
        <v>386</v>
      </c>
    </row>
    <row r="107">
      <c r="A107" s="5" t="s">
        <v>397</v>
      </c>
    </row>
    <row r="108">
      <c r="A108" s="5" t="s">
        <v>338</v>
      </c>
    </row>
    <row r="109">
      <c r="A109" s="5" t="s">
        <v>222</v>
      </c>
    </row>
    <row r="110">
      <c r="A110" s="5" t="s">
        <v>274</v>
      </c>
    </row>
    <row r="111">
      <c r="A111" s="5" t="s">
        <v>386</v>
      </c>
    </row>
    <row r="112">
      <c r="A112" s="5" t="s">
        <v>448</v>
      </c>
    </row>
    <row r="113">
      <c r="A113" s="5" t="s">
        <v>397</v>
      </c>
    </row>
    <row r="114">
      <c r="A114" s="5" t="s">
        <v>386</v>
      </c>
    </row>
    <row r="115">
      <c r="A115" s="5" t="s">
        <v>249</v>
      </c>
    </row>
    <row r="116">
      <c r="A116" s="5" t="s">
        <v>448</v>
      </c>
    </row>
    <row r="117">
      <c r="A117" s="5" t="s">
        <v>425</v>
      </c>
    </row>
    <row r="118">
      <c r="A118" s="5" t="s">
        <v>327</v>
      </c>
    </row>
    <row r="119">
      <c r="A119" s="5" t="s">
        <v>458</v>
      </c>
    </row>
    <row r="120">
      <c r="A120" s="5" t="s">
        <v>129</v>
      </c>
    </row>
    <row r="121">
      <c r="A121" s="5" t="s">
        <v>406</v>
      </c>
    </row>
    <row r="122">
      <c r="A122" s="5" t="s">
        <v>355</v>
      </c>
    </row>
    <row r="123">
      <c r="A123" s="5" t="s">
        <v>406</v>
      </c>
    </row>
    <row r="124">
      <c r="A124" s="5" t="s">
        <v>448</v>
      </c>
    </row>
    <row r="125">
      <c r="A125" s="5" t="s">
        <v>142</v>
      </c>
    </row>
    <row r="126">
      <c r="A126" s="5" t="s">
        <v>467</v>
      </c>
    </row>
    <row r="127">
      <c r="A127" s="5" t="s">
        <v>129</v>
      </c>
    </row>
    <row r="128">
      <c r="A128" s="5" t="s">
        <v>406</v>
      </c>
    </row>
    <row r="129">
      <c r="A129" s="5" t="s">
        <v>448</v>
      </c>
    </row>
    <row r="130">
      <c r="A130" s="5" t="s">
        <v>115</v>
      </c>
    </row>
    <row r="131">
      <c r="A131" s="5" t="s">
        <v>397</v>
      </c>
    </row>
    <row r="132">
      <c r="A132" s="5" t="s">
        <v>142</v>
      </c>
    </row>
    <row r="133">
      <c r="A133" s="5" t="s">
        <v>222</v>
      </c>
    </row>
    <row r="134">
      <c r="A134" s="5" t="s">
        <v>142</v>
      </c>
    </row>
    <row r="135">
      <c r="A135" s="5" t="s">
        <v>222</v>
      </c>
    </row>
    <row r="136">
      <c r="A136" s="5" t="s">
        <v>439</v>
      </c>
    </row>
    <row r="137">
      <c r="A137" s="5" t="s">
        <v>397</v>
      </c>
    </row>
    <row r="138">
      <c r="A138" s="5" t="s">
        <v>151</v>
      </c>
    </row>
    <row r="139">
      <c r="A139" s="5" t="s">
        <v>448</v>
      </c>
    </row>
    <row r="140">
      <c r="A140" s="5" t="s">
        <v>142</v>
      </c>
    </row>
    <row r="141">
      <c r="A141" s="5" t="s">
        <v>222</v>
      </c>
    </row>
    <row r="142">
      <c r="A142" s="5" t="s">
        <v>425</v>
      </c>
    </row>
    <row r="143">
      <c r="A143" s="5" t="s">
        <v>274</v>
      </c>
    </row>
    <row r="144">
      <c r="A144" s="5" t="s">
        <v>204</v>
      </c>
    </row>
    <row r="145">
      <c r="A145" s="5" t="s">
        <v>338</v>
      </c>
    </row>
    <row r="146">
      <c r="A146" s="5" t="s">
        <v>386</v>
      </c>
    </row>
    <row r="147">
      <c r="A147" s="5" t="s">
        <v>249</v>
      </c>
    </row>
    <row r="148">
      <c r="A148" s="5" t="s">
        <v>439</v>
      </c>
    </row>
    <row r="149">
      <c r="A149" s="5" t="s">
        <v>222</v>
      </c>
    </row>
    <row r="150">
      <c r="A150" s="5" t="s">
        <v>338</v>
      </c>
    </row>
    <row r="151">
      <c r="A151" s="5" t="s">
        <v>222</v>
      </c>
    </row>
    <row r="152">
      <c r="A152" s="5" t="s">
        <v>503</v>
      </c>
    </row>
    <row r="153">
      <c r="A153" s="5" t="s">
        <v>249</v>
      </c>
    </row>
    <row r="154">
      <c r="A154" s="5" t="s">
        <v>456</v>
      </c>
    </row>
    <row r="155">
      <c r="A155" s="5" t="s">
        <v>448</v>
      </c>
    </row>
    <row r="156">
      <c r="A156" s="5" t="s">
        <v>439</v>
      </c>
    </row>
    <row r="157">
      <c r="A157" s="5" t="s">
        <v>503</v>
      </c>
    </row>
    <row r="158">
      <c r="A158" s="5" t="s">
        <v>397</v>
      </c>
    </row>
    <row r="159">
      <c r="A159" s="5" t="s">
        <v>338</v>
      </c>
    </row>
    <row r="160">
      <c r="A160" s="5" t="s">
        <v>417</v>
      </c>
    </row>
    <row r="161">
      <c r="A161" s="5" t="s">
        <v>425</v>
      </c>
    </row>
    <row r="162">
      <c r="A162" s="5" t="s">
        <v>439</v>
      </c>
    </row>
    <row r="163">
      <c r="A163" s="5" t="s">
        <v>142</v>
      </c>
    </row>
    <row r="164">
      <c r="A164" s="5" t="s">
        <v>417</v>
      </c>
    </row>
    <row r="165">
      <c r="A165" s="5" t="s">
        <v>386</v>
      </c>
    </row>
    <row r="166">
      <c r="A166" s="5" t="s">
        <v>397</v>
      </c>
    </row>
    <row r="167">
      <c r="A167" s="5" t="s">
        <v>448</v>
      </c>
    </row>
    <row r="168">
      <c r="A168" s="22" t="s">
        <v>397</v>
      </c>
    </row>
  </sheetData>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row>
    <row r="2">
      <c r="A2" s="5" t="s">
        <v>115</v>
      </c>
      <c r="F2" t="s">
        <v>222</v>
      </c>
      <c r="G2">
        <v>14.0</v>
      </c>
    </row>
    <row r="3">
      <c r="A3" s="5" t="s">
        <v>142</v>
      </c>
      <c r="F3" t="s">
        <v>142</v>
      </c>
      <c r="G3">
        <v>12.0</v>
      </c>
    </row>
    <row r="4">
      <c r="A4" s="5" t="s">
        <v>115</v>
      </c>
      <c r="F4" t="s">
        <v>338</v>
      </c>
      <c r="G4">
        <v>9.0</v>
      </c>
    </row>
    <row r="5">
      <c r="A5" s="5" t="s">
        <v>142</v>
      </c>
      <c r="F5" t="s">
        <v>439</v>
      </c>
      <c r="G5">
        <v>8.0</v>
      </c>
    </row>
    <row r="6">
      <c r="A6" s="5" t="s">
        <v>204</v>
      </c>
      <c r="F6" t="s">
        <v>425</v>
      </c>
      <c r="G6">
        <v>6.0</v>
      </c>
    </row>
    <row r="7">
      <c r="A7" s="5" t="s">
        <v>142</v>
      </c>
      <c r="F7" t="s">
        <v>115</v>
      </c>
      <c r="G7">
        <v>6.0</v>
      </c>
    </row>
    <row r="8">
      <c r="A8" s="5" t="s">
        <v>172</v>
      </c>
      <c r="F8" t="s">
        <v>274</v>
      </c>
      <c r="G8">
        <v>5.0</v>
      </c>
    </row>
    <row r="9">
      <c r="A9" s="5" t="s">
        <v>249</v>
      </c>
      <c r="F9" t="s">
        <v>456</v>
      </c>
      <c r="G9">
        <v>5.0</v>
      </c>
    </row>
    <row r="10">
      <c r="A10" s="5" t="s">
        <v>259</v>
      </c>
      <c r="F10" t="s">
        <v>259</v>
      </c>
      <c r="G10">
        <v>5.0</v>
      </c>
    </row>
    <row r="11">
      <c r="A11" s="5" t="s">
        <v>222</v>
      </c>
      <c r="F11" t="s">
        <v>249</v>
      </c>
      <c r="G11">
        <v>4.0</v>
      </c>
    </row>
    <row r="12">
      <c r="A12" s="5" t="s">
        <v>115</v>
      </c>
      <c r="F12" t="s">
        <v>448</v>
      </c>
      <c r="G12">
        <v>4.0</v>
      </c>
    </row>
    <row r="13">
      <c r="A13" s="5" t="s">
        <v>115</v>
      </c>
      <c r="F13" t="s">
        <v>204</v>
      </c>
      <c r="G13">
        <v>4.0</v>
      </c>
    </row>
    <row r="14">
      <c r="A14" s="5" t="s">
        <v>204</v>
      </c>
      <c r="F14" t="s">
        <v>406</v>
      </c>
      <c r="G14">
        <v>4.0</v>
      </c>
    </row>
    <row r="15">
      <c r="A15" s="5" t="s">
        <v>327</v>
      </c>
      <c r="F15" t="s">
        <v>503</v>
      </c>
      <c r="G15">
        <v>4.0</v>
      </c>
    </row>
    <row r="16">
      <c r="A16" s="5" t="s">
        <v>338</v>
      </c>
      <c r="F16" t="s">
        <v>386</v>
      </c>
      <c r="G16">
        <v>3.0</v>
      </c>
    </row>
    <row r="17">
      <c r="A17" s="5" t="s">
        <v>355</v>
      </c>
      <c r="F17" t="s">
        <v>417</v>
      </c>
      <c r="G17">
        <v>3.0</v>
      </c>
    </row>
    <row r="18">
      <c r="A18" s="5" t="s">
        <v>115</v>
      </c>
      <c r="F18" t="s">
        <v>327</v>
      </c>
      <c r="G18">
        <v>3.0</v>
      </c>
    </row>
    <row r="19">
      <c r="A19" s="5" t="s">
        <v>406</v>
      </c>
      <c r="F19" t="s">
        <v>397</v>
      </c>
      <c r="G19">
        <v>3.0</v>
      </c>
    </row>
    <row r="20">
      <c r="A20" s="5" t="s">
        <v>370</v>
      </c>
      <c r="F20" t="s">
        <v>181</v>
      </c>
      <c r="G20">
        <v>3.0</v>
      </c>
    </row>
    <row r="21">
      <c r="A21" s="5" t="s">
        <v>425</v>
      </c>
      <c r="F21" t="s">
        <v>370</v>
      </c>
      <c r="G21">
        <v>2.0</v>
      </c>
    </row>
    <row r="22">
      <c r="A22" s="5" t="s">
        <v>452</v>
      </c>
      <c r="F22" t="s">
        <v>355</v>
      </c>
      <c r="G22">
        <v>2.0</v>
      </c>
    </row>
    <row r="23">
      <c r="A23" s="5" t="s">
        <v>439</v>
      </c>
      <c r="F23" t="s">
        <v>129</v>
      </c>
      <c r="G23">
        <v>2.0</v>
      </c>
    </row>
    <row r="24">
      <c r="A24" s="5" t="s">
        <v>274</v>
      </c>
      <c r="F24" t="s">
        <v>172</v>
      </c>
      <c r="G24">
        <v>1.0</v>
      </c>
    </row>
    <row r="25">
      <c r="A25" s="5" t="s">
        <v>417</v>
      </c>
      <c r="F25" t="s">
        <v>467</v>
      </c>
      <c r="G25">
        <v>1.0</v>
      </c>
    </row>
    <row r="26">
      <c r="A26" s="5" t="s">
        <v>129</v>
      </c>
      <c r="F26" t="s">
        <v>452</v>
      </c>
      <c r="G26">
        <v>1.0</v>
      </c>
    </row>
    <row r="27">
      <c r="A27" s="5" t="s">
        <v>142</v>
      </c>
      <c r="F27" t="s">
        <v>502</v>
      </c>
      <c r="G27">
        <v>1.0</v>
      </c>
    </row>
    <row r="28">
      <c r="A28" s="5" t="s">
        <v>456</v>
      </c>
      <c r="F28" t="s">
        <v>151</v>
      </c>
      <c r="G28">
        <v>1.0</v>
      </c>
    </row>
    <row r="29">
      <c r="A29" s="5" t="s">
        <v>222</v>
      </c>
    </row>
    <row r="30">
      <c r="A30" s="5" t="s">
        <v>439</v>
      </c>
    </row>
    <row r="31">
      <c r="A31" s="5" t="s">
        <v>142</v>
      </c>
    </row>
    <row r="32">
      <c r="A32" s="5" t="s">
        <v>222</v>
      </c>
    </row>
    <row r="33">
      <c r="A33" s="5" t="s">
        <v>181</v>
      </c>
    </row>
    <row r="34">
      <c r="A34" s="5" t="s">
        <v>222</v>
      </c>
    </row>
    <row r="35">
      <c r="A35" s="5" t="s">
        <v>456</v>
      </c>
    </row>
    <row r="36">
      <c r="A36" s="5" t="s">
        <v>222</v>
      </c>
    </row>
    <row r="37">
      <c r="A37" s="5" t="s">
        <v>222</v>
      </c>
    </row>
    <row r="38">
      <c r="A38" s="5" t="s">
        <v>338</v>
      </c>
    </row>
    <row r="39">
      <c r="A39" s="5" t="s">
        <v>142</v>
      </c>
    </row>
    <row r="40">
      <c r="A40" s="5" t="s">
        <v>338</v>
      </c>
    </row>
    <row r="41">
      <c r="A41" s="5" t="s">
        <v>181</v>
      </c>
    </row>
    <row r="42">
      <c r="A42" s="5" t="s">
        <v>417</v>
      </c>
    </row>
    <row r="43">
      <c r="A43" s="5" t="s">
        <v>338</v>
      </c>
    </row>
    <row r="44">
      <c r="A44" s="5" t="s">
        <v>327</v>
      </c>
    </row>
    <row r="45">
      <c r="A45" s="5" t="s">
        <v>338</v>
      </c>
    </row>
    <row r="46">
      <c r="A46" s="5" t="s">
        <v>142</v>
      </c>
    </row>
    <row r="47">
      <c r="A47" s="5" t="s">
        <v>274</v>
      </c>
    </row>
    <row r="48">
      <c r="A48" s="5" t="s">
        <v>259</v>
      </c>
    </row>
    <row r="49">
      <c r="A49" s="5" t="s">
        <v>222</v>
      </c>
    </row>
    <row r="50">
      <c r="A50" s="5" t="s">
        <v>425</v>
      </c>
    </row>
    <row r="51">
      <c r="A51" s="5" t="s">
        <v>259</v>
      </c>
    </row>
    <row r="52">
      <c r="A52" s="5" t="s">
        <v>115</v>
      </c>
    </row>
    <row r="53">
      <c r="A53" s="5" t="s">
        <v>439</v>
      </c>
    </row>
    <row r="54">
      <c r="A54" s="5" t="s">
        <v>222</v>
      </c>
    </row>
    <row r="55">
      <c r="A55" s="5" t="s">
        <v>259</v>
      </c>
    </row>
    <row r="56">
      <c r="A56" s="5" t="s">
        <v>181</v>
      </c>
    </row>
    <row r="57">
      <c r="A57" s="5" t="s">
        <v>503</v>
      </c>
    </row>
    <row r="58">
      <c r="A58" s="5" t="s">
        <v>222</v>
      </c>
    </row>
    <row r="59">
      <c r="A59" s="5" t="s">
        <v>406</v>
      </c>
    </row>
    <row r="60">
      <c r="A60" s="5" t="s">
        <v>222</v>
      </c>
    </row>
    <row r="61">
      <c r="A61" s="5" t="s">
        <v>397</v>
      </c>
    </row>
    <row r="62">
      <c r="A62" s="5" t="s">
        <v>425</v>
      </c>
    </row>
    <row r="63">
      <c r="A63" s="5" t="s">
        <v>274</v>
      </c>
    </row>
    <row r="64">
      <c r="A64" s="5" t="s">
        <v>274</v>
      </c>
    </row>
    <row r="65">
      <c r="A65" s="5" t="s">
        <v>222</v>
      </c>
    </row>
    <row r="66">
      <c r="A66" s="5" t="s">
        <v>249</v>
      </c>
    </row>
    <row r="67">
      <c r="A67" s="5" t="s">
        <v>327</v>
      </c>
    </row>
    <row r="68">
      <c r="A68" s="5" t="s">
        <v>222</v>
      </c>
    </row>
    <row r="69">
      <c r="A69" s="5" t="s">
        <v>502</v>
      </c>
    </row>
    <row r="70">
      <c r="A70" s="5" t="s">
        <v>142</v>
      </c>
    </row>
    <row r="71">
      <c r="A71" s="5" t="s">
        <v>503</v>
      </c>
    </row>
    <row r="72">
      <c r="A72" s="5" t="s">
        <v>386</v>
      </c>
    </row>
    <row r="73">
      <c r="A73" s="5" t="s">
        <v>338</v>
      </c>
    </row>
    <row r="74">
      <c r="A74" s="5" t="s">
        <v>274</v>
      </c>
    </row>
    <row r="75">
      <c r="A75" s="5" t="s">
        <v>204</v>
      </c>
    </row>
    <row r="76">
      <c r="A76" s="5" t="s">
        <v>386</v>
      </c>
    </row>
    <row r="77">
      <c r="A77" s="5" t="s">
        <v>448</v>
      </c>
    </row>
    <row r="78">
      <c r="A78" s="5" t="s">
        <v>249</v>
      </c>
    </row>
    <row r="79">
      <c r="A79" s="5" t="s">
        <v>448</v>
      </c>
    </row>
    <row r="80">
      <c r="A80" s="5" t="s">
        <v>425</v>
      </c>
    </row>
    <row r="81">
      <c r="A81" s="5" t="s">
        <v>406</v>
      </c>
    </row>
    <row r="82">
      <c r="A82" s="5" t="s">
        <v>355</v>
      </c>
    </row>
    <row r="83">
      <c r="A83" s="5" t="s">
        <v>142</v>
      </c>
    </row>
    <row r="84">
      <c r="A84" s="5" t="s">
        <v>467</v>
      </c>
    </row>
    <row r="85">
      <c r="A85" s="5" t="s">
        <v>129</v>
      </c>
    </row>
    <row r="86">
      <c r="A86" s="5" t="s">
        <v>406</v>
      </c>
    </row>
    <row r="87">
      <c r="A87" s="5" t="s">
        <v>448</v>
      </c>
    </row>
    <row r="88">
      <c r="A88" s="5" t="s">
        <v>259</v>
      </c>
    </row>
    <row r="89">
      <c r="A89" s="5" t="s">
        <v>142</v>
      </c>
    </row>
    <row r="90">
      <c r="A90" s="5" t="s">
        <v>222</v>
      </c>
    </row>
    <row r="91">
      <c r="A91" s="5" t="s">
        <v>397</v>
      </c>
    </row>
    <row r="92">
      <c r="A92" s="5" t="s">
        <v>151</v>
      </c>
    </row>
    <row r="93">
      <c r="A93" s="5" t="s">
        <v>448</v>
      </c>
    </row>
    <row r="94">
      <c r="A94" s="5" t="s">
        <v>439</v>
      </c>
    </row>
    <row r="95">
      <c r="A95" s="5" t="s">
        <v>142</v>
      </c>
    </row>
    <row r="96">
      <c r="A96" s="5" t="s">
        <v>425</v>
      </c>
    </row>
    <row r="97">
      <c r="A97" s="5" t="s">
        <v>439</v>
      </c>
    </row>
    <row r="98">
      <c r="A98" s="5" t="s">
        <v>204</v>
      </c>
    </row>
    <row r="99">
      <c r="A99" s="5" t="s">
        <v>338</v>
      </c>
    </row>
    <row r="100">
      <c r="A100" s="5" t="s">
        <v>386</v>
      </c>
    </row>
    <row r="101">
      <c r="A101" s="5" t="s">
        <v>439</v>
      </c>
    </row>
    <row r="102">
      <c r="A102" s="5" t="s">
        <v>222</v>
      </c>
    </row>
    <row r="103">
      <c r="A103" s="5" t="s">
        <v>338</v>
      </c>
    </row>
    <row r="104">
      <c r="A104" s="5" t="s">
        <v>503</v>
      </c>
    </row>
    <row r="105">
      <c r="A105" s="5" t="s">
        <v>249</v>
      </c>
    </row>
    <row r="106">
      <c r="A106" s="5" t="s">
        <v>456</v>
      </c>
    </row>
    <row r="107">
      <c r="A107" s="5" t="s">
        <v>456</v>
      </c>
    </row>
    <row r="108">
      <c r="A108" s="5" t="s">
        <v>456</v>
      </c>
    </row>
    <row r="109">
      <c r="A109" s="5" t="s">
        <v>439</v>
      </c>
    </row>
    <row r="110">
      <c r="A110" s="5" t="s">
        <v>503</v>
      </c>
    </row>
    <row r="111">
      <c r="A111" s="5" t="s">
        <v>338</v>
      </c>
    </row>
    <row r="112">
      <c r="A112" s="5" t="s">
        <v>425</v>
      </c>
    </row>
    <row r="113">
      <c r="A113" s="5" t="s">
        <v>439</v>
      </c>
    </row>
    <row r="114">
      <c r="A114" s="5" t="s">
        <v>142</v>
      </c>
    </row>
    <row r="115">
      <c r="A115" s="5" t="s">
        <v>370</v>
      </c>
    </row>
    <row r="116">
      <c r="A116" s="5" t="s">
        <v>417</v>
      </c>
    </row>
    <row r="117">
      <c r="A117" s="22" t="s">
        <v>397</v>
      </c>
    </row>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10.43"/>
    <col customWidth="1" min="3" max="3" width="9.0"/>
    <col customWidth="1" min="4" max="4" width="9.29"/>
    <col customWidth="1" min="5" max="5" width="8.86"/>
    <col customWidth="1" min="6" max="6" width="9.0"/>
    <col customWidth="1" min="13" max="13" width="6.43"/>
  </cols>
  <sheetData>
    <row r="1">
      <c r="A1" s="1" t="s">
        <v>0</v>
      </c>
      <c r="B1" s="2" t="s">
        <v>1</v>
      </c>
      <c r="C1" s="2" t="s">
        <v>2</v>
      </c>
      <c r="D1" s="1" t="s">
        <v>3</v>
      </c>
      <c r="E1" s="1" t="s">
        <v>4</v>
      </c>
      <c r="F1" s="1" t="s">
        <v>5</v>
      </c>
      <c r="G1" s="1" t="s">
        <v>6</v>
      </c>
      <c r="H1" s="1" t="s">
        <v>7</v>
      </c>
      <c r="I1" s="1" t="s">
        <v>8</v>
      </c>
      <c r="J1" s="1" t="s">
        <v>9</v>
      </c>
      <c r="K1" s="1"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4"/>
      <c r="DG1" s="4"/>
    </row>
    <row r="2">
      <c r="A2" s="5">
        <v>1.0</v>
      </c>
      <c r="B2" s="6">
        <v>119.0</v>
      </c>
      <c r="C2" s="6">
        <v>109.0</v>
      </c>
      <c r="D2" s="5" t="s">
        <v>109</v>
      </c>
      <c r="E2" s="5" t="s">
        <v>110</v>
      </c>
      <c r="F2" s="5" t="s">
        <v>111</v>
      </c>
      <c r="G2" s="5" t="s">
        <v>112</v>
      </c>
      <c r="H2" s="5" t="s">
        <v>113</v>
      </c>
      <c r="I2" s="5" t="s">
        <v>114</v>
      </c>
      <c r="J2" s="5" t="s">
        <v>115</v>
      </c>
      <c r="K2" s="5" t="s">
        <v>116</v>
      </c>
      <c r="L2" s="7" t="s">
        <v>117</v>
      </c>
      <c r="M2" s="5" t="s">
        <v>118</v>
      </c>
      <c r="N2" s="5" t="s">
        <v>119</v>
      </c>
      <c r="O2" s="5" t="s">
        <v>120</v>
      </c>
      <c r="P2" s="5" t="s">
        <v>121</v>
      </c>
      <c r="Q2" s="5" t="s">
        <v>122</v>
      </c>
      <c r="R2" s="5" t="s">
        <v>123</v>
      </c>
      <c r="S2" s="5" t="s">
        <v>123</v>
      </c>
      <c r="T2" s="5" t="s">
        <v>123</v>
      </c>
      <c r="U2" s="5" t="s">
        <v>123</v>
      </c>
      <c r="V2" s="5" t="s">
        <v>123</v>
      </c>
      <c r="X2" s="5" t="s">
        <v>123</v>
      </c>
      <c r="DB2" s="5">
        <v>3.0</v>
      </c>
      <c r="DE2" s="5" t="s">
        <v>124</v>
      </c>
    </row>
    <row r="3">
      <c r="A3" s="5">
        <v>2.0</v>
      </c>
      <c r="B3" s="6">
        <v>114.0</v>
      </c>
      <c r="C3" s="6">
        <v>103.0</v>
      </c>
      <c r="D3" s="5" t="s">
        <v>109</v>
      </c>
      <c r="E3" s="5" t="s">
        <v>125</v>
      </c>
      <c r="F3" s="5" t="s">
        <v>126</v>
      </c>
      <c r="G3" s="5" t="s">
        <v>132</v>
      </c>
      <c r="H3" s="5" t="s">
        <v>127</v>
      </c>
      <c r="I3" s="5" t="s">
        <v>128</v>
      </c>
      <c r="J3" s="5" t="s">
        <v>129</v>
      </c>
      <c r="K3" s="5" t="s">
        <v>130</v>
      </c>
      <c r="L3" s="8" t="s">
        <v>131</v>
      </c>
      <c r="M3" s="5" t="s">
        <v>133</v>
      </c>
      <c r="N3" s="5" t="s">
        <v>134</v>
      </c>
      <c r="O3" s="5" t="s">
        <v>135</v>
      </c>
      <c r="P3" s="5" t="s">
        <v>136</v>
      </c>
      <c r="Q3" s="5" t="s">
        <v>122</v>
      </c>
      <c r="S3" s="5" t="s">
        <v>123</v>
      </c>
      <c r="T3" s="5" t="s">
        <v>123</v>
      </c>
      <c r="V3" s="5" t="s">
        <v>123</v>
      </c>
      <c r="Z3" s="5" t="s">
        <v>123</v>
      </c>
      <c r="AB3" s="5" t="s">
        <v>123</v>
      </c>
      <c r="AC3" s="5" t="s">
        <v>123</v>
      </c>
      <c r="DB3" s="5">
        <v>3.0</v>
      </c>
      <c r="DD3" s="5" t="s">
        <v>137</v>
      </c>
      <c r="DE3" s="5" t="s">
        <v>138</v>
      </c>
    </row>
    <row r="4">
      <c r="A4" s="5">
        <v>3.0</v>
      </c>
      <c r="B4" s="6">
        <v>14.0</v>
      </c>
      <c r="C4" s="6">
        <v>63.0</v>
      </c>
      <c r="D4" s="5" t="s">
        <v>139</v>
      </c>
      <c r="E4" s="5" t="s">
        <v>110</v>
      </c>
      <c r="F4" s="5" t="s">
        <v>111</v>
      </c>
      <c r="G4" s="5" t="s">
        <v>112</v>
      </c>
      <c r="H4" s="5" t="s">
        <v>140</v>
      </c>
      <c r="I4" s="5" t="s">
        <v>141</v>
      </c>
      <c r="J4" s="5" t="s">
        <v>142</v>
      </c>
      <c r="K4" s="5" t="s">
        <v>143</v>
      </c>
      <c r="L4" s="8" t="s">
        <v>144</v>
      </c>
      <c r="M4" s="5" t="s">
        <v>118</v>
      </c>
      <c r="N4" s="5" t="s">
        <v>145</v>
      </c>
      <c r="O4" s="5" t="s">
        <v>146</v>
      </c>
      <c r="P4" s="5" t="s">
        <v>147</v>
      </c>
      <c r="Q4" s="5" t="s">
        <v>122</v>
      </c>
      <c r="V4" s="5" t="s">
        <v>123</v>
      </c>
      <c r="X4" s="5" t="s">
        <v>123</v>
      </c>
      <c r="Y4" s="5" t="s">
        <v>123</v>
      </c>
      <c r="AC4" s="5" t="s">
        <v>123</v>
      </c>
      <c r="DB4" s="5">
        <v>4.0</v>
      </c>
      <c r="DD4" s="5" t="s">
        <v>148</v>
      </c>
      <c r="DE4" s="5" t="s">
        <v>138</v>
      </c>
    </row>
    <row r="5">
      <c r="A5" s="5">
        <v>4.0</v>
      </c>
      <c r="B5" s="6">
        <v>152.0</v>
      </c>
      <c r="C5" s="6">
        <v>61.0</v>
      </c>
      <c r="D5" s="5" t="s">
        <v>139</v>
      </c>
      <c r="E5" s="5" t="s">
        <v>125</v>
      </c>
      <c r="F5" s="5" t="s">
        <v>126</v>
      </c>
      <c r="G5" s="5" t="s">
        <v>158</v>
      </c>
      <c r="H5" s="5" t="s">
        <v>149</v>
      </c>
      <c r="I5" s="5" t="s">
        <v>150</v>
      </c>
      <c r="J5" s="5" t="s">
        <v>151</v>
      </c>
      <c r="K5" s="5" t="s">
        <v>152</v>
      </c>
      <c r="L5" s="8" t="s">
        <v>153</v>
      </c>
      <c r="M5" s="5" t="s">
        <v>118</v>
      </c>
      <c r="N5" s="5" t="s">
        <v>154</v>
      </c>
      <c r="O5" s="5" t="s">
        <v>155</v>
      </c>
      <c r="P5" s="5" t="s">
        <v>156</v>
      </c>
      <c r="Q5" s="5" t="s">
        <v>157</v>
      </c>
      <c r="U5" s="5" t="s">
        <v>123</v>
      </c>
      <c r="BB5" s="5" t="s">
        <v>123</v>
      </c>
      <c r="BE5" s="5" t="s">
        <v>123</v>
      </c>
      <c r="BK5" s="5" t="s">
        <v>123</v>
      </c>
      <c r="BP5" s="5" t="s">
        <v>123</v>
      </c>
      <c r="CU5" s="5" t="s">
        <v>123</v>
      </c>
      <c r="DB5" s="5">
        <v>3.0</v>
      </c>
      <c r="DD5" s="5" t="s">
        <v>159</v>
      </c>
      <c r="DE5" s="5" t="s">
        <v>124</v>
      </c>
    </row>
    <row r="6">
      <c r="A6" s="5">
        <v>5.0</v>
      </c>
      <c r="B6" s="6">
        <v>275.0</v>
      </c>
      <c r="C6" s="6">
        <v>111.0</v>
      </c>
      <c r="D6" s="5" t="s">
        <v>109</v>
      </c>
      <c r="E6" s="5" t="s">
        <v>125</v>
      </c>
      <c r="F6" s="5" t="s">
        <v>160</v>
      </c>
      <c r="G6" s="5" t="s">
        <v>161</v>
      </c>
      <c r="H6" s="5" t="s">
        <v>162</v>
      </c>
      <c r="I6" s="5" t="s">
        <v>163</v>
      </c>
      <c r="J6" s="5" t="s">
        <v>115</v>
      </c>
      <c r="K6" s="5" t="s">
        <v>164</v>
      </c>
      <c r="L6" s="8" t="s">
        <v>165</v>
      </c>
      <c r="M6" s="5" t="s">
        <v>118</v>
      </c>
      <c r="N6" s="5" t="s">
        <v>166</v>
      </c>
      <c r="O6" s="5" t="s">
        <v>167</v>
      </c>
      <c r="P6" s="5" t="s">
        <v>168</v>
      </c>
      <c r="Q6" s="5" t="s">
        <v>122</v>
      </c>
      <c r="R6" s="5" t="s">
        <v>123</v>
      </c>
      <c r="S6" s="5" t="s">
        <v>123</v>
      </c>
      <c r="T6" s="5" t="s">
        <v>123</v>
      </c>
      <c r="U6" s="5" t="s">
        <v>123</v>
      </c>
      <c r="V6" s="5" t="s">
        <v>123</v>
      </c>
      <c r="W6" s="5" t="s">
        <v>123</v>
      </c>
      <c r="X6" s="5" t="s">
        <v>123</v>
      </c>
      <c r="Y6" s="5" t="s">
        <v>123</v>
      </c>
      <c r="AA6" s="5" t="s">
        <v>123</v>
      </c>
      <c r="AB6" s="5" t="s">
        <v>123</v>
      </c>
      <c r="AC6" s="5" t="s">
        <v>123</v>
      </c>
      <c r="DB6" s="5">
        <v>4.0</v>
      </c>
      <c r="DE6" s="5" t="s">
        <v>124</v>
      </c>
    </row>
    <row r="7">
      <c r="A7" s="5">
        <v>6.0</v>
      </c>
      <c r="B7" s="6">
        <v>192.0</v>
      </c>
      <c r="C7" s="6">
        <v>125.0</v>
      </c>
      <c r="D7" s="5" t="s">
        <v>139</v>
      </c>
      <c r="E7" s="5" t="s">
        <v>125</v>
      </c>
      <c r="F7" s="5" t="s">
        <v>160</v>
      </c>
      <c r="G7" s="5" t="s">
        <v>169</v>
      </c>
      <c r="H7" s="5" t="s">
        <v>170</v>
      </c>
      <c r="I7" s="5" t="s">
        <v>171</v>
      </c>
      <c r="J7" s="5" t="s">
        <v>172</v>
      </c>
      <c r="K7" s="5" t="s">
        <v>173</v>
      </c>
      <c r="L7" s="8" t="s">
        <v>174</v>
      </c>
      <c r="M7" s="5" t="s">
        <v>118</v>
      </c>
      <c r="N7" s="5" t="s">
        <v>175</v>
      </c>
      <c r="O7" s="5" t="s">
        <v>176</v>
      </c>
      <c r="P7" s="5" t="s">
        <v>177</v>
      </c>
      <c r="Q7" s="5" t="s">
        <v>122</v>
      </c>
      <c r="S7" s="5" t="s">
        <v>123</v>
      </c>
      <c r="V7" s="5" t="s">
        <v>123</v>
      </c>
      <c r="W7" s="5" t="s">
        <v>123</v>
      </c>
      <c r="Y7" s="5" t="s">
        <v>123</v>
      </c>
      <c r="AB7" s="5" t="s">
        <v>123</v>
      </c>
      <c r="AC7" s="5" t="s">
        <v>123</v>
      </c>
      <c r="DB7" s="5">
        <v>3.0</v>
      </c>
      <c r="DE7" s="5" t="s">
        <v>124</v>
      </c>
    </row>
    <row r="8">
      <c r="A8" s="5">
        <v>7.0</v>
      </c>
      <c r="B8" s="6">
        <v>217.0</v>
      </c>
      <c r="C8" s="6">
        <v>78.0</v>
      </c>
      <c r="D8" s="5" t="s">
        <v>109</v>
      </c>
      <c r="E8" s="5" t="s">
        <v>110</v>
      </c>
      <c r="F8" s="5" t="s">
        <v>160</v>
      </c>
      <c r="G8" s="5" t="s">
        <v>178</v>
      </c>
      <c r="H8" s="5" t="s">
        <v>179</v>
      </c>
      <c r="I8" s="5" t="s">
        <v>180</v>
      </c>
      <c r="J8" s="5" t="s">
        <v>181</v>
      </c>
      <c r="K8" s="5" t="s">
        <v>179</v>
      </c>
      <c r="L8" s="8" t="s">
        <v>182</v>
      </c>
      <c r="M8" s="5" t="s">
        <v>118</v>
      </c>
      <c r="N8" s="5" t="s">
        <v>183</v>
      </c>
      <c r="O8" s="5" t="s">
        <v>184</v>
      </c>
      <c r="P8" s="5" t="s">
        <v>185</v>
      </c>
      <c r="Q8" s="5" t="s">
        <v>122</v>
      </c>
      <c r="S8" s="5" t="s">
        <v>123</v>
      </c>
      <c r="V8" s="5" t="s">
        <v>123</v>
      </c>
      <c r="Z8" s="5" t="s">
        <v>123</v>
      </c>
      <c r="AB8" s="5" t="s">
        <v>123</v>
      </c>
      <c r="AC8" s="5" t="s">
        <v>123</v>
      </c>
      <c r="DB8" s="5">
        <v>3.0</v>
      </c>
      <c r="DE8" s="5" t="s">
        <v>138</v>
      </c>
    </row>
    <row r="9">
      <c r="A9" s="5">
        <v>8.0</v>
      </c>
      <c r="B9" s="6">
        <v>105.0</v>
      </c>
      <c r="C9" s="6">
        <v>83.0</v>
      </c>
      <c r="D9" s="5" t="s">
        <v>109</v>
      </c>
      <c r="E9" s="5" t="s">
        <v>110</v>
      </c>
      <c r="F9" s="5" t="s">
        <v>160</v>
      </c>
      <c r="G9" s="5" t="s">
        <v>186</v>
      </c>
      <c r="H9" s="5" t="s">
        <v>187</v>
      </c>
      <c r="I9" s="5" t="s">
        <v>188</v>
      </c>
      <c r="J9" s="5" t="s">
        <v>142</v>
      </c>
      <c r="K9" s="5" t="s">
        <v>143</v>
      </c>
      <c r="L9" s="7" t="s">
        <v>117</v>
      </c>
      <c r="M9" s="5" t="s">
        <v>118</v>
      </c>
      <c r="N9" s="5" t="s">
        <v>189</v>
      </c>
      <c r="O9" s="5" t="s">
        <v>190</v>
      </c>
      <c r="P9" s="5" t="s">
        <v>191</v>
      </c>
      <c r="Q9" s="5" t="s">
        <v>122</v>
      </c>
      <c r="U9" s="5" t="s">
        <v>123</v>
      </c>
      <c r="V9" s="5" t="s">
        <v>123</v>
      </c>
      <c r="W9" s="5" t="s">
        <v>123</v>
      </c>
      <c r="X9" s="5" t="s">
        <v>123</v>
      </c>
      <c r="Y9" s="5" t="s">
        <v>123</v>
      </c>
      <c r="AB9" s="5" t="s">
        <v>123</v>
      </c>
      <c r="AC9" s="5" t="s">
        <v>123</v>
      </c>
      <c r="DB9" s="5">
        <v>3.0</v>
      </c>
      <c r="DE9" s="5" t="s">
        <v>124</v>
      </c>
    </row>
    <row r="10">
      <c r="A10" s="5">
        <v>9.0</v>
      </c>
      <c r="B10" s="6">
        <v>102.0</v>
      </c>
      <c r="C10" s="6">
        <v>80.0</v>
      </c>
      <c r="D10" s="5" t="s">
        <v>139</v>
      </c>
      <c r="E10" s="5" t="s">
        <v>110</v>
      </c>
      <c r="F10" s="5" t="s">
        <v>160</v>
      </c>
      <c r="G10" s="5" t="s">
        <v>192</v>
      </c>
      <c r="H10" s="5" t="s">
        <v>193</v>
      </c>
      <c r="I10" s="5" t="s">
        <v>194</v>
      </c>
      <c r="J10" s="5" t="s">
        <v>115</v>
      </c>
      <c r="K10" s="5" t="s">
        <v>195</v>
      </c>
      <c r="L10" s="8" t="s">
        <v>196</v>
      </c>
      <c r="M10" s="5" t="s">
        <v>118</v>
      </c>
      <c r="N10" s="5" t="s">
        <v>197</v>
      </c>
      <c r="O10" s="5" t="s">
        <v>198</v>
      </c>
      <c r="P10" s="5" t="s">
        <v>199</v>
      </c>
      <c r="Q10" s="5" t="s">
        <v>122</v>
      </c>
      <c r="S10" s="5" t="s">
        <v>123</v>
      </c>
      <c r="DB10" s="5">
        <v>3.0</v>
      </c>
      <c r="DD10" s="5" t="s">
        <v>200</v>
      </c>
      <c r="DE10" s="5" t="s">
        <v>138</v>
      </c>
    </row>
    <row r="11">
      <c r="A11" s="5">
        <v>10.0</v>
      </c>
      <c r="B11" s="6">
        <v>209.0</v>
      </c>
      <c r="C11" s="6">
        <v>62.0</v>
      </c>
      <c r="D11" s="5" t="s">
        <v>139</v>
      </c>
      <c r="E11" s="5" t="s">
        <v>110</v>
      </c>
      <c r="F11" s="5" t="s">
        <v>160</v>
      </c>
      <c r="G11" s="5" t="s">
        <v>201</v>
      </c>
      <c r="H11" s="5" t="s">
        <v>202</v>
      </c>
      <c r="I11" s="5" t="s">
        <v>203</v>
      </c>
      <c r="J11" s="5" t="s">
        <v>204</v>
      </c>
      <c r="K11" s="5" t="s">
        <v>205</v>
      </c>
      <c r="L11" s="8" t="s">
        <v>206</v>
      </c>
      <c r="M11" s="5" t="s">
        <v>207</v>
      </c>
      <c r="N11" s="5" t="s">
        <v>208</v>
      </c>
      <c r="O11" s="5" t="s">
        <v>209</v>
      </c>
      <c r="P11" s="5" t="s">
        <v>210</v>
      </c>
      <c r="Q11" s="5" t="s">
        <v>122</v>
      </c>
      <c r="R11" s="5" t="s">
        <v>123</v>
      </c>
      <c r="S11" s="5" t="s">
        <v>123</v>
      </c>
      <c r="X11" s="5" t="s">
        <v>123</v>
      </c>
      <c r="Y11" s="5" t="s">
        <v>123</v>
      </c>
      <c r="AB11" s="5" t="s">
        <v>123</v>
      </c>
      <c r="DB11" s="5">
        <v>3.0</v>
      </c>
      <c r="DD11" s="5" t="s">
        <v>211</v>
      </c>
      <c r="DE11" s="5" t="s">
        <v>124</v>
      </c>
    </row>
    <row r="12">
      <c r="A12" s="5">
        <v>11.0</v>
      </c>
      <c r="B12" s="6">
        <v>109.0</v>
      </c>
      <c r="C12" s="6">
        <v>94.0</v>
      </c>
      <c r="D12" s="5" t="s">
        <v>139</v>
      </c>
      <c r="E12" s="5" t="s">
        <v>125</v>
      </c>
      <c r="F12" s="5" t="s">
        <v>126</v>
      </c>
      <c r="G12" s="5" t="s">
        <v>216</v>
      </c>
      <c r="H12" s="5" t="s">
        <v>212</v>
      </c>
      <c r="I12" s="5" t="s">
        <v>213</v>
      </c>
      <c r="J12" s="5" t="s">
        <v>142</v>
      </c>
      <c r="K12" s="5" t="s">
        <v>143</v>
      </c>
      <c r="L12" s="8" t="s">
        <v>117</v>
      </c>
      <c r="M12" s="5" t="s">
        <v>118</v>
      </c>
      <c r="N12" s="5" t="s">
        <v>214</v>
      </c>
      <c r="O12" s="5" t="s">
        <v>215</v>
      </c>
      <c r="P12" s="5" t="s">
        <v>217</v>
      </c>
      <c r="Q12" s="5" t="s">
        <v>122</v>
      </c>
      <c r="V12" s="5" t="s">
        <v>123</v>
      </c>
      <c r="W12" s="5" t="s">
        <v>123</v>
      </c>
      <c r="X12" s="5" t="s">
        <v>123</v>
      </c>
      <c r="Y12" s="5" t="s">
        <v>123</v>
      </c>
      <c r="AB12" s="5" t="s">
        <v>123</v>
      </c>
      <c r="AC12" s="5" t="s">
        <v>123</v>
      </c>
      <c r="DB12" s="5">
        <v>3.0</v>
      </c>
      <c r="DD12" s="5" t="s">
        <v>218</v>
      </c>
      <c r="DE12" s="5" t="s">
        <v>124</v>
      </c>
    </row>
    <row r="13">
      <c r="A13" s="5">
        <v>12.0</v>
      </c>
      <c r="B13" s="6">
        <v>257.0</v>
      </c>
      <c r="C13" s="6">
        <v>65.0</v>
      </c>
      <c r="D13" s="5" t="s">
        <v>109</v>
      </c>
      <c r="E13" s="5" t="s">
        <v>125</v>
      </c>
      <c r="F13" s="5" t="s">
        <v>219</v>
      </c>
      <c r="G13" s="5" t="s">
        <v>112</v>
      </c>
      <c r="H13" s="5" t="s">
        <v>220</v>
      </c>
      <c r="I13" s="5" t="s">
        <v>221</v>
      </c>
      <c r="J13" s="5" t="s">
        <v>222</v>
      </c>
      <c r="K13" s="5" t="s">
        <v>223</v>
      </c>
      <c r="L13" s="8" t="s">
        <v>224</v>
      </c>
      <c r="M13" s="5" t="s">
        <v>118</v>
      </c>
      <c r="N13" s="5" t="s">
        <v>225</v>
      </c>
      <c r="O13" s="5" t="s">
        <v>226</v>
      </c>
      <c r="P13" s="5" t="s">
        <v>227</v>
      </c>
      <c r="Q13" s="5" t="s">
        <v>122</v>
      </c>
      <c r="R13" s="5" t="s">
        <v>123</v>
      </c>
      <c r="AA13" s="5" t="s">
        <v>123</v>
      </c>
      <c r="DB13" s="5">
        <v>3.0</v>
      </c>
      <c r="DE13" s="5" t="s">
        <v>138</v>
      </c>
    </row>
    <row r="14">
      <c r="A14" s="5">
        <v>13.0</v>
      </c>
      <c r="B14" s="6">
        <v>15.0</v>
      </c>
      <c r="C14" s="6">
        <v>65.0</v>
      </c>
      <c r="D14" s="5" t="s">
        <v>109</v>
      </c>
      <c r="E14" s="5" t="s">
        <v>125</v>
      </c>
      <c r="F14" s="5" t="s">
        <v>219</v>
      </c>
      <c r="G14" s="5" t="s">
        <v>112</v>
      </c>
      <c r="H14" s="5" t="s">
        <v>228</v>
      </c>
      <c r="I14" s="5" t="s">
        <v>229</v>
      </c>
      <c r="J14" s="5" t="s">
        <v>172</v>
      </c>
      <c r="K14" s="5" t="s">
        <v>143</v>
      </c>
      <c r="L14" s="8" t="s">
        <v>230</v>
      </c>
      <c r="M14" s="5" t="s">
        <v>118</v>
      </c>
      <c r="N14" s="5" t="s">
        <v>231</v>
      </c>
      <c r="O14" s="5" t="s">
        <v>232</v>
      </c>
      <c r="P14" s="5" t="s">
        <v>233</v>
      </c>
      <c r="Q14" s="5" t="s">
        <v>122</v>
      </c>
      <c r="U14" s="5" t="s">
        <v>123</v>
      </c>
      <c r="X14" s="5" t="s">
        <v>123</v>
      </c>
      <c r="Y14" s="5" t="s">
        <v>123</v>
      </c>
      <c r="Z14" s="5" t="s">
        <v>123</v>
      </c>
      <c r="AA14" s="5" t="s">
        <v>123</v>
      </c>
      <c r="DB14" s="5">
        <v>3.0</v>
      </c>
      <c r="DD14" s="5" t="s">
        <v>234</v>
      </c>
      <c r="DE14" s="5" t="s">
        <v>124</v>
      </c>
    </row>
    <row r="15">
      <c r="A15" s="5">
        <v>14.0</v>
      </c>
      <c r="B15" s="6">
        <v>66.0</v>
      </c>
      <c r="C15" s="6">
        <v>128.0</v>
      </c>
      <c r="D15" s="5" t="s">
        <v>139</v>
      </c>
      <c r="E15" s="5" t="s">
        <v>110</v>
      </c>
      <c r="F15" s="5" t="s">
        <v>160</v>
      </c>
      <c r="G15" s="5" t="s">
        <v>235</v>
      </c>
      <c r="H15" s="5" t="s">
        <v>236</v>
      </c>
      <c r="I15" s="5" t="s">
        <v>237</v>
      </c>
      <c r="J15" s="5" t="s">
        <v>172</v>
      </c>
      <c r="K15" s="5" t="s">
        <v>238</v>
      </c>
      <c r="L15" s="8" t="s">
        <v>239</v>
      </c>
      <c r="M15" s="5" t="s">
        <v>118</v>
      </c>
      <c r="N15" s="5" t="s">
        <v>240</v>
      </c>
      <c r="O15" s="5" t="s">
        <v>241</v>
      </c>
      <c r="P15" s="5" t="s">
        <v>242</v>
      </c>
      <c r="Q15" s="5" t="s">
        <v>157</v>
      </c>
      <c r="R15" s="5" t="s">
        <v>123</v>
      </c>
      <c r="S15" s="5" t="s">
        <v>123</v>
      </c>
      <c r="V15" s="5" t="s">
        <v>123</v>
      </c>
      <c r="Z15" s="5" t="s">
        <v>123</v>
      </c>
      <c r="AH15" s="5" t="s">
        <v>123</v>
      </c>
      <c r="AK15" s="5" t="s">
        <v>123</v>
      </c>
      <c r="AL15" s="5" t="s">
        <v>123</v>
      </c>
      <c r="AM15" s="5" t="s">
        <v>123</v>
      </c>
      <c r="AO15" s="5" t="s">
        <v>123</v>
      </c>
      <c r="AS15" s="5" t="s">
        <v>123</v>
      </c>
      <c r="AV15" s="5" t="s">
        <v>123</v>
      </c>
      <c r="BE15" s="5" t="s">
        <v>123</v>
      </c>
      <c r="BF15" s="5" t="s">
        <v>123</v>
      </c>
      <c r="BG15" s="5" t="s">
        <v>123</v>
      </c>
      <c r="BI15" s="5" t="s">
        <v>123</v>
      </c>
      <c r="BK15" s="5" t="s">
        <v>123</v>
      </c>
      <c r="BL15" s="5" t="s">
        <v>123</v>
      </c>
      <c r="BM15" s="5" t="s">
        <v>123</v>
      </c>
      <c r="BN15" s="5" t="s">
        <v>123</v>
      </c>
      <c r="BP15" s="5" t="s">
        <v>123</v>
      </c>
      <c r="BV15" s="5" t="s">
        <v>123</v>
      </c>
      <c r="CE15" s="5" t="s">
        <v>123</v>
      </c>
      <c r="CG15" s="5" t="s">
        <v>123</v>
      </c>
      <c r="CH15" s="5" t="s">
        <v>123</v>
      </c>
      <c r="CR15" s="5" t="s">
        <v>123</v>
      </c>
      <c r="CS15" s="5" t="s">
        <v>123</v>
      </c>
      <c r="CU15" s="5" t="s">
        <v>123</v>
      </c>
      <c r="CV15" s="5" t="s">
        <v>123</v>
      </c>
      <c r="DB15" s="5">
        <v>3.0</v>
      </c>
      <c r="DD15" s="5" t="s">
        <v>243</v>
      </c>
      <c r="DE15" s="5" t="s">
        <v>138</v>
      </c>
    </row>
    <row r="16">
      <c r="A16" s="5">
        <v>15.0</v>
      </c>
      <c r="B16" s="6" t="s">
        <v>244</v>
      </c>
      <c r="C16" s="6" t="s">
        <v>245</v>
      </c>
      <c r="D16" s="5" t="s">
        <v>139</v>
      </c>
      <c r="G16" s="5" t="s">
        <v>246</v>
      </c>
      <c r="H16" s="5" t="s">
        <v>247</v>
      </c>
      <c r="I16" s="5" t="s">
        <v>248</v>
      </c>
      <c r="J16" s="5" t="s">
        <v>249</v>
      </c>
      <c r="K16" s="5" t="s">
        <v>250</v>
      </c>
      <c r="L16" s="8" t="s">
        <v>251</v>
      </c>
      <c r="M16" s="5" t="s">
        <v>118</v>
      </c>
      <c r="N16" s="5" t="s">
        <v>252</v>
      </c>
      <c r="O16" s="5" t="s">
        <v>253</v>
      </c>
      <c r="P16" s="5" t="s">
        <v>254</v>
      </c>
      <c r="Q16" s="5" t="s">
        <v>157</v>
      </c>
      <c r="R16" s="5" t="s">
        <v>123</v>
      </c>
      <c r="S16" s="5" t="s">
        <v>123</v>
      </c>
      <c r="T16" s="5" t="s">
        <v>123</v>
      </c>
      <c r="U16" s="5" t="s">
        <v>123</v>
      </c>
      <c r="V16" s="5" t="s">
        <v>123</v>
      </c>
      <c r="W16" s="5" t="s">
        <v>123</v>
      </c>
      <c r="X16" s="5" t="s">
        <v>123</v>
      </c>
      <c r="Y16" s="5" t="s">
        <v>123</v>
      </c>
      <c r="Z16" s="5" t="s">
        <v>123</v>
      </c>
      <c r="AA16" s="5" t="s">
        <v>123</v>
      </c>
      <c r="AB16" s="5" t="s">
        <v>123</v>
      </c>
      <c r="AC16" s="5" t="s">
        <v>123</v>
      </c>
      <c r="AD16" s="5" t="s">
        <v>123</v>
      </c>
      <c r="AK16" s="5" t="s">
        <v>123</v>
      </c>
      <c r="AL16" s="5" t="s">
        <v>123</v>
      </c>
      <c r="AM16" s="5" t="s">
        <v>123</v>
      </c>
      <c r="AN16" s="5" t="s">
        <v>123</v>
      </c>
      <c r="AO16" s="5" t="s">
        <v>123</v>
      </c>
      <c r="AP16" s="5" t="s">
        <v>123</v>
      </c>
      <c r="AQ16" s="5" t="s">
        <v>123</v>
      </c>
      <c r="AR16" s="5" t="s">
        <v>123</v>
      </c>
      <c r="AS16" s="5" t="s">
        <v>123</v>
      </c>
      <c r="AT16" s="5" t="s">
        <v>123</v>
      </c>
      <c r="AU16" s="5" t="s">
        <v>123</v>
      </c>
      <c r="AV16" s="5" t="s">
        <v>123</v>
      </c>
      <c r="AW16" s="5" t="s">
        <v>123</v>
      </c>
      <c r="AX16" s="5" t="s">
        <v>123</v>
      </c>
      <c r="AY16" s="5" t="s">
        <v>123</v>
      </c>
      <c r="AZ16" s="5" t="s">
        <v>123</v>
      </c>
      <c r="BA16" s="5" t="s">
        <v>123</v>
      </c>
      <c r="BB16" s="5" t="s">
        <v>123</v>
      </c>
      <c r="BC16" s="5" t="s">
        <v>123</v>
      </c>
      <c r="BD16" s="5" t="s">
        <v>123</v>
      </c>
      <c r="BE16" s="5" t="s">
        <v>123</v>
      </c>
      <c r="BF16" s="5" t="s">
        <v>123</v>
      </c>
      <c r="BG16" s="5" t="s">
        <v>123</v>
      </c>
      <c r="BH16" s="5" t="s">
        <v>123</v>
      </c>
      <c r="BI16" s="5" t="s">
        <v>123</v>
      </c>
      <c r="BJ16" s="5" t="s">
        <v>123</v>
      </c>
      <c r="BK16" s="5" t="s">
        <v>123</v>
      </c>
      <c r="BL16" s="5" t="s">
        <v>123</v>
      </c>
      <c r="BM16" s="5" t="s">
        <v>123</v>
      </c>
      <c r="BN16" s="5" t="s">
        <v>123</v>
      </c>
      <c r="BO16" s="5" t="s">
        <v>123</v>
      </c>
      <c r="BP16" s="5" t="s">
        <v>123</v>
      </c>
      <c r="BQ16" s="5" t="s">
        <v>123</v>
      </c>
      <c r="BR16" s="5" t="s">
        <v>123</v>
      </c>
      <c r="BS16" s="5" t="s">
        <v>123</v>
      </c>
      <c r="BT16" s="5" t="s">
        <v>123</v>
      </c>
      <c r="BU16" s="5" t="s">
        <v>123</v>
      </c>
      <c r="BV16" s="5" t="s">
        <v>123</v>
      </c>
      <c r="BW16" s="5" t="s">
        <v>123</v>
      </c>
      <c r="BX16" s="5" t="s">
        <v>123</v>
      </c>
      <c r="BY16" s="5" t="s">
        <v>123</v>
      </c>
      <c r="BZ16" s="5" t="s">
        <v>123</v>
      </c>
      <c r="CA16" s="5" t="s">
        <v>123</v>
      </c>
      <c r="CB16" s="5" t="s">
        <v>123</v>
      </c>
      <c r="CC16" s="5" t="s">
        <v>123</v>
      </c>
      <c r="CE16" s="5" t="s">
        <v>123</v>
      </c>
      <c r="CF16" s="5" t="s">
        <v>123</v>
      </c>
      <c r="CG16" s="5" t="s">
        <v>123</v>
      </c>
      <c r="CH16" s="5" t="s">
        <v>123</v>
      </c>
      <c r="CI16" s="5" t="s">
        <v>123</v>
      </c>
      <c r="CJ16" s="5" t="s">
        <v>123</v>
      </c>
      <c r="CK16" s="5" t="s">
        <v>123</v>
      </c>
      <c r="CL16" s="5" t="s">
        <v>123</v>
      </c>
      <c r="CM16" s="5" t="s">
        <v>123</v>
      </c>
      <c r="CN16" s="5" t="s">
        <v>123</v>
      </c>
      <c r="CO16" s="5" t="s">
        <v>123</v>
      </c>
      <c r="CP16" s="5" t="s">
        <v>123</v>
      </c>
      <c r="CQ16" s="5" t="s">
        <v>123</v>
      </c>
      <c r="CR16" s="5" t="s">
        <v>123</v>
      </c>
      <c r="CS16" s="5" t="s">
        <v>123</v>
      </c>
      <c r="CT16" s="5" t="s">
        <v>123</v>
      </c>
      <c r="CU16" s="5" t="s">
        <v>123</v>
      </c>
      <c r="CV16" s="5" t="s">
        <v>123</v>
      </c>
      <c r="CW16" s="5" t="s">
        <v>123</v>
      </c>
      <c r="CX16" s="5" t="s">
        <v>123</v>
      </c>
      <c r="CY16" s="5" t="s">
        <v>123</v>
      </c>
      <c r="CZ16" s="5" t="s">
        <v>123</v>
      </c>
      <c r="DA16" s="5" t="s">
        <v>123</v>
      </c>
      <c r="DB16" s="5" t="s">
        <v>255</v>
      </c>
      <c r="DD16" s="5" t="s">
        <v>256</v>
      </c>
      <c r="DE16" s="5" t="s">
        <v>124</v>
      </c>
    </row>
    <row r="17">
      <c r="A17" s="5">
        <v>16.0</v>
      </c>
      <c r="B17" s="6">
        <v>184.0</v>
      </c>
      <c r="C17" s="6">
        <v>112.0</v>
      </c>
      <c r="D17" s="5" t="s">
        <v>109</v>
      </c>
      <c r="E17" s="5" t="s">
        <v>125</v>
      </c>
      <c r="F17" s="5" t="s">
        <v>111</v>
      </c>
      <c r="G17" s="5" t="s">
        <v>112</v>
      </c>
      <c r="H17" s="5" t="s">
        <v>257</v>
      </c>
      <c r="I17" s="5" t="s">
        <v>258</v>
      </c>
      <c r="J17" s="5" t="s">
        <v>259</v>
      </c>
      <c r="K17" s="5" t="s">
        <v>143</v>
      </c>
      <c r="L17" s="8" t="s">
        <v>260</v>
      </c>
      <c r="M17" s="5" t="s">
        <v>118</v>
      </c>
      <c r="N17" s="5" t="s">
        <v>261</v>
      </c>
      <c r="O17" s="5" t="s">
        <v>262</v>
      </c>
      <c r="P17" s="5" t="s">
        <v>263</v>
      </c>
      <c r="Q17" s="5" t="s">
        <v>122</v>
      </c>
      <c r="S17" s="5" t="s">
        <v>123</v>
      </c>
      <c r="T17" s="5" t="s">
        <v>123</v>
      </c>
      <c r="U17" s="5" t="s">
        <v>123</v>
      </c>
      <c r="V17" s="5" t="s">
        <v>123</v>
      </c>
      <c r="X17" s="5" t="s">
        <v>123</v>
      </c>
      <c r="Y17" s="5" t="s">
        <v>123</v>
      </c>
      <c r="AB17" s="5" t="s">
        <v>123</v>
      </c>
      <c r="AC17" s="5" t="s">
        <v>123</v>
      </c>
      <c r="DB17" s="5">
        <v>4.0</v>
      </c>
      <c r="DE17" s="5" t="s">
        <v>124</v>
      </c>
    </row>
    <row r="18">
      <c r="A18" s="5">
        <v>17.0</v>
      </c>
      <c r="B18" s="6">
        <v>271.0</v>
      </c>
      <c r="C18" s="6">
        <v>104.0</v>
      </c>
      <c r="D18" s="5" t="s">
        <v>109</v>
      </c>
      <c r="E18" s="5" t="s">
        <v>110</v>
      </c>
      <c r="F18" s="5" t="s">
        <v>111</v>
      </c>
      <c r="G18" s="5" t="s">
        <v>112</v>
      </c>
      <c r="H18" s="5" t="s">
        <v>264</v>
      </c>
      <c r="I18" s="5" t="s">
        <v>265</v>
      </c>
      <c r="J18" s="5" t="s">
        <v>222</v>
      </c>
      <c r="K18" s="5" t="s">
        <v>266</v>
      </c>
      <c r="L18" s="8" t="s">
        <v>267</v>
      </c>
      <c r="M18" s="5" t="s">
        <v>118</v>
      </c>
      <c r="N18" s="5" t="s">
        <v>268</v>
      </c>
      <c r="O18" s="5" t="s">
        <v>269</v>
      </c>
      <c r="P18" s="5" t="s">
        <v>270</v>
      </c>
      <c r="Q18" s="5" t="s">
        <v>157</v>
      </c>
      <c r="R18" s="5" t="s">
        <v>123</v>
      </c>
      <c r="S18" s="5" t="s">
        <v>123</v>
      </c>
      <c r="T18" s="5" t="s">
        <v>123</v>
      </c>
      <c r="U18" s="5" t="s">
        <v>123</v>
      </c>
      <c r="V18" s="5" t="s">
        <v>123</v>
      </c>
      <c r="X18" s="5" t="s">
        <v>123</v>
      </c>
      <c r="Y18" s="5" t="s">
        <v>123</v>
      </c>
      <c r="AB18" s="5" t="s">
        <v>123</v>
      </c>
      <c r="AD18" s="5" t="s">
        <v>123</v>
      </c>
      <c r="AE18" s="5" t="s">
        <v>123</v>
      </c>
      <c r="AK18" s="5" t="s">
        <v>123</v>
      </c>
      <c r="AL18" s="5" t="s">
        <v>123</v>
      </c>
      <c r="AM18" s="5" t="s">
        <v>123</v>
      </c>
      <c r="AN18" s="5" t="s">
        <v>123</v>
      </c>
      <c r="AP18" s="5" t="s">
        <v>123</v>
      </c>
      <c r="AQ18" s="5" t="s">
        <v>123</v>
      </c>
      <c r="AR18" s="5" t="s">
        <v>123</v>
      </c>
      <c r="AT18" s="5" t="s">
        <v>123</v>
      </c>
      <c r="AW18" s="5" t="s">
        <v>123</v>
      </c>
      <c r="AX18" s="5" t="s">
        <v>123</v>
      </c>
      <c r="BB18" s="5" t="s">
        <v>123</v>
      </c>
      <c r="BC18" s="5" t="s">
        <v>123</v>
      </c>
      <c r="BD18" s="5" t="s">
        <v>123</v>
      </c>
      <c r="BE18" s="5" t="s">
        <v>123</v>
      </c>
      <c r="BG18" s="5" t="s">
        <v>123</v>
      </c>
      <c r="BH18" s="5" t="s">
        <v>123</v>
      </c>
      <c r="BI18" s="5" t="s">
        <v>123</v>
      </c>
      <c r="BK18" s="5" t="s">
        <v>123</v>
      </c>
      <c r="BL18" s="5" t="s">
        <v>123</v>
      </c>
      <c r="BM18" s="5" t="s">
        <v>123</v>
      </c>
      <c r="BN18" s="5" t="s">
        <v>123</v>
      </c>
      <c r="BO18" s="5" t="s">
        <v>123</v>
      </c>
      <c r="BP18" s="5" t="s">
        <v>123</v>
      </c>
      <c r="BQ18" s="5" t="s">
        <v>123</v>
      </c>
      <c r="BR18" s="5" t="s">
        <v>123</v>
      </c>
      <c r="BS18" s="5" t="s">
        <v>123</v>
      </c>
      <c r="BT18" s="5" t="s">
        <v>123</v>
      </c>
      <c r="BU18" s="5" t="s">
        <v>123</v>
      </c>
      <c r="BV18" s="5" t="s">
        <v>123</v>
      </c>
      <c r="BX18" s="5" t="s">
        <v>123</v>
      </c>
      <c r="BY18" s="5" t="s">
        <v>123</v>
      </c>
      <c r="CA18" s="5" t="s">
        <v>123</v>
      </c>
      <c r="CC18" s="5" t="s">
        <v>123</v>
      </c>
      <c r="CE18" s="5" t="s">
        <v>123</v>
      </c>
      <c r="CG18" s="5" t="s">
        <v>123</v>
      </c>
      <c r="CH18" s="5" t="s">
        <v>123</v>
      </c>
      <c r="CK18" s="5" t="s">
        <v>123</v>
      </c>
      <c r="CN18" s="5" t="s">
        <v>123</v>
      </c>
      <c r="CO18" s="5" t="s">
        <v>123</v>
      </c>
      <c r="CP18" s="5" t="s">
        <v>123</v>
      </c>
      <c r="CQ18" s="5" t="s">
        <v>123</v>
      </c>
      <c r="CS18" s="5" t="s">
        <v>123</v>
      </c>
      <c r="CW18" s="5" t="s">
        <v>123</v>
      </c>
      <c r="DB18" s="5">
        <v>4.0</v>
      </c>
      <c r="DE18" s="5" t="s">
        <v>124</v>
      </c>
    </row>
    <row r="19">
      <c r="A19" s="5">
        <v>18.0</v>
      </c>
      <c r="B19" s="6">
        <v>73.0</v>
      </c>
      <c r="C19" s="6">
        <v>137.0</v>
      </c>
      <c r="D19" s="5" t="s">
        <v>139</v>
      </c>
      <c r="E19" s="5" t="s">
        <v>110</v>
      </c>
      <c r="F19" s="5" t="s">
        <v>160</v>
      </c>
      <c r="G19" s="5" t="s">
        <v>271</v>
      </c>
      <c r="H19" s="5" t="s">
        <v>272</v>
      </c>
      <c r="I19" s="5" t="s">
        <v>273</v>
      </c>
      <c r="J19" s="5" t="s">
        <v>274</v>
      </c>
      <c r="K19" s="5" t="s">
        <v>275</v>
      </c>
      <c r="L19" s="8" t="s">
        <v>276</v>
      </c>
      <c r="M19" s="5" t="s">
        <v>118</v>
      </c>
      <c r="N19" s="5" t="s">
        <v>277</v>
      </c>
      <c r="O19" s="5" t="s">
        <v>278</v>
      </c>
      <c r="P19" s="5" t="s">
        <v>279</v>
      </c>
      <c r="Q19" s="5" t="s">
        <v>122</v>
      </c>
      <c r="T19" s="5" t="s">
        <v>123</v>
      </c>
      <c r="V19" s="5" t="s">
        <v>123</v>
      </c>
      <c r="W19" s="5" t="s">
        <v>123</v>
      </c>
      <c r="Z19" s="5" t="s">
        <v>123</v>
      </c>
      <c r="AB19" s="5" t="s">
        <v>123</v>
      </c>
      <c r="AC19" s="5" t="s">
        <v>123</v>
      </c>
      <c r="DB19" s="5">
        <v>4.0</v>
      </c>
      <c r="DD19" s="5" t="s">
        <v>280</v>
      </c>
      <c r="DE19" s="5" t="s">
        <v>124</v>
      </c>
    </row>
    <row r="20">
      <c r="A20" s="5">
        <v>19.0</v>
      </c>
      <c r="B20" s="6">
        <v>89.0</v>
      </c>
      <c r="C20" s="6">
        <v>62.0</v>
      </c>
      <c r="D20" s="5" t="s">
        <v>139</v>
      </c>
      <c r="E20" s="5" t="s">
        <v>110</v>
      </c>
      <c r="F20" s="5" t="s">
        <v>160</v>
      </c>
      <c r="G20" s="5" t="s">
        <v>201</v>
      </c>
      <c r="H20" s="5" t="s">
        <v>281</v>
      </c>
      <c r="I20" s="5" t="s">
        <v>282</v>
      </c>
      <c r="J20" s="5" t="s">
        <v>204</v>
      </c>
      <c r="K20" s="5" t="s">
        <v>283</v>
      </c>
      <c r="L20" s="8" t="s">
        <v>284</v>
      </c>
      <c r="M20" s="5" t="s">
        <v>118</v>
      </c>
      <c r="N20" s="5" t="s">
        <v>285</v>
      </c>
      <c r="O20" s="5" t="s">
        <v>286</v>
      </c>
      <c r="P20" s="5" t="s">
        <v>287</v>
      </c>
      <c r="Q20" s="5" t="s">
        <v>157</v>
      </c>
      <c r="Z20" s="5" t="s">
        <v>123</v>
      </c>
      <c r="AB20" s="5" t="s">
        <v>123</v>
      </c>
      <c r="AC20" s="5" t="s">
        <v>123</v>
      </c>
      <c r="AK20" s="5" t="s">
        <v>123</v>
      </c>
      <c r="AQ20" s="5" t="s">
        <v>123</v>
      </c>
      <c r="BD20" s="5" t="s">
        <v>123</v>
      </c>
      <c r="BF20" s="5" t="s">
        <v>123</v>
      </c>
      <c r="BG20" s="5" t="s">
        <v>123</v>
      </c>
      <c r="BI20" s="5" t="s">
        <v>123</v>
      </c>
      <c r="BQ20" s="5" t="s">
        <v>123</v>
      </c>
      <c r="BS20" s="5" t="s">
        <v>123</v>
      </c>
      <c r="BT20" s="5" t="s">
        <v>123</v>
      </c>
      <c r="CE20" s="5" t="s">
        <v>123</v>
      </c>
      <c r="CG20" s="5" t="s">
        <v>123</v>
      </c>
      <c r="CK20" s="5" t="s">
        <v>123</v>
      </c>
      <c r="CO20" s="5" t="s">
        <v>123</v>
      </c>
      <c r="CR20" s="5" t="s">
        <v>123</v>
      </c>
      <c r="DB20" s="5">
        <v>3.0</v>
      </c>
      <c r="DE20" s="5" t="s">
        <v>138</v>
      </c>
    </row>
    <row r="21">
      <c r="A21" s="5">
        <v>20.0</v>
      </c>
      <c r="B21" s="6">
        <v>234.0</v>
      </c>
      <c r="C21" s="6">
        <v>111.0</v>
      </c>
      <c r="D21" s="5" t="s">
        <v>109</v>
      </c>
      <c r="E21" s="5" t="s">
        <v>125</v>
      </c>
      <c r="F21" s="5" t="s">
        <v>160</v>
      </c>
      <c r="G21" s="5" t="s">
        <v>161</v>
      </c>
      <c r="H21" s="5" t="s">
        <v>288</v>
      </c>
      <c r="I21" s="5" t="s">
        <v>289</v>
      </c>
      <c r="J21" s="5" t="s">
        <v>115</v>
      </c>
      <c r="K21" s="5" t="s">
        <v>290</v>
      </c>
      <c r="L21" s="8" t="s">
        <v>117</v>
      </c>
      <c r="M21" s="5" t="s">
        <v>118</v>
      </c>
      <c r="N21" s="5" t="s">
        <v>291</v>
      </c>
      <c r="O21" s="5" t="s">
        <v>292</v>
      </c>
      <c r="P21" s="5" t="s">
        <v>293</v>
      </c>
      <c r="Q21" s="5" t="s">
        <v>122</v>
      </c>
      <c r="R21" s="5" t="s">
        <v>123</v>
      </c>
      <c r="S21" s="5" t="s">
        <v>123</v>
      </c>
      <c r="T21" s="5" t="s">
        <v>123</v>
      </c>
      <c r="U21" s="5" t="s">
        <v>123</v>
      </c>
      <c r="V21" s="5" t="s">
        <v>123</v>
      </c>
      <c r="W21" s="5" t="s">
        <v>123</v>
      </c>
      <c r="X21" s="5" t="s">
        <v>123</v>
      </c>
      <c r="Y21" s="5" t="s">
        <v>123</v>
      </c>
      <c r="AA21" s="5" t="s">
        <v>123</v>
      </c>
      <c r="AB21" s="5" t="s">
        <v>123</v>
      </c>
      <c r="AC21" s="5" t="s">
        <v>123</v>
      </c>
      <c r="DB21" s="5">
        <v>4.0</v>
      </c>
      <c r="DE21" s="5" t="s">
        <v>124</v>
      </c>
    </row>
    <row r="22">
      <c r="A22" s="5">
        <v>21.0</v>
      </c>
      <c r="B22" s="6">
        <v>183.0</v>
      </c>
      <c r="C22" s="6">
        <v>111.0</v>
      </c>
      <c r="D22" s="5" t="s">
        <v>109</v>
      </c>
      <c r="E22" s="5" t="s">
        <v>125</v>
      </c>
      <c r="F22" s="5" t="s">
        <v>160</v>
      </c>
      <c r="G22" s="5" t="s">
        <v>161</v>
      </c>
      <c r="H22" s="5" t="s">
        <v>294</v>
      </c>
      <c r="I22" s="5" t="s">
        <v>295</v>
      </c>
      <c r="J22" s="5" t="s">
        <v>115</v>
      </c>
      <c r="K22" s="5" t="s">
        <v>296</v>
      </c>
      <c r="L22" s="8" t="s">
        <v>297</v>
      </c>
      <c r="M22" s="5" t="s">
        <v>118</v>
      </c>
      <c r="N22" s="5" t="s">
        <v>298</v>
      </c>
      <c r="O22" s="5" t="s">
        <v>299</v>
      </c>
      <c r="P22" s="5" t="s">
        <v>300</v>
      </c>
      <c r="Q22" s="5" t="s">
        <v>122</v>
      </c>
      <c r="R22" s="5" t="s">
        <v>123</v>
      </c>
      <c r="S22" s="5" t="s">
        <v>123</v>
      </c>
      <c r="T22" s="5" t="s">
        <v>123</v>
      </c>
      <c r="U22" s="5" t="s">
        <v>123</v>
      </c>
      <c r="V22" s="5" t="s">
        <v>123</v>
      </c>
      <c r="X22" s="5" t="s">
        <v>123</v>
      </c>
      <c r="Y22" s="5" t="s">
        <v>123</v>
      </c>
      <c r="AA22" s="5" t="s">
        <v>123</v>
      </c>
      <c r="AC22" s="5" t="s">
        <v>123</v>
      </c>
      <c r="DB22" s="5">
        <v>4.0</v>
      </c>
      <c r="DE22" s="5" t="s">
        <v>124</v>
      </c>
    </row>
    <row r="23">
      <c r="A23" s="5">
        <v>22.0</v>
      </c>
      <c r="B23" s="6" t="s">
        <v>301</v>
      </c>
      <c r="C23" s="6" t="s">
        <v>302</v>
      </c>
      <c r="D23" s="5" t="s">
        <v>109</v>
      </c>
      <c r="G23" s="5" t="s">
        <v>303</v>
      </c>
      <c r="H23" s="5" t="s">
        <v>304</v>
      </c>
      <c r="I23" s="5" t="s">
        <v>305</v>
      </c>
      <c r="J23" s="5" t="s">
        <v>204</v>
      </c>
      <c r="K23" s="5" t="s">
        <v>306</v>
      </c>
      <c r="L23" s="8" t="s">
        <v>307</v>
      </c>
      <c r="M23" s="5" t="s">
        <v>118</v>
      </c>
      <c r="N23" s="5" t="s">
        <v>308</v>
      </c>
      <c r="O23" s="5" t="s">
        <v>309</v>
      </c>
      <c r="P23" s="5" t="s">
        <v>310</v>
      </c>
      <c r="Q23" s="5" t="s">
        <v>157</v>
      </c>
      <c r="R23" s="5" t="s">
        <v>123</v>
      </c>
      <c r="S23" s="5" t="s">
        <v>123</v>
      </c>
      <c r="T23" s="5" t="s">
        <v>123</v>
      </c>
      <c r="U23" s="5" t="s">
        <v>123</v>
      </c>
      <c r="V23" s="5" t="s">
        <v>123</v>
      </c>
      <c r="W23" s="5" t="s">
        <v>123</v>
      </c>
      <c r="X23" s="5" t="s">
        <v>123</v>
      </c>
      <c r="Y23" s="5" t="s">
        <v>123</v>
      </c>
      <c r="Z23" s="5" t="s">
        <v>123</v>
      </c>
      <c r="AA23" s="5" t="s">
        <v>123</v>
      </c>
      <c r="AB23" s="5" t="s">
        <v>123</v>
      </c>
      <c r="AC23" s="5" t="s">
        <v>123</v>
      </c>
      <c r="AK23" s="5" t="s">
        <v>123</v>
      </c>
      <c r="AM23" s="5" t="s">
        <v>123</v>
      </c>
      <c r="AN23" s="5" t="s">
        <v>123</v>
      </c>
      <c r="AP23" s="5" t="s">
        <v>123</v>
      </c>
      <c r="AR23" s="5" t="s">
        <v>123</v>
      </c>
      <c r="AV23" s="5" t="s">
        <v>123</v>
      </c>
      <c r="AW23" s="5" t="s">
        <v>123</v>
      </c>
      <c r="AX23" s="5" t="s">
        <v>123</v>
      </c>
      <c r="AZ23" s="5" t="s">
        <v>123</v>
      </c>
      <c r="BA23" s="5" t="s">
        <v>123</v>
      </c>
      <c r="BF23" s="5" t="s">
        <v>123</v>
      </c>
      <c r="BH23" s="5" t="s">
        <v>123</v>
      </c>
      <c r="BS23" s="5" t="s">
        <v>123</v>
      </c>
      <c r="BT23" s="5" t="s">
        <v>123</v>
      </c>
      <c r="BU23" s="5" t="s">
        <v>123</v>
      </c>
      <c r="BV23" s="5" t="s">
        <v>123</v>
      </c>
      <c r="CC23" s="5" t="s">
        <v>123</v>
      </c>
      <c r="CO23" s="5" t="s">
        <v>123</v>
      </c>
      <c r="DB23" s="9">
        <v>43527.0</v>
      </c>
      <c r="DE23" s="5" t="s">
        <v>124</v>
      </c>
    </row>
    <row r="24">
      <c r="A24" s="5">
        <v>23.0</v>
      </c>
      <c r="B24" s="6">
        <v>264.0</v>
      </c>
      <c r="C24" s="6">
        <v>82.0</v>
      </c>
      <c r="D24" s="5" t="s">
        <v>109</v>
      </c>
      <c r="E24" s="5" t="s">
        <v>110</v>
      </c>
      <c r="F24" s="5" t="s">
        <v>160</v>
      </c>
      <c r="G24" s="5" t="s">
        <v>311</v>
      </c>
      <c r="H24" s="5" t="s">
        <v>312</v>
      </c>
      <c r="I24" s="5" t="s">
        <v>313</v>
      </c>
      <c r="J24" s="5" t="s">
        <v>314</v>
      </c>
      <c r="K24" s="5" t="s">
        <v>315</v>
      </c>
      <c r="L24" s="8" t="s">
        <v>316</v>
      </c>
      <c r="M24" s="5" t="s">
        <v>118</v>
      </c>
      <c r="N24" s="5" t="s">
        <v>317</v>
      </c>
      <c r="O24" s="5" t="s">
        <v>318</v>
      </c>
      <c r="P24" s="5" t="s">
        <v>319</v>
      </c>
      <c r="Q24" s="5" t="s">
        <v>157</v>
      </c>
      <c r="R24" s="5" t="s">
        <v>123</v>
      </c>
      <c r="T24" s="5" t="s">
        <v>123</v>
      </c>
      <c r="AA24" s="5" t="s">
        <v>123</v>
      </c>
      <c r="AE24" s="5" t="s">
        <v>123</v>
      </c>
      <c r="AJ24" s="5" t="s">
        <v>123</v>
      </c>
      <c r="AS24" s="5" t="s">
        <v>123</v>
      </c>
      <c r="AV24" s="5" t="s">
        <v>123</v>
      </c>
      <c r="BF24" s="5" t="s">
        <v>123</v>
      </c>
      <c r="DB24" s="5">
        <v>3.0</v>
      </c>
      <c r="DD24" s="5" t="s">
        <v>320</v>
      </c>
      <c r="DE24" s="5" t="s">
        <v>138</v>
      </c>
    </row>
    <row r="25">
      <c r="A25" s="5">
        <v>24.0</v>
      </c>
      <c r="B25" s="6" t="s">
        <v>321</v>
      </c>
      <c r="C25" s="6" t="s">
        <v>322</v>
      </c>
      <c r="D25" s="5" t="s">
        <v>323</v>
      </c>
      <c r="G25" s="5" t="s">
        <v>324</v>
      </c>
      <c r="H25" s="5" t="s">
        <v>325</v>
      </c>
      <c r="I25" s="5" t="s">
        <v>326</v>
      </c>
      <c r="J25" s="5" t="s">
        <v>327</v>
      </c>
      <c r="K25" s="5" t="s">
        <v>328</v>
      </c>
      <c r="L25" s="8" t="s">
        <v>329</v>
      </c>
      <c r="M25" s="5" t="s">
        <v>118</v>
      </c>
      <c r="N25" s="5" t="s">
        <v>330</v>
      </c>
      <c r="O25" s="5" t="s">
        <v>331</v>
      </c>
      <c r="P25" s="5" t="s">
        <v>332</v>
      </c>
      <c r="Q25" s="5" t="s">
        <v>122</v>
      </c>
      <c r="R25" s="5" t="s">
        <v>123</v>
      </c>
      <c r="S25" s="5" t="s">
        <v>123</v>
      </c>
      <c r="T25" s="5" t="s">
        <v>123</v>
      </c>
      <c r="U25" s="5" t="s">
        <v>123</v>
      </c>
      <c r="V25" s="5" t="s">
        <v>123</v>
      </c>
      <c r="X25" s="5" t="s">
        <v>123</v>
      </c>
      <c r="Y25" s="5" t="s">
        <v>123</v>
      </c>
      <c r="Z25" s="5" t="s">
        <v>123</v>
      </c>
      <c r="AA25" s="5" t="s">
        <v>123</v>
      </c>
      <c r="AB25" s="5" t="s">
        <v>123</v>
      </c>
      <c r="AC25" s="5" t="s">
        <v>123</v>
      </c>
      <c r="DB25" s="10">
        <v>38079.0</v>
      </c>
      <c r="DD25" s="5" t="s">
        <v>333</v>
      </c>
      <c r="DE25" s="5" t="s">
        <v>124</v>
      </c>
    </row>
    <row r="26">
      <c r="A26" s="5">
        <v>25.0</v>
      </c>
      <c r="B26" s="6" t="s">
        <v>334</v>
      </c>
      <c r="C26" s="6" t="s">
        <v>335</v>
      </c>
      <c r="D26" s="5" t="s">
        <v>109</v>
      </c>
      <c r="G26" s="5" t="s">
        <v>336</v>
      </c>
      <c r="H26" s="5" t="s">
        <v>337</v>
      </c>
      <c r="I26" s="5" t="s">
        <v>338</v>
      </c>
      <c r="J26" s="5" t="s">
        <v>338</v>
      </c>
      <c r="K26" s="5" t="s">
        <v>339</v>
      </c>
      <c r="L26" s="8" t="s">
        <v>340</v>
      </c>
      <c r="M26" s="5" t="s">
        <v>118</v>
      </c>
      <c r="N26" s="5" t="s">
        <v>341</v>
      </c>
      <c r="O26" s="5" t="s">
        <v>342</v>
      </c>
      <c r="P26" s="5" t="s">
        <v>343</v>
      </c>
      <c r="Q26" s="5" t="s">
        <v>157</v>
      </c>
      <c r="R26" s="5" t="s">
        <v>123</v>
      </c>
      <c r="S26" s="5" t="s">
        <v>123</v>
      </c>
      <c r="T26" s="5" t="s">
        <v>123</v>
      </c>
      <c r="U26" s="5" t="s">
        <v>123</v>
      </c>
      <c r="V26" s="5" t="s">
        <v>123</v>
      </c>
      <c r="W26" s="5" t="s">
        <v>123</v>
      </c>
      <c r="X26" s="5" t="s">
        <v>123</v>
      </c>
      <c r="Y26" s="5" t="s">
        <v>123</v>
      </c>
      <c r="Z26" s="5" t="s">
        <v>123</v>
      </c>
      <c r="AA26" s="5" t="s">
        <v>123</v>
      </c>
      <c r="AB26" s="5" t="s">
        <v>123</v>
      </c>
      <c r="AC26" s="5" t="s">
        <v>123</v>
      </c>
      <c r="AG26" s="5" t="s">
        <v>123</v>
      </c>
      <c r="AH26" s="5" t="s">
        <v>123</v>
      </c>
      <c r="AI26" s="5" t="s">
        <v>123</v>
      </c>
      <c r="AJ26" s="5" t="s">
        <v>123</v>
      </c>
      <c r="AK26" s="5" t="s">
        <v>123</v>
      </c>
      <c r="AL26" s="5" t="s">
        <v>123</v>
      </c>
      <c r="AM26" s="5" t="s">
        <v>123</v>
      </c>
      <c r="AN26" s="5" t="s">
        <v>123</v>
      </c>
      <c r="AO26" s="5" t="s">
        <v>123</v>
      </c>
      <c r="AP26" s="5" t="s">
        <v>123</v>
      </c>
      <c r="AQ26" s="5" t="s">
        <v>123</v>
      </c>
      <c r="AR26" s="5" t="s">
        <v>123</v>
      </c>
      <c r="AS26" s="5" t="s">
        <v>123</v>
      </c>
      <c r="AV26" s="5" t="s">
        <v>123</v>
      </c>
      <c r="AW26" s="5" t="s">
        <v>123</v>
      </c>
      <c r="AX26" s="5" t="s">
        <v>123</v>
      </c>
      <c r="AY26" s="5" t="s">
        <v>123</v>
      </c>
      <c r="BB26" s="5" t="s">
        <v>123</v>
      </c>
      <c r="BD26" s="5" t="s">
        <v>123</v>
      </c>
      <c r="BE26" s="5" t="s">
        <v>123</v>
      </c>
      <c r="BH26" s="5" t="s">
        <v>123</v>
      </c>
      <c r="BI26" s="5" t="s">
        <v>123</v>
      </c>
      <c r="BJ26" s="5" t="s">
        <v>123</v>
      </c>
      <c r="BK26" s="5" t="s">
        <v>123</v>
      </c>
      <c r="BL26" s="5" t="s">
        <v>123</v>
      </c>
      <c r="BM26" s="5" t="s">
        <v>123</v>
      </c>
      <c r="BN26" s="5" t="s">
        <v>123</v>
      </c>
      <c r="BP26" s="5" t="s">
        <v>123</v>
      </c>
      <c r="BR26" s="5" t="s">
        <v>123</v>
      </c>
      <c r="BS26" s="5" t="s">
        <v>123</v>
      </c>
      <c r="BT26" s="5" t="s">
        <v>123</v>
      </c>
      <c r="BU26" s="5" t="s">
        <v>123</v>
      </c>
      <c r="BV26" s="5" t="s">
        <v>123</v>
      </c>
      <c r="BW26" s="5" t="s">
        <v>123</v>
      </c>
      <c r="BX26" s="5" t="s">
        <v>123</v>
      </c>
      <c r="CC26" s="5" t="s">
        <v>123</v>
      </c>
      <c r="CE26" s="5" t="s">
        <v>123</v>
      </c>
      <c r="CF26" s="5" t="s">
        <v>123</v>
      </c>
      <c r="CG26" s="5" t="s">
        <v>123</v>
      </c>
      <c r="CH26" s="5" t="s">
        <v>123</v>
      </c>
      <c r="CJ26" s="5" t="s">
        <v>123</v>
      </c>
      <c r="CK26" s="5" t="s">
        <v>123</v>
      </c>
      <c r="CO26" s="5" t="s">
        <v>123</v>
      </c>
      <c r="CP26" s="5" t="s">
        <v>123</v>
      </c>
      <c r="CQ26" s="5" t="s">
        <v>123</v>
      </c>
      <c r="CR26" s="5" t="s">
        <v>123</v>
      </c>
      <c r="CS26" s="5" t="s">
        <v>123</v>
      </c>
      <c r="CT26" s="5" t="s">
        <v>123</v>
      </c>
      <c r="CW26" s="5" t="s">
        <v>123</v>
      </c>
      <c r="CX26" s="5" t="s">
        <v>123</v>
      </c>
      <c r="CZ26" s="5" t="s">
        <v>123</v>
      </c>
      <c r="DB26" s="5">
        <v>4.0</v>
      </c>
      <c r="DE26" s="5" t="s">
        <v>124</v>
      </c>
    </row>
    <row r="27">
      <c r="A27" s="5">
        <v>26.0</v>
      </c>
      <c r="B27" s="6">
        <v>137.0</v>
      </c>
      <c r="C27" s="6">
        <v>134.0</v>
      </c>
      <c r="D27" s="5" t="s">
        <v>109</v>
      </c>
      <c r="E27" s="5" t="s">
        <v>125</v>
      </c>
      <c r="F27" s="5" t="s">
        <v>111</v>
      </c>
      <c r="G27" s="5" t="s">
        <v>112</v>
      </c>
      <c r="H27" s="5" t="s">
        <v>344</v>
      </c>
      <c r="I27" s="5" t="s">
        <v>345</v>
      </c>
      <c r="J27" s="5" t="s">
        <v>142</v>
      </c>
      <c r="K27" s="5" t="s">
        <v>143</v>
      </c>
      <c r="L27" s="8" t="s">
        <v>346</v>
      </c>
      <c r="M27" s="5" t="s">
        <v>118</v>
      </c>
      <c r="N27" s="5" t="s">
        <v>347</v>
      </c>
      <c r="O27" s="5" t="s">
        <v>348</v>
      </c>
      <c r="P27" s="5" t="s">
        <v>349</v>
      </c>
      <c r="Q27" s="5" t="s">
        <v>122</v>
      </c>
      <c r="Y27" s="5" t="s">
        <v>123</v>
      </c>
      <c r="AB27" s="5" t="s">
        <v>123</v>
      </c>
      <c r="AC27" s="5" t="s">
        <v>123</v>
      </c>
      <c r="DB27" s="5">
        <v>3.0</v>
      </c>
      <c r="DE27" s="5" t="s">
        <v>138</v>
      </c>
    </row>
    <row r="28">
      <c r="A28" s="5">
        <v>27.0</v>
      </c>
      <c r="B28" s="6" t="s">
        <v>350</v>
      </c>
      <c r="C28" s="6" t="s">
        <v>351</v>
      </c>
      <c r="D28" s="5" t="s">
        <v>109</v>
      </c>
      <c r="G28" s="5" t="s">
        <v>352</v>
      </c>
      <c r="H28" s="5" t="s">
        <v>353</v>
      </c>
      <c r="I28" s="5" t="s">
        <v>354</v>
      </c>
      <c r="J28" s="5" t="s">
        <v>355</v>
      </c>
      <c r="K28" s="5" t="s">
        <v>356</v>
      </c>
      <c r="L28" s="8" t="s">
        <v>357</v>
      </c>
      <c r="M28" s="5" t="s">
        <v>118</v>
      </c>
      <c r="N28" s="5" t="s">
        <v>358</v>
      </c>
      <c r="O28" s="5" t="s">
        <v>359</v>
      </c>
      <c r="P28" s="5" t="s">
        <v>360</v>
      </c>
      <c r="Q28" s="5" t="s">
        <v>157</v>
      </c>
      <c r="S28" s="5" t="s">
        <v>123</v>
      </c>
      <c r="T28" s="5" t="s">
        <v>123</v>
      </c>
      <c r="V28" s="5" t="s">
        <v>123</v>
      </c>
      <c r="X28" s="5" t="s">
        <v>123</v>
      </c>
      <c r="Y28" s="5" t="s">
        <v>123</v>
      </c>
      <c r="Z28" s="5" t="s">
        <v>123</v>
      </c>
      <c r="AB28" s="5" t="s">
        <v>123</v>
      </c>
      <c r="AC28" s="5" t="s">
        <v>123</v>
      </c>
      <c r="AK28" s="5" t="s">
        <v>123</v>
      </c>
      <c r="AL28" s="5" t="s">
        <v>123</v>
      </c>
      <c r="AM28" s="5" t="s">
        <v>123</v>
      </c>
      <c r="AN28" s="5" t="s">
        <v>123</v>
      </c>
      <c r="AO28" s="5" t="s">
        <v>123</v>
      </c>
      <c r="AP28" s="5" t="s">
        <v>123</v>
      </c>
      <c r="AR28" s="5" t="s">
        <v>123</v>
      </c>
      <c r="AV28" s="5" t="s">
        <v>123</v>
      </c>
      <c r="AW28" s="5" t="s">
        <v>123</v>
      </c>
      <c r="AX28" s="5" t="s">
        <v>123</v>
      </c>
      <c r="AY28" s="5" t="s">
        <v>123</v>
      </c>
      <c r="AZ28" s="5" t="s">
        <v>123</v>
      </c>
      <c r="BA28" s="5" t="s">
        <v>123</v>
      </c>
      <c r="BF28" s="5" t="s">
        <v>123</v>
      </c>
      <c r="BH28" s="5" t="s">
        <v>123</v>
      </c>
      <c r="BI28" s="5" t="s">
        <v>123</v>
      </c>
      <c r="BK28" s="5" t="s">
        <v>123</v>
      </c>
      <c r="BO28" s="5" t="s">
        <v>123</v>
      </c>
      <c r="BR28" s="5" t="s">
        <v>123</v>
      </c>
      <c r="BS28" s="5" t="s">
        <v>123</v>
      </c>
      <c r="BT28" s="5" t="s">
        <v>123</v>
      </c>
      <c r="BU28" s="5" t="s">
        <v>123</v>
      </c>
      <c r="BV28" s="5" t="s">
        <v>123</v>
      </c>
      <c r="CO28" s="5" t="s">
        <v>123</v>
      </c>
      <c r="CQ28" s="5" t="s">
        <v>123</v>
      </c>
      <c r="CT28" s="5" t="s">
        <v>123</v>
      </c>
      <c r="DB28" s="9">
        <v>43527.0</v>
      </c>
      <c r="DE28" s="5" t="s">
        <v>124</v>
      </c>
    </row>
    <row r="29">
      <c r="A29" s="5">
        <v>28.0</v>
      </c>
      <c r="B29" s="6">
        <v>120.0</v>
      </c>
      <c r="C29" s="6">
        <v>111.0</v>
      </c>
      <c r="D29" s="5" t="s">
        <v>109</v>
      </c>
      <c r="E29" s="5" t="s">
        <v>125</v>
      </c>
      <c r="F29" s="5" t="s">
        <v>160</v>
      </c>
      <c r="G29" s="5" t="s">
        <v>161</v>
      </c>
      <c r="H29" s="5" t="s">
        <v>363</v>
      </c>
      <c r="I29" s="5" t="s">
        <v>364</v>
      </c>
      <c r="J29" s="5" t="s">
        <v>115</v>
      </c>
      <c r="K29" s="5" t="s">
        <v>365</v>
      </c>
      <c r="L29" s="8" t="s">
        <v>366</v>
      </c>
      <c r="M29" s="5" t="s">
        <v>118</v>
      </c>
      <c r="N29" s="5" t="s">
        <v>367</v>
      </c>
      <c r="O29" s="5" t="s">
        <v>368</v>
      </c>
      <c r="P29" s="5" t="s">
        <v>369</v>
      </c>
      <c r="Q29" s="5" t="s">
        <v>122</v>
      </c>
      <c r="S29" s="5" t="s">
        <v>123</v>
      </c>
      <c r="T29" s="5" t="s">
        <v>123</v>
      </c>
      <c r="U29" s="5" t="s">
        <v>123</v>
      </c>
      <c r="V29" s="5" t="s">
        <v>123</v>
      </c>
      <c r="W29" s="5" t="s">
        <v>123</v>
      </c>
      <c r="X29" s="5" t="s">
        <v>123</v>
      </c>
      <c r="Y29" s="5" t="s">
        <v>123</v>
      </c>
      <c r="AA29" s="5" t="s">
        <v>123</v>
      </c>
      <c r="AB29" s="5" t="s">
        <v>123</v>
      </c>
      <c r="AC29" s="5" t="s">
        <v>123</v>
      </c>
      <c r="DB29" s="5">
        <v>4.0</v>
      </c>
      <c r="DE29" s="5" t="s">
        <v>124</v>
      </c>
    </row>
    <row r="30">
      <c r="A30" s="5">
        <v>29.0</v>
      </c>
      <c r="B30" s="6">
        <v>153.0</v>
      </c>
      <c r="C30" s="6">
        <v>62.0</v>
      </c>
      <c r="D30" s="5" t="s">
        <v>139</v>
      </c>
      <c r="E30" s="5" t="s">
        <v>110</v>
      </c>
      <c r="F30" s="5" t="s">
        <v>160</v>
      </c>
      <c r="G30" s="5" t="s">
        <v>201</v>
      </c>
      <c r="H30" s="5" t="s">
        <v>371</v>
      </c>
      <c r="I30" s="5" t="s">
        <v>372</v>
      </c>
      <c r="J30" s="5" t="s">
        <v>204</v>
      </c>
      <c r="K30" s="5" t="s">
        <v>373</v>
      </c>
      <c r="L30" s="8" t="s">
        <v>374</v>
      </c>
      <c r="M30" s="5" t="s">
        <v>207</v>
      </c>
      <c r="N30" s="5" t="s">
        <v>375</v>
      </c>
      <c r="O30" s="5" t="s">
        <v>376</v>
      </c>
      <c r="P30" s="5" t="s">
        <v>377</v>
      </c>
      <c r="Q30" s="5" t="s">
        <v>122</v>
      </c>
      <c r="R30" s="5" t="s">
        <v>123</v>
      </c>
      <c r="V30" s="5" t="s">
        <v>123</v>
      </c>
      <c r="W30" s="5" t="s">
        <v>123</v>
      </c>
      <c r="Y30" s="5" t="s">
        <v>123</v>
      </c>
      <c r="DB30" s="5">
        <v>4.0</v>
      </c>
      <c r="DE30" s="5" t="s">
        <v>138</v>
      </c>
    </row>
    <row r="31">
      <c r="A31" s="5">
        <v>30.0</v>
      </c>
      <c r="B31" s="6">
        <v>6.0</v>
      </c>
      <c r="C31" s="6">
        <v>53.0</v>
      </c>
      <c r="D31" s="5" t="s">
        <v>139</v>
      </c>
      <c r="E31" s="5" t="s">
        <v>110</v>
      </c>
      <c r="F31" s="5" t="s">
        <v>160</v>
      </c>
      <c r="G31" s="5" t="s">
        <v>235</v>
      </c>
      <c r="H31" s="5" t="s">
        <v>378</v>
      </c>
      <c r="I31" s="5" t="s">
        <v>379</v>
      </c>
      <c r="J31" s="5" t="s">
        <v>380</v>
      </c>
      <c r="K31" s="5" t="s">
        <v>381</v>
      </c>
      <c r="L31" s="8" t="s">
        <v>382</v>
      </c>
      <c r="M31" s="5" t="s">
        <v>118</v>
      </c>
      <c r="N31" s="5" t="s">
        <v>383</v>
      </c>
      <c r="O31" s="5" t="s">
        <v>384</v>
      </c>
      <c r="P31" s="5" t="s">
        <v>385</v>
      </c>
      <c r="Q31" s="5" t="s">
        <v>157</v>
      </c>
      <c r="R31" s="5" t="s">
        <v>123</v>
      </c>
      <c r="S31" s="5" t="s">
        <v>123</v>
      </c>
      <c r="T31" s="5" t="s">
        <v>123</v>
      </c>
      <c r="V31" s="5" t="s">
        <v>123</v>
      </c>
      <c r="Z31" s="5" t="s">
        <v>123</v>
      </c>
      <c r="AG31" s="5" t="s">
        <v>123</v>
      </c>
      <c r="AH31" s="5" t="s">
        <v>123</v>
      </c>
      <c r="AK31" s="5" t="s">
        <v>123</v>
      </c>
      <c r="AL31" s="5" t="s">
        <v>123</v>
      </c>
      <c r="AO31" s="5" t="s">
        <v>123</v>
      </c>
      <c r="AQ31" s="5" t="s">
        <v>123</v>
      </c>
      <c r="AS31" s="5" t="s">
        <v>123</v>
      </c>
      <c r="AV31" s="5" t="s">
        <v>123</v>
      </c>
      <c r="BC31" s="5" t="s">
        <v>123</v>
      </c>
      <c r="BD31" s="5" t="s">
        <v>123</v>
      </c>
      <c r="BE31" s="5" t="s">
        <v>123</v>
      </c>
      <c r="BK31" s="5" t="s">
        <v>123</v>
      </c>
      <c r="BL31" s="5" t="s">
        <v>123</v>
      </c>
      <c r="BM31" s="5" t="s">
        <v>123</v>
      </c>
      <c r="BP31" s="5" t="s">
        <v>123</v>
      </c>
      <c r="BV31" s="5" t="s">
        <v>123</v>
      </c>
      <c r="CH31" s="5" t="s">
        <v>123</v>
      </c>
      <c r="CP31" s="5" t="s">
        <v>123</v>
      </c>
      <c r="CQ31" s="5" t="s">
        <v>123</v>
      </c>
      <c r="CR31" s="5" t="s">
        <v>123</v>
      </c>
      <c r="CS31" s="5" t="s">
        <v>123</v>
      </c>
      <c r="CT31" s="5" t="s">
        <v>123</v>
      </c>
      <c r="CU31" s="5" t="s">
        <v>123</v>
      </c>
      <c r="CV31" s="5" t="s">
        <v>123</v>
      </c>
      <c r="DB31" s="5">
        <v>3.0</v>
      </c>
      <c r="DD31" s="5" t="s">
        <v>387</v>
      </c>
      <c r="DE31" s="5" t="s">
        <v>138</v>
      </c>
    </row>
    <row r="32">
      <c r="A32" s="5">
        <v>31.0</v>
      </c>
      <c r="B32" s="6">
        <v>34.0</v>
      </c>
      <c r="C32" s="6">
        <v>91.0</v>
      </c>
      <c r="D32" s="5" t="s">
        <v>139</v>
      </c>
      <c r="E32" s="5" t="s">
        <v>125</v>
      </c>
      <c r="F32" s="5" t="s">
        <v>219</v>
      </c>
      <c r="G32" s="5" t="s">
        <v>112</v>
      </c>
      <c r="H32" s="5" t="s">
        <v>388</v>
      </c>
      <c r="I32" s="5" t="s">
        <v>229</v>
      </c>
      <c r="J32" s="5" t="s">
        <v>172</v>
      </c>
      <c r="K32" s="5" t="s">
        <v>389</v>
      </c>
      <c r="L32" s="8" t="s">
        <v>390</v>
      </c>
      <c r="M32" s="5" t="s">
        <v>118</v>
      </c>
      <c r="N32" s="5" t="s">
        <v>391</v>
      </c>
      <c r="O32" s="5" t="s">
        <v>392</v>
      </c>
      <c r="Q32" s="5" t="s">
        <v>157</v>
      </c>
      <c r="R32" s="5" t="s">
        <v>123</v>
      </c>
      <c r="S32" s="5" t="s">
        <v>123</v>
      </c>
      <c r="T32" s="5" t="s">
        <v>123</v>
      </c>
      <c r="U32" s="5" t="s">
        <v>123</v>
      </c>
      <c r="W32" s="5" t="s">
        <v>123</v>
      </c>
      <c r="Y32" s="5" t="s">
        <v>123</v>
      </c>
      <c r="Z32" s="5" t="s">
        <v>123</v>
      </c>
      <c r="AA32" s="5" t="s">
        <v>123</v>
      </c>
      <c r="AB32" s="5" t="s">
        <v>123</v>
      </c>
      <c r="AC32" s="5" t="s">
        <v>123</v>
      </c>
      <c r="AD32" s="5" t="s">
        <v>123</v>
      </c>
      <c r="AE32" s="5" t="s">
        <v>123</v>
      </c>
      <c r="AF32" s="5" t="s">
        <v>123</v>
      </c>
      <c r="AH32" s="5" t="s">
        <v>123</v>
      </c>
      <c r="AM32" s="5" t="s">
        <v>123</v>
      </c>
      <c r="AQ32" s="5" t="s">
        <v>123</v>
      </c>
      <c r="AU32" s="5" t="s">
        <v>123</v>
      </c>
      <c r="AV32" s="5" t="s">
        <v>123</v>
      </c>
      <c r="AY32" s="5" t="s">
        <v>123</v>
      </c>
      <c r="BA32" s="5" t="s">
        <v>123</v>
      </c>
      <c r="BB32" s="5" t="s">
        <v>123</v>
      </c>
      <c r="BE32" s="5" t="s">
        <v>123</v>
      </c>
      <c r="BK32" s="5" t="s">
        <v>123</v>
      </c>
      <c r="BL32" s="5" t="s">
        <v>123</v>
      </c>
      <c r="BM32" s="5" t="s">
        <v>123</v>
      </c>
      <c r="BO32" s="5" t="s">
        <v>123</v>
      </c>
      <c r="BQ32" s="5" t="s">
        <v>123</v>
      </c>
      <c r="BR32" s="5" t="s">
        <v>123</v>
      </c>
      <c r="BS32" s="5" t="s">
        <v>123</v>
      </c>
      <c r="BT32" s="5" t="s">
        <v>123</v>
      </c>
      <c r="BU32" s="5" t="s">
        <v>123</v>
      </c>
      <c r="BV32" s="5" t="s">
        <v>123</v>
      </c>
      <c r="BW32" s="5" t="s">
        <v>123</v>
      </c>
      <c r="BX32" s="5" t="s">
        <v>123</v>
      </c>
      <c r="CB32" s="5" t="s">
        <v>123</v>
      </c>
      <c r="CC32" s="5" t="s">
        <v>123</v>
      </c>
      <c r="CE32" s="5" t="s">
        <v>123</v>
      </c>
      <c r="CF32" s="5" t="s">
        <v>123</v>
      </c>
      <c r="CG32" s="5" t="s">
        <v>123</v>
      </c>
      <c r="CJ32" s="5" t="s">
        <v>123</v>
      </c>
      <c r="CK32" s="5" t="s">
        <v>123</v>
      </c>
      <c r="CZ32" s="5" t="s">
        <v>123</v>
      </c>
      <c r="DB32" s="5">
        <v>4.0</v>
      </c>
      <c r="DE32" s="5" t="s">
        <v>124</v>
      </c>
    </row>
    <row r="33">
      <c r="A33" s="5">
        <v>32.0</v>
      </c>
      <c r="B33" s="6">
        <v>232.0</v>
      </c>
      <c r="C33" s="6">
        <v>108.0</v>
      </c>
      <c r="D33" s="5" t="s">
        <v>139</v>
      </c>
      <c r="E33" s="5" t="s">
        <v>125</v>
      </c>
      <c r="F33" s="5" t="s">
        <v>160</v>
      </c>
      <c r="G33" s="5" t="s">
        <v>393</v>
      </c>
      <c r="H33" s="5" t="s">
        <v>394</v>
      </c>
      <c r="I33" s="5" t="s">
        <v>150</v>
      </c>
      <c r="J33" s="5" t="s">
        <v>151</v>
      </c>
      <c r="K33" s="5" t="s">
        <v>395</v>
      </c>
      <c r="L33" s="8" t="s">
        <v>396</v>
      </c>
      <c r="M33" s="5" t="s">
        <v>118</v>
      </c>
      <c r="N33" s="5" t="s">
        <v>398</v>
      </c>
      <c r="O33" s="5" t="s">
        <v>399</v>
      </c>
      <c r="P33" s="5" t="s">
        <v>400</v>
      </c>
      <c r="Q33" s="5" t="s">
        <v>122</v>
      </c>
      <c r="R33" s="5" t="s">
        <v>123</v>
      </c>
      <c r="T33" s="5" t="s">
        <v>123</v>
      </c>
      <c r="U33" s="5" t="s">
        <v>123</v>
      </c>
      <c r="W33" s="5" t="s">
        <v>123</v>
      </c>
      <c r="Y33" s="5" t="s">
        <v>123</v>
      </c>
      <c r="Z33" s="5" t="s">
        <v>123</v>
      </c>
      <c r="AB33" s="5" t="s">
        <v>123</v>
      </c>
      <c r="AC33" s="5" t="s">
        <v>123</v>
      </c>
      <c r="DB33" s="5">
        <v>3.0</v>
      </c>
      <c r="DC33" s="5" t="s">
        <v>401</v>
      </c>
      <c r="DD33" s="5" t="s">
        <v>402</v>
      </c>
      <c r="DE33" s="5" t="s">
        <v>138</v>
      </c>
    </row>
    <row r="34">
      <c r="A34" s="5">
        <v>33.0</v>
      </c>
      <c r="B34" s="6">
        <v>162.0</v>
      </c>
      <c r="C34" s="6">
        <v>73.0</v>
      </c>
      <c r="D34" s="5" t="s">
        <v>139</v>
      </c>
      <c r="E34" s="5" t="s">
        <v>110</v>
      </c>
      <c r="F34" s="5" t="s">
        <v>160</v>
      </c>
      <c r="G34" s="5" t="s">
        <v>403</v>
      </c>
      <c r="H34" s="5" t="s">
        <v>404</v>
      </c>
      <c r="I34" s="5" t="s">
        <v>405</v>
      </c>
      <c r="J34" s="5" t="s">
        <v>406</v>
      </c>
      <c r="K34" s="5" t="s">
        <v>407</v>
      </c>
      <c r="L34" s="8" t="s">
        <v>408</v>
      </c>
      <c r="M34" s="5" t="s">
        <v>118</v>
      </c>
      <c r="N34" s="5" t="s">
        <v>409</v>
      </c>
      <c r="O34" s="5" t="s">
        <v>410</v>
      </c>
      <c r="P34" s="5" t="s">
        <v>411</v>
      </c>
      <c r="Q34" s="5" t="s">
        <v>122</v>
      </c>
      <c r="V34" s="5" t="s">
        <v>123</v>
      </c>
      <c r="X34" s="5" t="s">
        <v>123</v>
      </c>
      <c r="Y34" s="5" t="s">
        <v>123</v>
      </c>
      <c r="AA34" s="5" t="s">
        <v>123</v>
      </c>
      <c r="DB34" s="5">
        <v>3.0</v>
      </c>
      <c r="DE34" s="5" t="s">
        <v>124</v>
      </c>
    </row>
    <row r="35">
      <c r="A35" s="5">
        <v>34.0</v>
      </c>
      <c r="B35" s="6">
        <v>239.0</v>
      </c>
      <c r="C35" s="6">
        <v>122.0</v>
      </c>
      <c r="D35" s="5" t="s">
        <v>139</v>
      </c>
      <c r="E35" s="5" t="s">
        <v>110</v>
      </c>
      <c r="F35" s="5" t="s">
        <v>160</v>
      </c>
      <c r="G35" s="5" t="s">
        <v>412</v>
      </c>
      <c r="H35" s="5" t="s">
        <v>413</v>
      </c>
      <c r="I35" s="5" t="s">
        <v>414</v>
      </c>
      <c r="J35" s="5" t="s">
        <v>370</v>
      </c>
      <c r="K35" s="5" t="s">
        <v>415</v>
      </c>
      <c r="L35" s="8" t="s">
        <v>416</v>
      </c>
      <c r="M35" s="5" t="s">
        <v>118</v>
      </c>
      <c r="N35" s="5" t="s">
        <v>418</v>
      </c>
      <c r="O35" s="5" t="s">
        <v>419</v>
      </c>
      <c r="P35" s="5" t="s">
        <v>420</v>
      </c>
      <c r="Q35" s="5" t="s">
        <v>122</v>
      </c>
      <c r="T35" s="5" t="s">
        <v>123</v>
      </c>
      <c r="V35" s="5" t="s">
        <v>123</v>
      </c>
      <c r="X35" s="5" t="s">
        <v>123</v>
      </c>
      <c r="AB35" s="5" t="s">
        <v>123</v>
      </c>
      <c r="DB35" s="5">
        <v>3.0</v>
      </c>
      <c r="DD35" s="5" t="s">
        <v>421</v>
      </c>
      <c r="DE35" s="5" t="s">
        <v>124</v>
      </c>
    </row>
    <row r="36">
      <c r="A36" s="5">
        <v>35.0</v>
      </c>
      <c r="B36" s="6">
        <v>31.0</v>
      </c>
      <c r="C36" s="6">
        <v>88.0</v>
      </c>
      <c r="D36" s="5" t="s">
        <v>139</v>
      </c>
      <c r="E36" s="5" t="s">
        <v>110</v>
      </c>
      <c r="F36" s="5" t="s">
        <v>160</v>
      </c>
      <c r="G36" s="5" t="s">
        <v>422</v>
      </c>
      <c r="H36" s="5" t="s">
        <v>423</v>
      </c>
      <c r="I36" s="5" t="s">
        <v>424</v>
      </c>
      <c r="J36" s="5" t="s">
        <v>425</v>
      </c>
      <c r="K36" s="5" t="s">
        <v>426</v>
      </c>
      <c r="L36" s="8" t="s">
        <v>427</v>
      </c>
      <c r="M36" s="5" t="s">
        <v>118</v>
      </c>
      <c r="N36" s="5" t="s">
        <v>428</v>
      </c>
      <c r="O36" s="5" t="s">
        <v>429</v>
      </c>
      <c r="P36" s="5" t="s">
        <v>430</v>
      </c>
      <c r="Q36" s="5" t="s">
        <v>122</v>
      </c>
      <c r="R36" s="5" t="s">
        <v>123</v>
      </c>
      <c r="S36" s="5" t="s">
        <v>123</v>
      </c>
      <c r="T36" s="5" t="s">
        <v>123</v>
      </c>
      <c r="U36" s="5" t="s">
        <v>123</v>
      </c>
      <c r="V36" s="5" t="s">
        <v>123</v>
      </c>
      <c r="W36" s="5" t="s">
        <v>123</v>
      </c>
      <c r="X36" s="5" t="s">
        <v>123</v>
      </c>
      <c r="Y36" s="5" t="s">
        <v>123</v>
      </c>
      <c r="AA36" s="5" t="s">
        <v>123</v>
      </c>
      <c r="AB36" s="5" t="s">
        <v>123</v>
      </c>
      <c r="DB36" s="5">
        <v>4.0</v>
      </c>
      <c r="DE36" s="5" t="s">
        <v>124</v>
      </c>
    </row>
    <row r="37">
      <c r="A37" s="5">
        <v>36.0</v>
      </c>
      <c r="B37" s="6">
        <v>100.0</v>
      </c>
      <c r="C37" s="6">
        <v>77.0</v>
      </c>
      <c r="D37" s="5" t="s">
        <v>139</v>
      </c>
      <c r="E37" s="5" t="s">
        <v>110</v>
      </c>
      <c r="F37" s="5" t="s">
        <v>219</v>
      </c>
      <c r="G37" s="5" t="s">
        <v>112</v>
      </c>
      <c r="H37" s="5" t="s">
        <v>431</v>
      </c>
      <c r="I37" s="5" t="s">
        <v>432</v>
      </c>
      <c r="J37" s="5" t="s">
        <v>397</v>
      </c>
      <c r="K37" s="5" t="s">
        <v>433</v>
      </c>
      <c r="L37" s="8" t="s">
        <v>434</v>
      </c>
      <c r="M37" s="5" t="s">
        <v>118</v>
      </c>
      <c r="N37" s="5" t="s">
        <v>435</v>
      </c>
      <c r="O37" s="5" t="s">
        <v>436</v>
      </c>
      <c r="P37" s="5" t="s">
        <v>437</v>
      </c>
      <c r="Q37" s="5" t="s">
        <v>122</v>
      </c>
      <c r="R37" s="5" t="s">
        <v>123</v>
      </c>
      <c r="V37" s="5" t="s">
        <v>123</v>
      </c>
      <c r="DB37" s="5">
        <v>4.0</v>
      </c>
      <c r="DE37" s="5" t="s">
        <v>138</v>
      </c>
    </row>
    <row r="38">
      <c r="A38" s="5">
        <v>37.0</v>
      </c>
      <c r="B38" s="6">
        <v>230.0</v>
      </c>
      <c r="C38" s="6">
        <v>106.0</v>
      </c>
      <c r="D38" s="5" t="s">
        <v>109</v>
      </c>
      <c r="E38" s="5" t="s">
        <v>110</v>
      </c>
      <c r="F38" s="5" t="s">
        <v>160</v>
      </c>
      <c r="G38" s="5" t="s">
        <v>438</v>
      </c>
      <c r="H38" s="5" t="s">
        <v>440</v>
      </c>
      <c r="I38" s="5" t="s">
        <v>441</v>
      </c>
      <c r="J38" s="5" t="s">
        <v>222</v>
      </c>
      <c r="K38" s="5" t="s">
        <v>442</v>
      </c>
      <c r="L38" s="8" t="s">
        <v>443</v>
      </c>
      <c r="M38" s="5" t="s">
        <v>118</v>
      </c>
      <c r="N38" s="5" t="s">
        <v>444</v>
      </c>
      <c r="O38" s="5" t="s">
        <v>445</v>
      </c>
      <c r="P38" s="5" t="s">
        <v>446</v>
      </c>
      <c r="Q38" s="5" t="s">
        <v>157</v>
      </c>
      <c r="U38" s="5" t="s">
        <v>123</v>
      </c>
      <c r="Y38" s="5" t="s">
        <v>123</v>
      </c>
      <c r="AB38" s="5" t="s">
        <v>123</v>
      </c>
      <c r="AD38" s="5" t="s">
        <v>123</v>
      </c>
      <c r="AQ38" s="5" t="s">
        <v>123</v>
      </c>
      <c r="AR38" s="5" t="s">
        <v>123</v>
      </c>
      <c r="BB38" s="5" t="s">
        <v>123</v>
      </c>
      <c r="BH38" s="5" t="s">
        <v>123</v>
      </c>
      <c r="BQ38" s="5" t="s">
        <v>123</v>
      </c>
      <c r="BS38" s="5" t="s">
        <v>123</v>
      </c>
      <c r="CH38" s="5" t="s">
        <v>123</v>
      </c>
      <c r="CI38" s="5" t="s">
        <v>123</v>
      </c>
      <c r="CJ38" s="5" t="s">
        <v>123</v>
      </c>
      <c r="CK38" s="5" t="s">
        <v>123</v>
      </c>
      <c r="CM38" s="5" t="s">
        <v>123</v>
      </c>
      <c r="CP38" s="5" t="s">
        <v>123</v>
      </c>
      <c r="DB38" s="5">
        <v>3.0</v>
      </c>
      <c r="DE38" s="5" t="s">
        <v>124</v>
      </c>
    </row>
    <row r="39">
      <c r="A39" s="5">
        <v>38.0</v>
      </c>
      <c r="B39" s="6">
        <v>282.0</v>
      </c>
      <c r="C39" s="6">
        <v>124.0</v>
      </c>
      <c r="D39" s="5" t="s">
        <v>139</v>
      </c>
      <c r="E39" s="5" t="s">
        <v>125</v>
      </c>
      <c r="F39" s="5" t="s">
        <v>160</v>
      </c>
      <c r="G39" s="5" t="s">
        <v>449</v>
      </c>
      <c r="H39" s="5" t="s">
        <v>450</v>
      </c>
      <c r="I39" s="5" t="s">
        <v>451</v>
      </c>
      <c r="J39" s="5" t="s">
        <v>452</v>
      </c>
      <c r="K39" s="5" t="s">
        <v>453</v>
      </c>
      <c r="L39" s="8" t="s">
        <v>454</v>
      </c>
      <c r="M39" s="5" t="s">
        <v>118</v>
      </c>
      <c r="N39" s="5" t="s">
        <v>455</v>
      </c>
      <c r="O39" s="5" t="s">
        <v>457</v>
      </c>
      <c r="P39" s="5" t="s">
        <v>459</v>
      </c>
      <c r="Q39" s="5" t="s">
        <v>157</v>
      </c>
      <c r="V39" s="5" t="s">
        <v>123</v>
      </c>
      <c r="X39" s="5" t="s">
        <v>123</v>
      </c>
      <c r="Y39" s="5" t="s">
        <v>123</v>
      </c>
      <c r="AK39" s="5" t="s">
        <v>123</v>
      </c>
      <c r="AL39" s="5" t="s">
        <v>123</v>
      </c>
      <c r="AM39" s="5" t="s">
        <v>123</v>
      </c>
      <c r="AN39" s="5" t="s">
        <v>123</v>
      </c>
      <c r="AO39" s="5" t="s">
        <v>123</v>
      </c>
      <c r="AP39" s="5" t="s">
        <v>123</v>
      </c>
      <c r="AQ39" s="5" t="s">
        <v>123</v>
      </c>
      <c r="AS39" s="5" t="s">
        <v>123</v>
      </c>
      <c r="AT39" s="5" t="s">
        <v>123</v>
      </c>
      <c r="AU39" s="5" t="s">
        <v>123</v>
      </c>
      <c r="AV39" s="5" t="s">
        <v>123</v>
      </c>
      <c r="AW39" s="5" t="s">
        <v>123</v>
      </c>
      <c r="AY39" s="5" t="s">
        <v>123</v>
      </c>
      <c r="BC39" s="5" t="s">
        <v>123</v>
      </c>
      <c r="BF39" s="5" t="s">
        <v>123</v>
      </c>
      <c r="BH39" s="5" t="s">
        <v>123</v>
      </c>
      <c r="BK39" s="5" t="s">
        <v>123</v>
      </c>
      <c r="BL39" s="5" t="s">
        <v>123</v>
      </c>
      <c r="BM39" s="5" t="s">
        <v>123</v>
      </c>
      <c r="BN39" s="5" t="s">
        <v>123</v>
      </c>
      <c r="BV39" s="5" t="s">
        <v>123</v>
      </c>
      <c r="BZ39" s="5" t="s">
        <v>123</v>
      </c>
      <c r="CA39" s="5" t="s">
        <v>123</v>
      </c>
      <c r="CG39" s="5" t="s">
        <v>123</v>
      </c>
      <c r="CH39" s="5" t="s">
        <v>123</v>
      </c>
      <c r="CI39" s="5" t="s">
        <v>123</v>
      </c>
      <c r="CJ39" s="5" t="s">
        <v>123</v>
      </c>
      <c r="CK39" s="5" t="s">
        <v>123</v>
      </c>
      <c r="CM39" s="5" t="s">
        <v>123</v>
      </c>
      <c r="CN39" s="5" t="s">
        <v>123</v>
      </c>
      <c r="CP39" s="5" t="s">
        <v>123</v>
      </c>
      <c r="CR39" s="5" t="s">
        <v>123</v>
      </c>
      <c r="CT39" s="5" t="s">
        <v>123</v>
      </c>
      <c r="CU39" s="5" t="s">
        <v>123</v>
      </c>
      <c r="CV39" s="5" t="s">
        <v>123</v>
      </c>
      <c r="DB39" s="5">
        <v>1.0</v>
      </c>
      <c r="DD39" s="5" t="s">
        <v>461</v>
      </c>
      <c r="DE39" s="5" t="s">
        <v>124</v>
      </c>
    </row>
    <row r="40">
      <c r="A40" s="5">
        <v>39.0</v>
      </c>
      <c r="B40" s="6">
        <v>231.0</v>
      </c>
      <c r="C40" s="6">
        <v>107.0</v>
      </c>
      <c r="D40" s="5" t="s">
        <v>139</v>
      </c>
      <c r="E40" s="5" t="s">
        <v>110</v>
      </c>
      <c r="F40" s="5" t="s">
        <v>160</v>
      </c>
      <c r="G40" s="5" t="s">
        <v>462</v>
      </c>
      <c r="H40" s="5" t="s">
        <v>463</v>
      </c>
      <c r="I40" s="5" t="s">
        <v>464</v>
      </c>
      <c r="J40" s="5" t="s">
        <v>386</v>
      </c>
      <c r="K40" s="5" t="s">
        <v>465</v>
      </c>
      <c r="L40" s="8" t="s">
        <v>466</v>
      </c>
      <c r="M40" s="5" t="s">
        <v>207</v>
      </c>
      <c r="N40" s="5" t="s">
        <v>468</v>
      </c>
      <c r="O40" s="5" t="s">
        <v>469</v>
      </c>
      <c r="P40" s="5" t="s">
        <v>470</v>
      </c>
      <c r="Q40" s="5" t="s">
        <v>122</v>
      </c>
      <c r="R40" s="5" t="s">
        <v>123</v>
      </c>
      <c r="Z40" s="5" t="s">
        <v>123</v>
      </c>
      <c r="DB40" s="5">
        <v>3.0</v>
      </c>
      <c r="DE40" s="5" t="s">
        <v>138</v>
      </c>
    </row>
    <row r="41">
      <c r="A41" s="5">
        <v>40.0</v>
      </c>
      <c r="B41" s="6">
        <v>218.0</v>
      </c>
      <c r="C41" s="6">
        <v>82.0</v>
      </c>
      <c r="D41" s="5" t="s">
        <v>109</v>
      </c>
      <c r="E41" s="5" t="s">
        <v>110</v>
      </c>
      <c r="F41" s="5" t="s">
        <v>160</v>
      </c>
      <c r="G41" s="5" t="s">
        <v>311</v>
      </c>
      <c r="H41" s="5" t="s">
        <v>471</v>
      </c>
      <c r="I41" s="5" t="s">
        <v>472</v>
      </c>
      <c r="J41" s="5" t="s">
        <v>314</v>
      </c>
      <c r="K41" s="5" t="s">
        <v>143</v>
      </c>
      <c r="L41" s="8" t="s">
        <v>473</v>
      </c>
      <c r="M41" s="5" t="s">
        <v>118</v>
      </c>
      <c r="N41" s="5" t="s">
        <v>474</v>
      </c>
      <c r="O41" s="5" t="s">
        <v>475</v>
      </c>
      <c r="P41" s="5" t="s">
        <v>476</v>
      </c>
      <c r="Q41" s="5" t="s">
        <v>157</v>
      </c>
      <c r="R41" s="5" t="s">
        <v>123</v>
      </c>
      <c r="T41" s="5" t="s">
        <v>123</v>
      </c>
      <c r="AA41" s="5" t="s">
        <v>123</v>
      </c>
      <c r="AE41" s="5" t="s">
        <v>123</v>
      </c>
      <c r="AJ41" s="5" t="s">
        <v>123</v>
      </c>
      <c r="AS41" s="5" t="s">
        <v>123</v>
      </c>
      <c r="AV41" s="5" t="s">
        <v>123</v>
      </c>
      <c r="BF41" s="5" t="s">
        <v>123</v>
      </c>
      <c r="DB41" s="5">
        <v>3.0</v>
      </c>
      <c r="DD41" s="5" t="s">
        <v>320</v>
      </c>
      <c r="DE41" s="5" t="s">
        <v>138</v>
      </c>
    </row>
    <row r="42">
      <c r="A42" s="5">
        <v>41.0</v>
      </c>
      <c r="B42" s="6">
        <v>45.0</v>
      </c>
      <c r="C42" s="6">
        <v>103.0</v>
      </c>
      <c r="D42" s="5" t="s">
        <v>109</v>
      </c>
      <c r="E42" s="5" t="s">
        <v>125</v>
      </c>
      <c r="F42" s="5" t="s">
        <v>126</v>
      </c>
      <c r="G42" s="5" t="s">
        <v>132</v>
      </c>
      <c r="H42" s="5" t="s">
        <v>478</v>
      </c>
      <c r="I42" s="5" t="s">
        <v>479</v>
      </c>
      <c r="J42" s="5" t="s">
        <v>129</v>
      </c>
      <c r="K42" s="5" t="s">
        <v>478</v>
      </c>
      <c r="L42" s="8" t="s">
        <v>480</v>
      </c>
      <c r="M42" s="5" t="s">
        <v>118</v>
      </c>
      <c r="N42" s="5" t="s">
        <v>481</v>
      </c>
      <c r="O42" s="5" t="s">
        <v>482</v>
      </c>
      <c r="P42" s="5" t="s">
        <v>483</v>
      </c>
      <c r="Q42" s="5" t="s">
        <v>122</v>
      </c>
      <c r="R42" s="5" t="s">
        <v>123</v>
      </c>
      <c r="U42" s="5" t="s">
        <v>123</v>
      </c>
      <c r="V42" s="5" t="s">
        <v>123</v>
      </c>
      <c r="W42" s="5" t="s">
        <v>123</v>
      </c>
      <c r="Z42" s="5" t="s">
        <v>123</v>
      </c>
      <c r="AB42" s="5" t="s">
        <v>123</v>
      </c>
      <c r="AC42" s="5" t="s">
        <v>123</v>
      </c>
      <c r="DB42" s="5">
        <v>3.0</v>
      </c>
      <c r="DE42" s="5" t="s">
        <v>138</v>
      </c>
    </row>
    <row r="43">
      <c r="A43" s="5">
        <v>42.0</v>
      </c>
      <c r="B43" s="6">
        <v>124.0</v>
      </c>
      <c r="C43" s="6">
        <v>116.0</v>
      </c>
      <c r="D43" s="5" t="s">
        <v>109</v>
      </c>
      <c r="E43" s="5" t="s">
        <v>110</v>
      </c>
      <c r="F43" s="5" t="s">
        <v>160</v>
      </c>
      <c r="G43" s="5" t="s">
        <v>484</v>
      </c>
      <c r="H43" s="5" t="s">
        <v>485</v>
      </c>
      <c r="I43" s="5" t="s">
        <v>259</v>
      </c>
      <c r="J43" s="5" t="s">
        <v>439</v>
      </c>
      <c r="K43" s="5" t="s">
        <v>486</v>
      </c>
      <c r="L43" s="8" t="s">
        <v>487</v>
      </c>
      <c r="M43" s="5" t="s">
        <v>118</v>
      </c>
      <c r="N43" s="5" t="s">
        <v>488</v>
      </c>
      <c r="O43" s="5" t="s">
        <v>489</v>
      </c>
      <c r="P43" s="5" t="s">
        <v>490</v>
      </c>
      <c r="Q43" s="5" t="s">
        <v>122</v>
      </c>
      <c r="R43" s="5" t="s">
        <v>123</v>
      </c>
      <c r="S43" s="5" t="s">
        <v>123</v>
      </c>
      <c r="T43" s="5" t="s">
        <v>123</v>
      </c>
      <c r="V43" s="5" t="s">
        <v>123</v>
      </c>
      <c r="X43" s="5" t="s">
        <v>123</v>
      </c>
      <c r="Y43" s="5" t="s">
        <v>123</v>
      </c>
      <c r="AA43" s="5" t="s">
        <v>123</v>
      </c>
      <c r="AB43" s="5" t="s">
        <v>123</v>
      </c>
      <c r="AC43" s="5" t="s">
        <v>123</v>
      </c>
      <c r="DB43" s="5">
        <v>4.0</v>
      </c>
      <c r="DE43" s="5" t="s">
        <v>124</v>
      </c>
    </row>
    <row r="44">
      <c r="A44" s="5">
        <v>43.0</v>
      </c>
      <c r="B44" s="6" t="s">
        <v>491</v>
      </c>
      <c r="C44" s="6" t="s">
        <v>492</v>
      </c>
      <c r="D44" s="5" t="s">
        <v>139</v>
      </c>
      <c r="G44" s="5" t="s">
        <v>493</v>
      </c>
      <c r="H44" s="5" t="s">
        <v>494</v>
      </c>
      <c r="I44" s="5" t="s">
        <v>495</v>
      </c>
      <c r="J44" s="5" t="s">
        <v>274</v>
      </c>
      <c r="K44" s="5" t="s">
        <v>496</v>
      </c>
      <c r="L44" s="8" t="s">
        <v>497</v>
      </c>
      <c r="M44" s="5" t="s">
        <v>118</v>
      </c>
      <c r="N44" s="5" t="s">
        <v>498</v>
      </c>
      <c r="O44" s="5" t="s">
        <v>499</v>
      </c>
      <c r="P44" s="5" t="s">
        <v>500</v>
      </c>
      <c r="Q44" s="5" t="s">
        <v>157</v>
      </c>
      <c r="R44" s="5" t="s">
        <v>123</v>
      </c>
      <c r="S44" s="5" t="s">
        <v>123</v>
      </c>
      <c r="T44" s="5" t="s">
        <v>123</v>
      </c>
      <c r="U44" s="5" t="s">
        <v>123</v>
      </c>
      <c r="V44" s="5" t="s">
        <v>123</v>
      </c>
      <c r="W44" s="5" t="s">
        <v>123</v>
      </c>
      <c r="X44" s="5" t="s">
        <v>123</v>
      </c>
      <c r="Y44" s="5" t="s">
        <v>123</v>
      </c>
      <c r="Z44" s="5" t="s">
        <v>123</v>
      </c>
      <c r="AA44" s="5" t="s">
        <v>123</v>
      </c>
      <c r="AB44" s="5" t="s">
        <v>123</v>
      </c>
      <c r="AC44" s="5" t="s">
        <v>123</v>
      </c>
      <c r="AD44" s="5" t="s">
        <v>123</v>
      </c>
      <c r="AE44" s="5" t="s">
        <v>123</v>
      </c>
      <c r="AF44" s="5" t="s">
        <v>123</v>
      </c>
      <c r="AG44" s="5" t="s">
        <v>123</v>
      </c>
      <c r="AH44" s="5" t="s">
        <v>123</v>
      </c>
      <c r="AI44" s="5" t="s">
        <v>123</v>
      </c>
      <c r="AJ44" s="5" t="s">
        <v>123</v>
      </c>
      <c r="AK44" s="5" t="s">
        <v>123</v>
      </c>
      <c r="AL44" s="5" t="s">
        <v>123</v>
      </c>
      <c r="AM44" s="5" t="s">
        <v>123</v>
      </c>
      <c r="AN44" s="5" t="s">
        <v>123</v>
      </c>
      <c r="AO44" s="5" t="s">
        <v>123</v>
      </c>
      <c r="AP44" s="5" t="s">
        <v>123</v>
      </c>
      <c r="AQ44" s="5" t="s">
        <v>123</v>
      </c>
      <c r="AR44" s="5" t="s">
        <v>123</v>
      </c>
      <c r="AS44" s="5" t="s">
        <v>123</v>
      </c>
      <c r="AT44" s="5" t="s">
        <v>123</v>
      </c>
      <c r="AV44" s="5" t="s">
        <v>123</v>
      </c>
      <c r="AX44" s="5" t="s">
        <v>123</v>
      </c>
      <c r="BB44" s="5" t="s">
        <v>123</v>
      </c>
      <c r="BC44" s="5" t="s">
        <v>123</v>
      </c>
      <c r="BD44" s="5" t="s">
        <v>123</v>
      </c>
      <c r="BE44" s="5" t="s">
        <v>123</v>
      </c>
      <c r="BF44" s="5" t="s">
        <v>123</v>
      </c>
      <c r="BG44" s="5" t="s">
        <v>123</v>
      </c>
      <c r="BH44" s="5" t="s">
        <v>123</v>
      </c>
      <c r="BI44" s="5" t="s">
        <v>123</v>
      </c>
      <c r="BJ44" s="5" t="s">
        <v>123</v>
      </c>
      <c r="BK44" s="5" t="s">
        <v>123</v>
      </c>
      <c r="BL44" s="5" t="s">
        <v>123</v>
      </c>
      <c r="BM44" s="5" t="s">
        <v>123</v>
      </c>
      <c r="BN44" s="5" t="s">
        <v>123</v>
      </c>
      <c r="BO44" s="5" t="s">
        <v>123</v>
      </c>
      <c r="BP44" s="5" t="s">
        <v>123</v>
      </c>
      <c r="BQ44" s="5" t="s">
        <v>123</v>
      </c>
      <c r="BR44" s="5" t="s">
        <v>123</v>
      </c>
      <c r="BS44" s="5" t="s">
        <v>123</v>
      </c>
      <c r="BT44" s="5" t="s">
        <v>123</v>
      </c>
      <c r="BV44" s="5" t="s">
        <v>123</v>
      </c>
      <c r="BW44" s="5" t="s">
        <v>123</v>
      </c>
      <c r="BX44" s="5" t="s">
        <v>123</v>
      </c>
      <c r="BY44" s="5" t="s">
        <v>123</v>
      </c>
      <c r="BZ44" s="5" t="s">
        <v>123</v>
      </c>
      <c r="CA44" s="5" t="s">
        <v>123</v>
      </c>
      <c r="CB44" s="5" t="s">
        <v>123</v>
      </c>
      <c r="CC44" s="5" t="s">
        <v>123</v>
      </c>
      <c r="CD44" s="5" t="s">
        <v>123</v>
      </c>
      <c r="CE44" s="5" t="s">
        <v>123</v>
      </c>
      <c r="CF44" s="5" t="s">
        <v>123</v>
      </c>
      <c r="CG44" s="5" t="s">
        <v>123</v>
      </c>
      <c r="CH44" s="5" t="s">
        <v>123</v>
      </c>
      <c r="CI44" s="5" t="s">
        <v>123</v>
      </c>
      <c r="CJ44" s="5" t="s">
        <v>123</v>
      </c>
      <c r="CK44" s="5" t="s">
        <v>123</v>
      </c>
      <c r="CL44" s="5" t="s">
        <v>123</v>
      </c>
      <c r="CM44" s="5" t="s">
        <v>123</v>
      </c>
      <c r="CN44" s="5" t="s">
        <v>123</v>
      </c>
      <c r="CO44" s="5" t="s">
        <v>123</v>
      </c>
      <c r="CP44" s="5" t="s">
        <v>123</v>
      </c>
      <c r="CQ44" s="5" t="s">
        <v>123</v>
      </c>
      <c r="CR44" s="5" t="s">
        <v>123</v>
      </c>
      <c r="CS44" s="5" t="s">
        <v>123</v>
      </c>
      <c r="CT44" s="5" t="s">
        <v>123</v>
      </c>
      <c r="CU44" s="5" t="s">
        <v>123</v>
      </c>
      <c r="CV44" s="5" t="s">
        <v>123</v>
      </c>
      <c r="CW44" s="5" t="s">
        <v>123</v>
      </c>
      <c r="DB44" s="9">
        <v>43559.0</v>
      </c>
      <c r="DD44" s="5" t="s">
        <v>505</v>
      </c>
      <c r="DE44" s="5" t="s">
        <v>138</v>
      </c>
    </row>
    <row r="45">
      <c r="A45" s="5">
        <v>44.0</v>
      </c>
      <c r="B45" s="6">
        <v>85.0</v>
      </c>
      <c r="C45" s="6">
        <v>57.0</v>
      </c>
      <c r="D45" s="5" t="s">
        <v>109</v>
      </c>
      <c r="E45" s="5" t="s">
        <v>110</v>
      </c>
      <c r="F45" s="5" t="s">
        <v>111</v>
      </c>
      <c r="G45" s="5" t="s">
        <v>112</v>
      </c>
      <c r="H45" s="5" t="s">
        <v>506</v>
      </c>
      <c r="I45" s="5" t="s">
        <v>507</v>
      </c>
      <c r="J45" s="5" t="s">
        <v>417</v>
      </c>
      <c r="K45" s="5" t="s">
        <v>143</v>
      </c>
      <c r="L45" s="8" t="s">
        <v>508</v>
      </c>
      <c r="M45" s="5" t="s">
        <v>118</v>
      </c>
      <c r="N45" s="5" t="s">
        <v>509</v>
      </c>
      <c r="O45" s="5" t="s">
        <v>510</v>
      </c>
      <c r="P45" s="5" t="s">
        <v>511</v>
      </c>
      <c r="Q45" s="5" t="s">
        <v>122</v>
      </c>
      <c r="T45" s="5" t="s">
        <v>123</v>
      </c>
      <c r="V45" s="5" t="s">
        <v>123</v>
      </c>
      <c r="X45" s="5" t="s">
        <v>123</v>
      </c>
      <c r="Y45" s="5" t="s">
        <v>123</v>
      </c>
      <c r="AB45" s="5" t="s">
        <v>123</v>
      </c>
      <c r="AC45" s="5" t="s">
        <v>123</v>
      </c>
      <c r="DB45" s="5">
        <v>3.0</v>
      </c>
      <c r="DD45" s="5" t="s">
        <v>513</v>
      </c>
      <c r="DE45" s="5" t="s">
        <v>138</v>
      </c>
    </row>
    <row r="46">
      <c r="A46" s="5">
        <v>45.0</v>
      </c>
      <c r="B46" s="6" t="s">
        <v>514</v>
      </c>
      <c r="C46" s="6" t="s">
        <v>515</v>
      </c>
      <c r="D46" s="5" t="s">
        <v>323</v>
      </c>
      <c r="G46" s="5" t="s">
        <v>516</v>
      </c>
      <c r="H46" s="5" t="s">
        <v>517</v>
      </c>
      <c r="I46" s="5" t="s">
        <v>518</v>
      </c>
      <c r="J46" s="5" t="s">
        <v>129</v>
      </c>
      <c r="K46" s="5" t="s">
        <v>519</v>
      </c>
      <c r="L46" s="8" t="s">
        <v>520</v>
      </c>
      <c r="M46" s="5" t="s">
        <v>118</v>
      </c>
      <c r="N46" s="5" t="s">
        <v>521</v>
      </c>
      <c r="O46" s="5" t="s">
        <v>522</v>
      </c>
      <c r="P46" s="5" t="s">
        <v>523</v>
      </c>
      <c r="Q46" s="5" t="s">
        <v>122</v>
      </c>
      <c r="V46" s="5" t="s">
        <v>123</v>
      </c>
      <c r="W46" s="5" t="s">
        <v>123</v>
      </c>
      <c r="X46" s="5" t="s">
        <v>123</v>
      </c>
      <c r="Y46" s="5" t="s">
        <v>123</v>
      </c>
      <c r="Z46" s="5" t="s">
        <v>123</v>
      </c>
      <c r="AB46" s="5" t="s">
        <v>123</v>
      </c>
      <c r="AC46" s="5" t="s">
        <v>123</v>
      </c>
      <c r="DB46" s="9">
        <v>43559.0</v>
      </c>
      <c r="DD46" s="5" t="s">
        <v>524</v>
      </c>
      <c r="DE46" s="5" t="s">
        <v>138</v>
      </c>
    </row>
    <row r="47">
      <c r="A47" s="5">
        <v>46.0</v>
      </c>
      <c r="B47" s="6">
        <v>279.0</v>
      </c>
      <c r="C47" s="6">
        <v>119.0</v>
      </c>
      <c r="D47" s="5" t="s">
        <v>139</v>
      </c>
      <c r="E47" s="5" t="s">
        <v>125</v>
      </c>
      <c r="F47" s="5" t="s">
        <v>111</v>
      </c>
      <c r="G47" s="5" t="s">
        <v>112</v>
      </c>
      <c r="H47" s="5" t="s">
        <v>526</v>
      </c>
      <c r="I47" s="5" t="s">
        <v>527</v>
      </c>
      <c r="J47" s="5" t="s">
        <v>142</v>
      </c>
      <c r="K47" s="5" t="s">
        <v>528</v>
      </c>
      <c r="L47" s="8" t="s">
        <v>529</v>
      </c>
      <c r="M47" s="5" t="s">
        <v>118</v>
      </c>
      <c r="N47" s="5" t="s">
        <v>530</v>
      </c>
      <c r="O47" s="5" t="s">
        <v>531</v>
      </c>
      <c r="P47" s="5" t="s">
        <v>532</v>
      </c>
      <c r="Q47" s="5" t="s">
        <v>122</v>
      </c>
      <c r="V47" s="5" t="s">
        <v>123</v>
      </c>
      <c r="X47" s="5" t="s">
        <v>123</v>
      </c>
      <c r="Y47" s="5" t="s">
        <v>123</v>
      </c>
      <c r="AA47" s="5" t="s">
        <v>123</v>
      </c>
      <c r="AB47" s="5" t="s">
        <v>123</v>
      </c>
      <c r="DB47" s="5">
        <v>3.0</v>
      </c>
      <c r="DE47" s="5" t="s">
        <v>138</v>
      </c>
    </row>
    <row r="48">
      <c r="A48" s="5">
        <v>47.0</v>
      </c>
      <c r="B48" s="6" t="s">
        <v>533</v>
      </c>
      <c r="C48" s="6" t="s">
        <v>534</v>
      </c>
      <c r="D48" s="5" t="s">
        <v>109</v>
      </c>
      <c r="G48" s="5" t="s">
        <v>535</v>
      </c>
      <c r="H48" s="5" t="s">
        <v>536</v>
      </c>
      <c r="I48" s="5" t="s">
        <v>338</v>
      </c>
      <c r="J48" s="5" t="s">
        <v>338</v>
      </c>
      <c r="K48" s="5" t="s">
        <v>537</v>
      </c>
      <c r="L48" s="8" t="s">
        <v>538</v>
      </c>
      <c r="M48" s="5" t="s">
        <v>118</v>
      </c>
      <c r="N48" s="5" t="s">
        <v>539</v>
      </c>
      <c r="O48" s="5" t="s">
        <v>540</v>
      </c>
      <c r="P48" s="5" t="s">
        <v>541</v>
      </c>
      <c r="Q48" s="5" t="s">
        <v>157</v>
      </c>
      <c r="R48" s="5" t="s">
        <v>123</v>
      </c>
      <c r="S48" s="5" t="s">
        <v>123</v>
      </c>
      <c r="T48" s="5" t="s">
        <v>123</v>
      </c>
      <c r="U48" s="5" t="s">
        <v>123</v>
      </c>
      <c r="V48" s="5" t="s">
        <v>123</v>
      </c>
      <c r="Y48" s="5" t="s">
        <v>123</v>
      </c>
      <c r="AA48" s="5" t="s">
        <v>123</v>
      </c>
      <c r="AB48" s="5" t="s">
        <v>123</v>
      </c>
      <c r="AD48" s="5" t="s">
        <v>123</v>
      </c>
      <c r="AH48" s="5" t="s">
        <v>123</v>
      </c>
      <c r="AK48" s="5" t="s">
        <v>123</v>
      </c>
      <c r="AL48" s="5" t="s">
        <v>123</v>
      </c>
      <c r="AM48" s="5" t="s">
        <v>123</v>
      </c>
      <c r="AO48" s="5" t="s">
        <v>123</v>
      </c>
      <c r="AR48" s="5" t="s">
        <v>123</v>
      </c>
      <c r="AS48" s="5" t="s">
        <v>123</v>
      </c>
      <c r="AV48" s="5" t="s">
        <v>123</v>
      </c>
      <c r="AY48" s="5" t="s">
        <v>123</v>
      </c>
      <c r="AZ48" s="5" t="s">
        <v>123</v>
      </c>
      <c r="BA48" s="5" t="s">
        <v>123</v>
      </c>
      <c r="BC48" s="5" t="s">
        <v>123</v>
      </c>
      <c r="BD48" s="5" t="s">
        <v>123</v>
      </c>
      <c r="BE48" s="5" t="s">
        <v>123</v>
      </c>
      <c r="BF48" s="5" t="s">
        <v>123</v>
      </c>
      <c r="BG48" s="5" t="s">
        <v>123</v>
      </c>
      <c r="BJ48" s="5" t="s">
        <v>123</v>
      </c>
      <c r="BK48" s="5" t="s">
        <v>123</v>
      </c>
      <c r="BL48" s="5" t="s">
        <v>123</v>
      </c>
      <c r="BN48" s="5" t="s">
        <v>123</v>
      </c>
      <c r="BS48" s="5" t="s">
        <v>123</v>
      </c>
      <c r="BT48" s="5" t="s">
        <v>123</v>
      </c>
      <c r="BV48" s="5" t="s">
        <v>123</v>
      </c>
      <c r="BZ48" s="5" t="s">
        <v>123</v>
      </c>
      <c r="CA48" s="5" t="s">
        <v>123</v>
      </c>
      <c r="CK48" s="5" t="s">
        <v>123</v>
      </c>
      <c r="CM48" s="5" t="s">
        <v>123</v>
      </c>
      <c r="CQ48" s="5" t="s">
        <v>123</v>
      </c>
      <c r="CR48" s="5" t="s">
        <v>123</v>
      </c>
      <c r="CS48" s="5" t="s">
        <v>123</v>
      </c>
      <c r="CU48" s="5" t="s">
        <v>123</v>
      </c>
      <c r="CZ48" s="5" t="s">
        <v>123</v>
      </c>
      <c r="DB48" s="10">
        <v>37714.0</v>
      </c>
      <c r="DD48" s="5" t="s">
        <v>544</v>
      </c>
      <c r="DE48" s="5" t="s">
        <v>545</v>
      </c>
    </row>
    <row r="49">
      <c r="A49" s="5">
        <v>48.0</v>
      </c>
      <c r="B49" s="6">
        <v>75.0</v>
      </c>
      <c r="C49" s="6">
        <v>139.0</v>
      </c>
      <c r="D49" s="5" t="s">
        <v>139</v>
      </c>
      <c r="E49" s="5" t="s">
        <v>110</v>
      </c>
      <c r="F49" s="5" t="s">
        <v>160</v>
      </c>
      <c r="G49" s="5" t="s">
        <v>546</v>
      </c>
      <c r="H49" s="5" t="s">
        <v>547</v>
      </c>
      <c r="I49" s="5" t="s">
        <v>548</v>
      </c>
      <c r="J49" s="5" t="s">
        <v>327</v>
      </c>
      <c r="K49" s="5" t="s">
        <v>143</v>
      </c>
      <c r="L49" s="8" t="s">
        <v>549</v>
      </c>
      <c r="M49" s="5" t="s">
        <v>118</v>
      </c>
      <c r="N49" s="5" t="s">
        <v>550</v>
      </c>
      <c r="O49" s="5" t="s">
        <v>551</v>
      </c>
      <c r="P49" s="5" t="s">
        <v>552</v>
      </c>
      <c r="Q49" s="5" t="s">
        <v>157</v>
      </c>
      <c r="R49" s="5" t="s">
        <v>123</v>
      </c>
      <c r="W49" s="5" t="s">
        <v>123</v>
      </c>
      <c r="Y49" s="5" t="s">
        <v>123</v>
      </c>
      <c r="AB49" s="5" t="s">
        <v>123</v>
      </c>
      <c r="AC49" s="5" t="s">
        <v>123</v>
      </c>
      <c r="AD49" s="5" t="s">
        <v>123</v>
      </c>
      <c r="AG49" s="5" t="s">
        <v>123</v>
      </c>
      <c r="AH49" s="5" t="s">
        <v>123</v>
      </c>
      <c r="AJ49" s="5" t="s">
        <v>123</v>
      </c>
      <c r="AN49" s="5" t="s">
        <v>123</v>
      </c>
      <c r="AQ49" s="5" t="s">
        <v>123</v>
      </c>
      <c r="AU49" s="5" t="s">
        <v>123</v>
      </c>
      <c r="AV49" s="5" t="s">
        <v>123</v>
      </c>
      <c r="AY49" s="5" t="s">
        <v>123</v>
      </c>
      <c r="BA49" s="5" t="s">
        <v>123</v>
      </c>
      <c r="BB49" s="5" t="s">
        <v>123</v>
      </c>
      <c r="BE49" s="5" t="s">
        <v>123</v>
      </c>
      <c r="BF49" s="5" t="s">
        <v>123</v>
      </c>
      <c r="BJ49" s="5" t="s">
        <v>123</v>
      </c>
      <c r="BK49" s="5" t="s">
        <v>123</v>
      </c>
      <c r="BO49" s="5" t="s">
        <v>123</v>
      </c>
      <c r="BQ49" s="5" t="s">
        <v>123</v>
      </c>
      <c r="BR49" s="5" t="s">
        <v>123</v>
      </c>
      <c r="BS49" s="5" t="s">
        <v>123</v>
      </c>
      <c r="BT49" s="5" t="s">
        <v>123</v>
      </c>
      <c r="BU49" s="5" t="s">
        <v>123</v>
      </c>
      <c r="BV49" s="5" t="s">
        <v>123</v>
      </c>
      <c r="BY49" s="5" t="s">
        <v>123</v>
      </c>
      <c r="BZ49" s="5" t="s">
        <v>123</v>
      </c>
      <c r="CA49" s="5" t="s">
        <v>123</v>
      </c>
      <c r="CB49" s="5" t="s">
        <v>123</v>
      </c>
      <c r="CC49" s="5" t="s">
        <v>123</v>
      </c>
      <c r="CG49" s="5" t="s">
        <v>123</v>
      </c>
      <c r="CI49" s="5" t="s">
        <v>123</v>
      </c>
      <c r="CJ49" s="5" t="s">
        <v>123</v>
      </c>
      <c r="CK49" s="5" t="s">
        <v>123</v>
      </c>
      <c r="CM49" s="5" t="s">
        <v>123</v>
      </c>
      <c r="CN49" s="5" t="s">
        <v>123</v>
      </c>
      <c r="CO49" s="5" t="s">
        <v>123</v>
      </c>
      <c r="CP49" s="5" t="s">
        <v>123</v>
      </c>
      <c r="CQ49" s="5" t="s">
        <v>123</v>
      </c>
      <c r="CU49" s="5" t="s">
        <v>123</v>
      </c>
      <c r="CV49" s="5" t="s">
        <v>123</v>
      </c>
      <c r="CW49" s="5" t="s">
        <v>123</v>
      </c>
      <c r="CX49" s="5" t="s">
        <v>123</v>
      </c>
      <c r="CZ49" s="5" t="s">
        <v>123</v>
      </c>
      <c r="DB49" s="5">
        <v>3.0</v>
      </c>
      <c r="DD49" s="5" t="s">
        <v>553</v>
      </c>
      <c r="DE49" s="5" t="s">
        <v>124</v>
      </c>
    </row>
    <row r="50">
      <c r="A50" s="5">
        <v>49.0</v>
      </c>
      <c r="B50" s="6">
        <v>147.0</v>
      </c>
      <c r="C50" s="6">
        <v>55.0</v>
      </c>
      <c r="D50" s="5" t="s">
        <v>109</v>
      </c>
      <c r="E50" s="5" t="s">
        <v>110</v>
      </c>
      <c r="F50" s="5" t="s">
        <v>219</v>
      </c>
      <c r="G50" s="5" t="s">
        <v>112</v>
      </c>
      <c r="H50" s="5" t="s">
        <v>554</v>
      </c>
      <c r="I50" s="5" t="s">
        <v>555</v>
      </c>
      <c r="J50" s="5" t="s">
        <v>456</v>
      </c>
      <c r="K50" s="5" t="s">
        <v>323</v>
      </c>
      <c r="L50" s="8" t="s">
        <v>117</v>
      </c>
      <c r="M50" s="5" t="s">
        <v>118</v>
      </c>
      <c r="N50" s="5" t="s">
        <v>556</v>
      </c>
      <c r="O50" s="5" t="s">
        <v>557</v>
      </c>
      <c r="P50" s="5" t="s">
        <v>558</v>
      </c>
      <c r="Q50" s="5" t="s">
        <v>157</v>
      </c>
      <c r="T50" s="5" t="s">
        <v>123</v>
      </c>
      <c r="V50" s="5" t="s">
        <v>123</v>
      </c>
      <c r="W50" s="5" t="s">
        <v>123</v>
      </c>
      <c r="X50" s="5" t="s">
        <v>123</v>
      </c>
      <c r="Y50" s="5" t="s">
        <v>123</v>
      </c>
      <c r="AC50" s="5" t="s">
        <v>123</v>
      </c>
      <c r="AK50" s="5" t="s">
        <v>123</v>
      </c>
      <c r="AL50" s="5" t="s">
        <v>123</v>
      </c>
      <c r="AM50" s="5" t="s">
        <v>123</v>
      </c>
      <c r="AN50" s="5" t="s">
        <v>123</v>
      </c>
      <c r="AP50" s="5" t="s">
        <v>123</v>
      </c>
      <c r="AQ50" s="5" t="s">
        <v>123</v>
      </c>
      <c r="AR50" s="5" t="s">
        <v>123</v>
      </c>
      <c r="AT50" s="5" t="s">
        <v>123</v>
      </c>
      <c r="AV50" s="5" t="s">
        <v>123</v>
      </c>
      <c r="AW50" s="5" t="s">
        <v>123</v>
      </c>
      <c r="AX50" s="5" t="s">
        <v>123</v>
      </c>
      <c r="BF50" s="5" t="s">
        <v>123</v>
      </c>
      <c r="BK50" s="5" t="s">
        <v>123</v>
      </c>
      <c r="BQ50" s="5" t="s">
        <v>123</v>
      </c>
      <c r="BS50" s="5" t="s">
        <v>123</v>
      </c>
      <c r="BT50" s="5" t="s">
        <v>123</v>
      </c>
      <c r="BU50" s="5" t="s">
        <v>123</v>
      </c>
      <c r="BV50" s="5" t="s">
        <v>123</v>
      </c>
      <c r="BY50" s="5" t="s">
        <v>123</v>
      </c>
      <c r="BZ50" s="5" t="s">
        <v>123</v>
      </c>
      <c r="CA50" s="5" t="s">
        <v>123</v>
      </c>
      <c r="CB50" s="5" t="s">
        <v>123</v>
      </c>
      <c r="CC50" s="5" t="s">
        <v>123</v>
      </c>
      <c r="CD50" s="5" t="s">
        <v>123</v>
      </c>
      <c r="CW50" s="5" t="s">
        <v>123</v>
      </c>
      <c r="CX50" s="5" t="s">
        <v>123</v>
      </c>
      <c r="CY50" s="5" t="s">
        <v>123</v>
      </c>
      <c r="DB50" s="5">
        <v>3.0</v>
      </c>
      <c r="DE50" s="5" t="s">
        <v>138</v>
      </c>
    </row>
    <row r="51">
      <c r="A51" s="5">
        <v>50.0</v>
      </c>
      <c r="B51" s="6">
        <v>1.0</v>
      </c>
      <c r="C51" s="6">
        <v>46.0</v>
      </c>
      <c r="D51" s="5" t="s">
        <v>109</v>
      </c>
      <c r="E51" s="5" t="s">
        <v>125</v>
      </c>
      <c r="F51" s="5" t="s">
        <v>160</v>
      </c>
      <c r="G51" s="5" t="s">
        <v>559</v>
      </c>
      <c r="H51" s="5" t="s">
        <v>560</v>
      </c>
      <c r="I51" s="5" t="s">
        <v>561</v>
      </c>
      <c r="J51" s="5" t="s">
        <v>397</v>
      </c>
      <c r="K51" s="5" t="s">
        <v>562</v>
      </c>
      <c r="L51" s="8" t="s">
        <v>563</v>
      </c>
      <c r="M51" s="5" t="s">
        <v>118</v>
      </c>
      <c r="N51" s="5" t="s">
        <v>564</v>
      </c>
      <c r="O51" s="5" t="s">
        <v>565</v>
      </c>
      <c r="P51" s="5" t="s">
        <v>566</v>
      </c>
      <c r="Q51" s="5" t="s">
        <v>157</v>
      </c>
      <c r="R51" s="5" t="s">
        <v>123</v>
      </c>
      <c r="V51" s="5" t="s">
        <v>123</v>
      </c>
      <c r="Y51" s="5" t="s">
        <v>123</v>
      </c>
      <c r="AB51" s="5" t="s">
        <v>123</v>
      </c>
      <c r="AD51" s="5" t="s">
        <v>123</v>
      </c>
      <c r="AL51" s="5" t="s">
        <v>123</v>
      </c>
      <c r="BA51" s="5" t="s">
        <v>123</v>
      </c>
      <c r="BK51" s="5" t="s">
        <v>123</v>
      </c>
      <c r="BL51" s="5" t="s">
        <v>123</v>
      </c>
      <c r="BM51" s="5" t="s">
        <v>123</v>
      </c>
      <c r="BN51" s="5" t="s">
        <v>123</v>
      </c>
      <c r="BP51" s="5" t="s">
        <v>123</v>
      </c>
      <c r="BT51" s="5" t="s">
        <v>123</v>
      </c>
      <c r="BU51" s="5" t="s">
        <v>123</v>
      </c>
      <c r="CB51" s="5" t="s">
        <v>123</v>
      </c>
      <c r="CK51" s="5" t="s">
        <v>123</v>
      </c>
      <c r="CM51" s="5" t="s">
        <v>123</v>
      </c>
      <c r="CP51" s="5" t="s">
        <v>123</v>
      </c>
      <c r="CQ51" s="5" t="s">
        <v>123</v>
      </c>
      <c r="CU51" s="5" t="s">
        <v>123</v>
      </c>
      <c r="DB51" s="5">
        <v>4.0</v>
      </c>
      <c r="DE51" s="5" t="s">
        <v>124</v>
      </c>
    </row>
    <row r="52">
      <c r="A52" s="5">
        <v>51.0</v>
      </c>
      <c r="B52" s="6" t="s">
        <v>567</v>
      </c>
      <c r="C52" s="6" t="s">
        <v>568</v>
      </c>
      <c r="D52" s="5" t="s">
        <v>323</v>
      </c>
      <c r="G52" s="5" t="s">
        <v>186</v>
      </c>
      <c r="H52" s="5" t="s">
        <v>569</v>
      </c>
      <c r="I52" s="5" t="s">
        <v>570</v>
      </c>
      <c r="J52" s="5" t="s">
        <v>222</v>
      </c>
      <c r="K52" s="5" t="s">
        <v>571</v>
      </c>
      <c r="L52" s="8" t="s">
        <v>117</v>
      </c>
      <c r="M52" s="5" t="s">
        <v>118</v>
      </c>
      <c r="N52" s="5" t="s">
        <v>572</v>
      </c>
      <c r="O52" s="5" t="s">
        <v>573</v>
      </c>
      <c r="P52" s="5" t="s">
        <v>574</v>
      </c>
      <c r="Q52" s="5" t="s">
        <v>122</v>
      </c>
      <c r="U52" s="5" t="s">
        <v>123</v>
      </c>
      <c r="V52" s="5" t="s">
        <v>123</v>
      </c>
      <c r="X52" s="5" t="s">
        <v>123</v>
      </c>
      <c r="Y52" s="5" t="s">
        <v>123</v>
      </c>
      <c r="AA52" s="5" t="s">
        <v>123</v>
      </c>
      <c r="AB52" s="5" t="s">
        <v>123</v>
      </c>
      <c r="AC52" s="5" t="s">
        <v>123</v>
      </c>
      <c r="DB52" s="9">
        <v>43526.0</v>
      </c>
      <c r="DD52" s="5" t="s">
        <v>575</v>
      </c>
      <c r="DE52" s="5" t="s">
        <v>124</v>
      </c>
    </row>
    <row r="53">
      <c r="A53" s="5">
        <v>52.0</v>
      </c>
      <c r="B53" s="6">
        <v>38.0</v>
      </c>
      <c r="C53" s="6">
        <v>95.0</v>
      </c>
      <c r="D53" s="5" t="s">
        <v>109</v>
      </c>
      <c r="E53" s="5" t="s">
        <v>110</v>
      </c>
      <c r="F53" s="5" t="s">
        <v>126</v>
      </c>
      <c r="G53" s="5" t="s">
        <v>576</v>
      </c>
      <c r="H53" s="5" t="s">
        <v>577</v>
      </c>
      <c r="I53" s="5" t="s">
        <v>578</v>
      </c>
      <c r="J53" s="5" t="s">
        <v>456</v>
      </c>
      <c r="K53" s="5" t="s">
        <v>579</v>
      </c>
      <c r="L53" s="8" t="s">
        <v>580</v>
      </c>
      <c r="M53" s="5" t="s">
        <v>207</v>
      </c>
      <c r="N53" s="5" t="s">
        <v>581</v>
      </c>
      <c r="O53" s="5" t="s">
        <v>582</v>
      </c>
      <c r="P53" s="5" t="s">
        <v>583</v>
      </c>
      <c r="Q53" s="5" t="s">
        <v>122</v>
      </c>
      <c r="R53" s="5" t="s">
        <v>123</v>
      </c>
      <c r="S53" s="5" t="s">
        <v>123</v>
      </c>
      <c r="V53" s="5" t="s">
        <v>123</v>
      </c>
      <c r="W53" s="5" t="s">
        <v>123</v>
      </c>
      <c r="AB53" s="5" t="s">
        <v>123</v>
      </c>
      <c r="AC53" s="5" t="s">
        <v>123</v>
      </c>
      <c r="DB53" s="5">
        <v>3.0</v>
      </c>
      <c r="DE53" s="5" t="s">
        <v>124</v>
      </c>
    </row>
    <row r="54">
      <c r="A54" s="5">
        <v>53.0</v>
      </c>
      <c r="B54" s="6" t="s">
        <v>584</v>
      </c>
      <c r="C54" s="6" t="s">
        <v>585</v>
      </c>
      <c r="D54" s="5" t="s">
        <v>323</v>
      </c>
      <c r="G54" s="5" t="s">
        <v>586</v>
      </c>
      <c r="H54" s="5" t="s">
        <v>587</v>
      </c>
      <c r="I54" s="5" t="s">
        <v>259</v>
      </c>
      <c r="J54" s="5" t="s">
        <v>439</v>
      </c>
      <c r="K54" s="5" t="s">
        <v>143</v>
      </c>
      <c r="L54" s="8" t="s">
        <v>588</v>
      </c>
      <c r="M54" s="5" t="s">
        <v>118</v>
      </c>
      <c r="N54" s="5" t="s">
        <v>589</v>
      </c>
      <c r="O54" s="5" t="s">
        <v>590</v>
      </c>
      <c r="P54" s="5" t="s">
        <v>591</v>
      </c>
      <c r="Q54" s="5" t="s">
        <v>122</v>
      </c>
      <c r="R54" s="5" t="s">
        <v>123</v>
      </c>
      <c r="T54" s="5" t="s">
        <v>123</v>
      </c>
      <c r="V54" s="5" t="s">
        <v>123</v>
      </c>
      <c r="X54" s="5" t="s">
        <v>123</v>
      </c>
      <c r="Y54" s="5" t="s">
        <v>123</v>
      </c>
      <c r="AA54" s="5" t="s">
        <v>123</v>
      </c>
      <c r="DB54" s="9">
        <v>43526.0</v>
      </c>
      <c r="DC54" s="5" t="s">
        <v>592</v>
      </c>
      <c r="DD54" s="5" t="s">
        <v>593</v>
      </c>
      <c r="DE54" s="5" t="s">
        <v>124</v>
      </c>
    </row>
    <row r="55">
      <c r="A55" s="5">
        <v>54.0</v>
      </c>
      <c r="B55" s="6">
        <v>229.0</v>
      </c>
      <c r="C55" s="6">
        <v>104.0</v>
      </c>
      <c r="D55" s="5" t="s">
        <v>109</v>
      </c>
      <c r="E55" s="5" t="s">
        <v>110</v>
      </c>
      <c r="F55" s="5" t="s">
        <v>111</v>
      </c>
      <c r="G55" s="5" t="s">
        <v>112</v>
      </c>
      <c r="H55" s="5" t="s">
        <v>594</v>
      </c>
      <c r="I55" s="5" t="s">
        <v>527</v>
      </c>
      <c r="J55" s="5" t="s">
        <v>142</v>
      </c>
      <c r="K55" s="5" t="s">
        <v>595</v>
      </c>
      <c r="L55" s="8" t="s">
        <v>596</v>
      </c>
      <c r="M55" s="5" t="s">
        <v>118</v>
      </c>
      <c r="N55" s="5" t="s">
        <v>597</v>
      </c>
      <c r="O55" s="5" t="s">
        <v>598</v>
      </c>
      <c r="P55" s="5" t="s">
        <v>599</v>
      </c>
      <c r="Q55" s="5" t="s">
        <v>157</v>
      </c>
      <c r="R55" s="5" t="s">
        <v>123</v>
      </c>
      <c r="S55" s="5" t="s">
        <v>123</v>
      </c>
      <c r="T55" s="5" t="s">
        <v>123</v>
      </c>
      <c r="U55" s="5" t="s">
        <v>123</v>
      </c>
      <c r="V55" s="5" t="s">
        <v>123</v>
      </c>
      <c r="X55" s="5" t="s">
        <v>123</v>
      </c>
      <c r="Y55" s="5" t="s">
        <v>123</v>
      </c>
      <c r="AB55" s="5" t="s">
        <v>123</v>
      </c>
      <c r="AC55" s="5" t="s">
        <v>123</v>
      </c>
      <c r="AD55" s="5" t="s">
        <v>123</v>
      </c>
      <c r="AE55" s="5" t="s">
        <v>123</v>
      </c>
      <c r="AF55" s="5" t="s">
        <v>123</v>
      </c>
      <c r="AH55" s="5" t="s">
        <v>123</v>
      </c>
      <c r="AK55" s="5" t="s">
        <v>123</v>
      </c>
      <c r="AL55" s="5" t="s">
        <v>123</v>
      </c>
      <c r="AM55" s="5" t="s">
        <v>123</v>
      </c>
      <c r="AN55" s="5" t="s">
        <v>123</v>
      </c>
      <c r="AO55" s="5" t="s">
        <v>123</v>
      </c>
      <c r="AP55" s="5" t="s">
        <v>123</v>
      </c>
      <c r="AQ55" s="5" t="s">
        <v>123</v>
      </c>
      <c r="AR55" s="5" t="s">
        <v>123</v>
      </c>
      <c r="AT55" s="5" t="s">
        <v>123</v>
      </c>
      <c r="AV55" s="5" t="s">
        <v>123</v>
      </c>
      <c r="AW55" s="5" t="s">
        <v>123</v>
      </c>
      <c r="BB55" s="5" t="s">
        <v>123</v>
      </c>
      <c r="BC55" s="5" t="s">
        <v>123</v>
      </c>
      <c r="BD55" s="5" t="s">
        <v>123</v>
      </c>
      <c r="BE55" s="5" t="s">
        <v>123</v>
      </c>
      <c r="BG55" s="5" t="s">
        <v>123</v>
      </c>
      <c r="BH55" s="5" t="s">
        <v>123</v>
      </c>
      <c r="BJ55" s="5" t="s">
        <v>123</v>
      </c>
      <c r="BK55" s="5" t="s">
        <v>123</v>
      </c>
      <c r="BL55" s="5" t="s">
        <v>123</v>
      </c>
      <c r="BM55" s="5" t="s">
        <v>123</v>
      </c>
      <c r="BN55" s="5" t="s">
        <v>123</v>
      </c>
      <c r="BO55" s="5" t="s">
        <v>123</v>
      </c>
      <c r="BP55" s="5" t="s">
        <v>123</v>
      </c>
      <c r="BQ55" s="5" t="s">
        <v>123</v>
      </c>
      <c r="BS55" s="5" t="s">
        <v>123</v>
      </c>
      <c r="BT55" s="5" t="s">
        <v>123</v>
      </c>
      <c r="BU55" s="5" t="s">
        <v>123</v>
      </c>
      <c r="BV55" s="5" t="s">
        <v>123</v>
      </c>
      <c r="BX55" s="5" t="s">
        <v>123</v>
      </c>
      <c r="BY55" s="5" t="s">
        <v>123</v>
      </c>
      <c r="CA55" s="5" t="s">
        <v>123</v>
      </c>
      <c r="CE55" s="5" t="s">
        <v>123</v>
      </c>
      <c r="CG55" s="5" t="s">
        <v>123</v>
      </c>
      <c r="CK55" s="5" t="s">
        <v>123</v>
      </c>
      <c r="CO55" s="5" t="s">
        <v>123</v>
      </c>
      <c r="CQ55" s="5" t="s">
        <v>123</v>
      </c>
      <c r="CR55" s="5" t="s">
        <v>123</v>
      </c>
      <c r="CS55" s="5" t="s">
        <v>123</v>
      </c>
      <c r="CU55" s="5" t="s">
        <v>123</v>
      </c>
      <c r="DB55" s="5">
        <v>4.0</v>
      </c>
      <c r="DE55" s="5" t="s">
        <v>124</v>
      </c>
    </row>
    <row r="56">
      <c r="A56" s="5">
        <v>55.0</v>
      </c>
      <c r="B56" s="6">
        <v>24.0</v>
      </c>
      <c r="C56" s="6">
        <v>77.0</v>
      </c>
      <c r="D56" s="5" t="s">
        <v>139</v>
      </c>
      <c r="E56" s="5" t="s">
        <v>110</v>
      </c>
      <c r="F56" s="5" t="s">
        <v>219</v>
      </c>
      <c r="G56" s="5" t="s">
        <v>112</v>
      </c>
      <c r="H56" s="5" t="s">
        <v>600</v>
      </c>
      <c r="I56" s="5" t="s">
        <v>601</v>
      </c>
      <c r="J56" s="5" t="s">
        <v>397</v>
      </c>
      <c r="K56" s="5" t="s">
        <v>602</v>
      </c>
      <c r="L56" s="8" t="s">
        <v>603</v>
      </c>
      <c r="M56" s="5" t="s">
        <v>118</v>
      </c>
      <c r="N56" s="5" t="s">
        <v>604</v>
      </c>
      <c r="O56" s="5" t="s">
        <v>605</v>
      </c>
      <c r="P56" s="5" t="s">
        <v>606</v>
      </c>
      <c r="Q56" s="5" t="s">
        <v>122</v>
      </c>
      <c r="R56" s="5" t="s">
        <v>123</v>
      </c>
      <c r="V56" s="5" t="s">
        <v>123</v>
      </c>
      <c r="DB56" s="5">
        <v>4.0</v>
      </c>
      <c r="DE56" s="5" t="s">
        <v>138</v>
      </c>
    </row>
    <row r="57">
      <c r="A57" s="5">
        <v>56.0</v>
      </c>
      <c r="B57" s="6">
        <v>106.0</v>
      </c>
      <c r="C57" s="6">
        <v>88.0</v>
      </c>
      <c r="D57" s="5" t="s">
        <v>139</v>
      </c>
      <c r="E57" s="5" t="s">
        <v>110</v>
      </c>
      <c r="F57" s="5" t="s">
        <v>160</v>
      </c>
      <c r="G57" s="5" t="s">
        <v>422</v>
      </c>
      <c r="H57" s="5" t="s">
        <v>607</v>
      </c>
      <c r="I57" s="5" t="s">
        <v>608</v>
      </c>
      <c r="J57" s="5" t="s">
        <v>222</v>
      </c>
      <c r="K57" s="5" t="s">
        <v>609</v>
      </c>
      <c r="L57" s="8" t="s">
        <v>610</v>
      </c>
      <c r="M57" s="5" t="s">
        <v>118</v>
      </c>
      <c r="N57" s="5" t="s">
        <v>611</v>
      </c>
      <c r="O57" s="5" t="s">
        <v>612</v>
      </c>
      <c r="P57" s="5" t="s">
        <v>613</v>
      </c>
      <c r="Q57" s="5" t="s">
        <v>122</v>
      </c>
      <c r="S57" s="5" t="s">
        <v>123</v>
      </c>
      <c r="T57" s="5" t="s">
        <v>123</v>
      </c>
      <c r="U57" s="5" t="s">
        <v>123</v>
      </c>
      <c r="V57" s="5" t="s">
        <v>123</v>
      </c>
      <c r="W57" s="5" t="s">
        <v>123</v>
      </c>
      <c r="X57" s="5" t="s">
        <v>123</v>
      </c>
      <c r="Y57" s="5" t="s">
        <v>123</v>
      </c>
      <c r="AB57" s="5" t="s">
        <v>123</v>
      </c>
      <c r="AC57" s="5" t="s">
        <v>123</v>
      </c>
      <c r="DB57" s="5">
        <v>4.0</v>
      </c>
      <c r="DD57" s="5" t="s">
        <v>614</v>
      </c>
      <c r="DE57" s="5" t="s">
        <v>124</v>
      </c>
    </row>
    <row r="58">
      <c r="A58" s="5">
        <v>57.0</v>
      </c>
      <c r="B58" s="6">
        <v>79.0</v>
      </c>
      <c r="C58" s="6">
        <v>46.0</v>
      </c>
      <c r="D58" s="5" t="s">
        <v>109</v>
      </c>
      <c r="E58" s="5" t="s">
        <v>125</v>
      </c>
      <c r="F58" s="5" t="s">
        <v>160</v>
      </c>
      <c r="G58" s="5" t="s">
        <v>559</v>
      </c>
      <c r="H58" s="5" t="s">
        <v>615</v>
      </c>
      <c r="I58" s="5" t="s">
        <v>616</v>
      </c>
      <c r="J58" s="5" t="s">
        <v>222</v>
      </c>
      <c r="K58" s="5" t="s">
        <v>617</v>
      </c>
      <c r="L58" s="8" t="s">
        <v>618</v>
      </c>
      <c r="M58" s="5" t="s">
        <v>118</v>
      </c>
      <c r="N58" s="5" t="s">
        <v>619</v>
      </c>
      <c r="O58" s="5" t="s">
        <v>620</v>
      </c>
      <c r="P58" s="5" t="s">
        <v>621</v>
      </c>
      <c r="Q58" s="5" t="s">
        <v>157</v>
      </c>
      <c r="R58" s="5" t="s">
        <v>123</v>
      </c>
      <c r="U58" s="5" t="s">
        <v>123</v>
      </c>
      <c r="V58" s="5" t="s">
        <v>123</v>
      </c>
      <c r="W58" s="5" t="s">
        <v>123</v>
      </c>
      <c r="Y58" s="5" t="s">
        <v>123</v>
      </c>
      <c r="AB58" s="5" t="s">
        <v>123</v>
      </c>
      <c r="AC58" s="5" t="s">
        <v>123</v>
      </c>
      <c r="AD58" s="5" t="s">
        <v>123</v>
      </c>
      <c r="AG58" s="5" t="s">
        <v>123</v>
      </c>
      <c r="AK58" s="5" t="s">
        <v>123</v>
      </c>
      <c r="AM58" s="5" t="s">
        <v>123</v>
      </c>
      <c r="AN58" s="5" t="s">
        <v>123</v>
      </c>
      <c r="BB58" s="5" t="s">
        <v>123</v>
      </c>
      <c r="BC58" s="5" t="s">
        <v>123</v>
      </c>
      <c r="BE58" s="5" t="s">
        <v>123</v>
      </c>
      <c r="BF58" s="5" t="s">
        <v>123</v>
      </c>
      <c r="BH58" s="5" t="s">
        <v>123</v>
      </c>
      <c r="BK58" s="5" t="s">
        <v>123</v>
      </c>
      <c r="BL58" s="5" t="s">
        <v>123</v>
      </c>
      <c r="BP58" s="5" t="s">
        <v>123</v>
      </c>
      <c r="BQ58" s="5" t="s">
        <v>123</v>
      </c>
      <c r="BR58" s="5" t="s">
        <v>123</v>
      </c>
      <c r="BS58" s="5" t="s">
        <v>123</v>
      </c>
      <c r="BT58" s="5" t="s">
        <v>123</v>
      </c>
      <c r="BU58" s="5" t="s">
        <v>123</v>
      </c>
      <c r="BV58" s="5" t="s">
        <v>123</v>
      </c>
      <c r="BY58" s="5" t="s">
        <v>123</v>
      </c>
      <c r="CB58" s="5" t="s">
        <v>123</v>
      </c>
      <c r="CC58" s="5" t="s">
        <v>123</v>
      </c>
      <c r="CG58" s="5" t="s">
        <v>123</v>
      </c>
      <c r="CU58" s="5" t="s">
        <v>123</v>
      </c>
      <c r="DB58" s="5">
        <v>3.0</v>
      </c>
      <c r="DE58" s="5" t="s">
        <v>124</v>
      </c>
    </row>
    <row r="59">
      <c r="A59" s="5">
        <v>58.0</v>
      </c>
      <c r="B59" s="6">
        <v>249.0</v>
      </c>
      <c r="C59" s="6">
        <v>52.0</v>
      </c>
      <c r="D59" s="5" t="s">
        <v>139</v>
      </c>
      <c r="E59" s="5" t="s">
        <v>125</v>
      </c>
      <c r="F59" s="5" t="s">
        <v>219</v>
      </c>
      <c r="G59" s="5" t="s">
        <v>112</v>
      </c>
      <c r="H59" s="5" t="s">
        <v>622</v>
      </c>
      <c r="I59" s="5" t="s">
        <v>259</v>
      </c>
      <c r="J59" s="5" t="s">
        <v>439</v>
      </c>
      <c r="K59" s="5" t="s">
        <v>323</v>
      </c>
      <c r="L59" s="7" t="s">
        <v>117</v>
      </c>
      <c r="M59" s="5" t="s">
        <v>118</v>
      </c>
      <c r="N59" s="5" t="s">
        <v>623</v>
      </c>
      <c r="O59" s="5" t="s">
        <v>624</v>
      </c>
      <c r="P59" s="5" t="s">
        <v>625</v>
      </c>
      <c r="Q59" s="5" t="s">
        <v>122</v>
      </c>
      <c r="R59" s="5" t="s">
        <v>123</v>
      </c>
      <c r="S59" s="5" t="s">
        <v>123</v>
      </c>
      <c r="T59" s="5" t="s">
        <v>123</v>
      </c>
      <c r="V59" s="5" t="s">
        <v>123</v>
      </c>
      <c r="W59" s="5" t="s">
        <v>123</v>
      </c>
      <c r="Y59" s="5" t="s">
        <v>123</v>
      </c>
      <c r="AB59" s="5" t="s">
        <v>123</v>
      </c>
      <c r="AC59" s="5" t="s">
        <v>123</v>
      </c>
      <c r="DB59" s="5">
        <v>3.0</v>
      </c>
      <c r="DE59" s="5" t="s">
        <v>138</v>
      </c>
    </row>
    <row r="60">
      <c r="A60" s="5">
        <v>59.0</v>
      </c>
      <c r="B60" s="6">
        <v>74.0</v>
      </c>
      <c r="C60" s="6">
        <v>138.0</v>
      </c>
      <c r="D60" s="5" t="s">
        <v>139</v>
      </c>
      <c r="E60" s="5" t="s">
        <v>125</v>
      </c>
      <c r="F60" s="5" t="s">
        <v>160</v>
      </c>
      <c r="G60" s="5" t="s">
        <v>626</v>
      </c>
      <c r="H60" s="5" t="s">
        <v>627</v>
      </c>
      <c r="I60" s="5" t="s">
        <v>628</v>
      </c>
      <c r="J60" s="5" t="s">
        <v>172</v>
      </c>
      <c r="K60" s="5" t="s">
        <v>143</v>
      </c>
      <c r="L60" s="8" t="s">
        <v>629</v>
      </c>
      <c r="M60" s="5" t="s">
        <v>207</v>
      </c>
      <c r="N60" s="5" t="s">
        <v>630</v>
      </c>
      <c r="O60" s="5" t="s">
        <v>631</v>
      </c>
      <c r="P60" s="5" t="s">
        <v>632</v>
      </c>
      <c r="Q60" s="5" t="s">
        <v>122</v>
      </c>
      <c r="T60" s="5" t="s">
        <v>123</v>
      </c>
      <c r="V60" s="5" t="s">
        <v>123</v>
      </c>
      <c r="DB60" s="5">
        <v>3.0</v>
      </c>
      <c r="DD60" s="5" t="s">
        <v>633</v>
      </c>
      <c r="DE60" s="5" t="s">
        <v>138</v>
      </c>
    </row>
    <row r="61">
      <c r="A61" s="5">
        <v>60.0</v>
      </c>
      <c r="B61" s="6">
        <v>263.0</v>
      </c>
      <c r="C61" s="6">
        <v>78.0</v>
      </c>
      <c r="D61" s="5" t="s">
        <v>109</v>
      </c>
      <c r="E61" s="5" t="s">
        <v>110</v>
      </c>
      <c r="F61" s="5" t="s">
        <v>160</v>
      </c>
      <c r="G61" s="5" t="s">
        <v>178</v>
      </c>
      <c r="H61" s="5" t="s">
        <v>634</v>
      </c>
      <c r="I61" s="5" t="s">
        <v>635</v>
      </c>
      <c r="J61" s="5" t="s">
        <v>181</v>
      </c>
      <c r="K61" s="5" t="s">
        <v>636</v>
      </c>
      <c r="L61" s="8" t="s">
        <v>637</v>
      </c>
      <c r="M61" s="5" t="s">
        <v>118</v>
      </c>
      <c r="N61" s="5" t="s">
        <v>638</v>
      </c>
      <c r="O61" s="5" t="s">
        <v>639</v>
      </c>
      <c r="P61" s="5" t="s">
        <v>640</v>
      </c>
      <c r="Q61" s="5" t="s">
        <v>122</v>
      </c>
      <c r="R61" s="5" t="s">
        <v>123</v>
      </c>
      <c r="S61" s="5" t="s">
        <v>123</v>
      </c>
      <c r="X61" s="5" t="s">
        <v>123</v>
      </c>
      <c r="Y61" s="5" t="s">
        <v>123</v>
      </c>
      <c r="AB61" s="5" t="s">
        <v>123</v>
      </c>
      <c r="DB61" s="5">
        <v>3.0</v>
      </c>
      <c r="DE61" s="5" t="s">
        <v>138</v>
      </c>
    </row>
    <row r="62">
      <c r="A62" s="5">
        <v>61.0</v>
      </c>
      <c r="B62" s="6">
        <v>169.0</v>
      </c>
      <c r="C62" s="6">
        <v>88.0</v>
      </c>
      <c r="D62" s="5" t="s">
        <v>139</v>
      </c>
      <c r="E62" s="5" t="s">
        <v>110</v>
      </c>
      <c r="F62" s="5" t="s">
        <v>160</v>
      </c>
      <c r="G62" s="5" t="s">
        <v>422</v>
      </c>
      <c r="H62" s="5" t="s">
        <v>641</v>
      </c>
      <c r="I62" s="5" t="s">
        <v>616</v>
      </c>
      <c r="J62" s="5" t="s">
        <v>222</v>
      </c>
      <c r="K62" s="5" t="s">
        <v>642</v>
      </c>
      <c r="L62" s="8" t="s">
        <v>643</v>
      </c>
      <c r="M62" s="5" t="s">
        <v>118</v>
      </c>
      <c r="N62" s="5" t="s">
        <v>644</v>
      </c>
      <c r="O62" s="5" t="s">
        <v>645</v>
      </c>
      <c r="P62" s="5" t="s">
        <v>646</v>
      </c>
      <c r="Q62" s="5" t="s">
        <v>122</v>
      </c>
      <c r="R62" s="5" t="s">
        <v>123</v>
      </c>
      <c r="S62" s="5" t="s">
        <v>123</v>
      </c>
      <c r="T62" s="5" t="s">
        <v>123</v>
      </c>
      <c r="U62" s="5" t="s">
        <v>123</v>
      </c>
      <c r="V62" s="5" t="s">
        <v>123</v>
      </c>
      <c r="W62" s="5" t="s">
        <v>123</v>
      </c>
      <c r="X62" s="5" t="s">
        <v>123</v>
      </c>
      <c r="Y62" s="5" t="s">
        <v>123</v>
      </c>
      <c r="AA62" s="5" t="s">
        <v>123</v>
      </c>
      <c r="AB62" s="5" t="s">
        <v>123</v>
      </c>
      <c r="AC62" s="5" t="s">
        <v>123</v>
      </c>
      <c r="DB62" s="5">
        <v>4.0</v>
      </c>
      <c r="DE62" s="5" t="s">
        <v>124</v>
      </c>
    </row>
    <row r="63">
      <c r="A63" s="5">
        <v>62.0</v>
      </c>
      <c r="B63" s="6">
        <v>267.0</v>
      </c>
      <c r="C63" s="6">
        <v>95.0</v>
      </c>
      <c r="D63" s="5" t="s">
        <v>109</v>
      </c>
      <c r="E63" s="5" t="s">
        <v>110</v>
      </c>
      <c r="F63" s="5" t="s">
        <v>126</v>
      </c>
      <c r="G63" s="5" t="s">
        <v>576</v>
      </c>
      <c r="H63" s="5" t="s">
        <v>647</v>
      </c>
      <c r="I63" s="5" t="s">
        <v>648</v>
      </c>
      <c r="J63" s="5" t="s">
        <v>456</v>
      </c>
      <c r="K63" s="5" t="s">
        <v>649</v>
      </c>
      <c r="L63" s="7" t="s">
        <v>117</v>
      </c>
      <c r="M63" s="5" t="s">
        <v>133</v>
      </c>
      <c r="N63" s="5" t="s">
        <v>650</v>
      </c>
      <c r="O63" s="5" t="s">
        <v>651</v>
      </c>
      <c r="P63" s="5" t="s">
        <v>652</v>
      </c>
      <c r="Q63" s="5" t="s">
        <v>122</v>
      </c>
      <c r="U63" s="5" t="s">
        <v>123</v>
      </c>
      <c r="X63" s="5" t="s">
        <v>123</v>
      </c>
      <c r="AB63" s="5" t="s">
        <v>123</v>
      </c>
      <c r="AC63" s="5" t="s">
        <v>123</v>
      </c>
      <c r="DB63" s="5">
        <v>3.0</v>
      </c>
      <c r="DE63" s="5" t="s">
        <v>138</v>
      </c>
    </row>
    <row r="64">
      <c r="A64" s="5">
        <v>63.0</v>
      </c>
      <c r="B64" s="6">
        <v>90.0</v>
      </c>
      <c r="C64" s="6">
        <v>63.0</v>
      </c>
      <c r="D64" s="5" t="s">
        <v>139</v>
      </c>
      <c r="E64" s="5" t="s">
        <v>110</v>
      </c>
      <c r="F64" s="5" t="s">
        <v>111</v>
      </c>
      <c r="G64" s="5" t="s">
        <v>112</v>
      </c>
      <c r="H64" s="5" t="s">
        <v>653</v>
      </c>
      <c r="I64" s="5" t="s">
        <v>441</v>
      </c>
      <c r="J64" s="5" t="s">
        <v>222</v>
      </c>
      <c r="K64" s="5" t="s">
        <v>654</v>
      </c>
      <c r="L64" s="8" t="s">
        <v>655</v>
      </c>
      <c r="M64" s="5" t="s">
        <v>118</v>
      </c>
      <c r="N64" s="5" t="s">
        <v>656</v>
      </c>
      <c r="O64" s="5" t="s">
        <v>657</v>
      </c>
      <c r="P64" s="5" t="s">
        <v>658</v>
      </c>
      <c r="Q64" s="5" t="s">
        <v>122</v>
      </c>
      <c r="T64" s="5" t="s">
        <v>123</v>
      </c>
      <c r="V64" s="5" t="s">
        <v>123</v>
      </c>
      <c r="X64" s="5" t="s">
        <v>123</v>
      </c>
      <c r="Y64" s="5" t="s">
        <v>123</v>
      </c>
      <c r="DB64" s="5">
        <v>3.0</v>
      </c>
      <c r="DE64" s="5" t="s">
        <v>124</v>
      </c>
    </row>
    <row r="65">
      <c r="A65" s="5">
        <v>64.0</v>
      </c>
      <c r="B65" s="6">
        <v>272.0</v>
      </c>
      <c r="C65" s="6">
        <v>106.0</v>
      </c>
      <c r="D65" s="5" t="s">
        <v>109</v>
      </c>
      <c r="E65" s="5" t="s">
        <v>110</v>
      </c>
      <c r="F65" s="5" t="s">
        <v>160</v>
      </c>
      <c r="G65" s="5" t="s">
        <v>438</v>
      </c>
      <c r="H65" s="5" t="s">
        <v>659</v>
      </c>
      <c r="I65" s="5" t="s">
        <v>441</v>
      </c>
      <c r="J65" s="5" t="s">
        <v>222</v>
      </c>
      <c r="K65" s="5" t="s">
        <v>654</v>
      </c>
      <c r="L65" s="8" t="s">
        <v>660</v>
      </c>
      <c r="M65" s="5" t="s">
        <v>118</v>
      </c>
      <c r="N65" s="5" t="s">
        <v>656</v>
      </c>
      <c r="O65" s="5" t="s">
        <v>657</v>
      </c>
      <c r="P65" s="5" t="s">
        <v>661</v>
      </c>
      <c r="Q65" s="5" t="s">
        <v>157</v>
      </c>
      <c r="R65" s="5" t="s">
        <v>123</v>
      </c>
      <c r="S65" s="5" t="s">
        <v>123</v>
      </c>
      <c r="U65" s="5" t="s">
        <v>123</v>
      </c>
      <c r="X65" s="5" t="s">
        <v>123</v>
      </c>
      <c r="Y65" s="5" t="s">
        <v>123</v>
      </c>
      <c r="AH65" s="5" t="s">
        <v>123</v>
      </c>
      <c r="AK65" s="5" t="s">
        <v>123</v>
      </c>
      <c r="AL65" s="5" t="s">
        <v>123</v>
      </c>
      <c r="AQ65" s="5" t="s">
        <v>123</v>
      </c>
      <c r="AT65" s="5" t="s">
        <v>123</v>
      </c>
      <c r="AV65" s="5" t="s">
        <v>123</v>
      </c>
      <c r="AX65" s="5" t="s">
        <v>123</v>
      </c>
      <c r="AY65" s="5" t="s">
        <v>123</v>
      </c>
      <c r="AZ65" s="5" t="s">
        <v>123</v>
      </c>
      <c r="BA65" s="5" t="s">
        <v>123</v>
      </c>
      <c r="BC65" s="5" t="s">
        <v>123</v>
      </c>
      <c r="BD65" s="5" t="s">
        <v>123</v>
      </c>
      <c r="BE65" s="5" t="s">
        <v>123</v>
      </c>
      <c r="BF65" s="5" t="s">
        <v>123</v>
      </c>
      <c r="BJ65" s="5" t="s">
        <v>123</v>
      </c>
      <c r="BK65" s="5" t="s">
        <v>123</v>
      </c>
      <c r="BL65" s="5" t="s">
        <v>123</v>
      </c>
      <c r="BM65" s="5" t="s">
        <v>123</v>
      </c>
      <c r="BO65" s="5" t="s">
        <v>123</v>
      </c>
      <c r="BP65" s="5" t="s">
        <v>123</v>
      </c>
      <c r="BS65" s="5" t="s">
        <v>123</v>
      </c>
      <c r="BT65" s="5" t="s">
        <v>123</v>
      </c>
      <c r="BU65" s="5" t="s">
        <v>123</v>
      </c>
      <c r="BV65" s="5" t="s">
        <v>123</v>
      </c>
      <c r="BY65" s="5" t="s">
        <v>123</v>
      </c>
      <c r="BZ65" s="5" t="s">
        <v>123</v>
      </c>
      <c r="CC65" s="5" t="s">
        <v>123</v>
      </c>
      <c r="CE65" s="5" t="s">
        <v>123</v>
      </c>
      <c r="CF65" s="5" t="s">
        <v>123</v>
      </c>
      <c r="CG65" s="5" t="s">
        <v>123</v>
      </c>
      <c r="CH65" s="5" t="s">
        <v>123</v>
      </c>
      <c r="CV65" s="5" t="s">
        <v>123</v>
      </c>
      <c r="CZ65" s="5" t="s">
        <v>123</v>
      </c>
      <c r="DB65" s="5">
        <v>3.0</v>
      </c>
      <c r="DE65" s="5" t="s">
        <v>124</v>
      </c>
    </row>
    <row r="66">
      <c r="A66" s="5">
        <v>65.0</v>
      </c>
      <c r="B66" s="6">
        <v>216.0</v>
      </c>
      <c r="C66" s="6">
        <v>77.0</v>
      </c>
      <c r="D66" s="5" t="s">
        <v>139</v>
      </c>
      <c r="E66" s="5" t="s">
        <v>110</v>
      </c>
      <c r="F66" s="5" t="s">
        <v>219</v>
      </c>
      <c r="G66" s="5" t="s">
        <v>112</v>
      </c>
      <c r="H66" s="5" t="s">
        <v>662</v>
      </c>
      <c r="I66" s="5" t="s">
        <v>663</v>
      </c>
      <c r="J66" s="5" t="s">
        <v>397</v>
      </c>
      <c r="K66" s="5" t="s">
        <v>664</v>
      </c>
      <c r="L66" s="8" t="s">
        <v>665</v>
      </c>
      <c r="M66" s="5" t="s">
        <v>118</v>
      </c>
      <c r="N66" s="5" t="s">
        <v>666</v>
      </c>
      <c r="O66" s="5" t="s">
        <v>667</v>
      </c>
      <c r="P66" s="5" t="s">
        <v>437</v>
      </c>
      <c r="Q66" s="5" t="s">
        <v>122</v>
      </c>
      <c r="R66" s="5" t="s">
        <v>123</v>
      </c>
      <c r="V66" s="5" t="s">
        <v>123</v>
      </c>
      <c r="DB66" s="5">
        <v>4.0</v>
      </c>
      <c r="DE66" s="5" t="s">
        <v>124</v>
      </c>
    </row>
    <row r="67">
      <c r="A67" s="5">
        <v>66.0</v>
      </c>
      <c r="B67" s="6" t="s">
        <v>668</v>
      </c>
      <c r="C67" s="6" t="s">
        <v>669</v>
      </c>
      <c r="D67" s="5" t="s">
        <v>323</v>
      </c>
      <c r="G67" s="5" t="s">
        <v>586</v>
      </c>
      <c r="H67" s="5" t="s">
        <v>670</v>
      </c>
      <c r="I67" s="5" t="s">
        <v>671</v>
      </c>
      <c r="J67" s="5" t="s">
        <v>338</v>
      </c>
      <c r="K67" s="5" t="s">
        <v>672</v>
      </c>
      <c r="L67" s="8" t="s">
        <v>673</v>
      </c>
      <c r="M67" s="5" t="s">
        <v>118</v>
      </c>
      <c r="N67" s="5" t="s">
        <v>674</v>
      </c>
      <c r="O67" s="5" t="s">
        <v>675</v>
      </c>
      <c r="P67" s="5" t="s">
        <v>676</v>
      </c>
      <c r="Q67" s="5" t="s">
        <v>122</v>
      </c>
      <c r="T67" s="5" t="s">
        <v>123</v>
      </c>
      <c r="U67" s="5" t="s">
        <v>123</v>
      </c>
      <c r="V67" s="5" t="s">
        <v>123</v>
      </c>
      <c r="X67" s="5" t="s">
        <v>123</v>
      </c>
      <c r="Y67" s="5" t="s">
        <v>123</v>
      </c>
      <c r="AA67" s="5" t="s">
        <v>123</v>
      </c>
      <c r="DB67" s="9">
        <v>43527.0</v>
      </c>
      <c r="DC67" s="5" t="s">
        <v>677</v>
      </c>
      <c r="DD67" s="5" t="s">
        <v>678</v>
      </c>
      <c r="DE67" s="5" t="s">
        <v>679</v>
      </c>
    </row>
    <row r="68">
      <c r="A68" s="5">
        <v>67.0</v>
      </c>
      <c r="B68" s="6">
        <v>37.0</v>
      </c>
      <c r="C68" s="6">
        <v>94.0</v>
      </c>
      <c r="D68" s="5" t="s">
        <v>139</v>
      </c>
      <c r="E68" s="5" t="s">
        <v>125</v>
      </c>
      <c r="F68" s="5" t="s">
        <v>126</v>
      </c>
      <c r="G68" s="5" t="s">
        <v>216</v>
      </c>
      <c r="H68" s="5" t="s">
        <v>680</v>
      </c>
      <c r="I68" s="5" t="s">
        <v>141</v>
      </c>
      <c r="J68" s="5" t="s">
        <v>142</v>
      </c>
      <c r="K68" s="5" t="s">
        <v>681</v>
      </c>
      <c r="L68" s="8" t="s">
        <v>117</v>
      </c>
      <c r="M68" s="5" t="s">
        <v>118</v>
      </c>
      <c r="N68" s="5" t="s">
        <v>682</v>
      </c>
      <c r="O68" s="5" t="s">
        <v>683</v>
      </c>
      <c r="P68" s="5" t="s">
        <v>684</v>
      </c>
      <c r="Q68" s="5" t="s">
        <v>122</v>
      </c>
      <c r="T68" s="5" t="s">
        <v>123</v>
      </c>
      <c r="V68" s="5" t="s">
        <v>123</v>
      </c>
      <c r="W68" s="5" t="s">
        <v>123</v>
      </c>
      <c r="X68" s="5" t="s">
        <v>123</v>
      </c>
      <c r="Y68" s="5" t="s">
        <v>123</v>
      </c>
      <c r="AA68" s="5" t="s">
        <v>123</v>
      </c>
      <c r="AB68" s="5" t="s">
        <v>123</v>
      </c>
      <c r="AC68" s="5" t="s">
        <v>123</v>
      </c>
      <c r="DB68" s="5">
        <v>3.0</v>
      </c>
      <c r="DD68" s="5" t="s">
        <v>685</v>
      </c>
      <c r="DE68" s="5" t="s">
        <v>138</v>
      </c>
    </row>
    <row r="69">
      <c r="A69" s="5">
        <v>68.0</v>
      </c>
      <c r="B69" s="6">
        <v>103.0</v>
      </c>
      <c r="C69" s="6">
        <v>81.0</v>
      </c>
      <c r="D69" s="5" t="s">
        <v>139</v>
      </c>
      <c r="E69" s="5" t="s">
        <v>125</v>
      </c>
      <c r="F69" s="5" t="s">
        <v>160</v>
      </c>
      <c r="G69" s="5" t="s">
        <v>686</v>
      </c>
      <c r="H69" s="5" t="s">
        <v>687</v>
      </c>
      <c r="I69" s="5" t="s">
        <v>221</v>
      </c>
      <c r="J69" s="5" t="s">
        <v>222</v>
      </c>
      <c r="K69" s="5" t="s">
        <v>688</v>
      </c>
      <c r="L69" s="8" t="s">
        <v>689</v>
      </c>
      <c r="M69" s="5" t="s">
        <v>118</v>
      </c>
      <c r="N69" s="5" t="s">
        <v>690</v>
      </c>
      <c r="O69" s="5" t="s">
        <v>691</v>
      </c>
      <c r="P69" s="5" t="s">
        <v>692</v>
      </c>
      <c r="Q69" s="5" t="s">
        <v>122</v>
      </c>
      <c r="DB69" s="5">
        <v>3.0</v>
      </c>
      <c r="DE69" s="5" t="s">
        <v>124</v>
      </c>
    </row>
    <row r="70">
      <c r="A70" s="5">
        <v>69.0</v>
      </c>
      <c r="B70" s="6">
        <v>202.0</v>
      </c>
      <c r="C70" s="6">
        <v>46.0</v>
      </c>
      <c r="D70" s="5" t="s">
        <v>109</v>
      </c>
      <c r="E70" s="5" t="s">
        <v>125</v>
      </c>
      <c r="F70" s="5" t="s">
        <v>160</v>
      </c>
      <c r="G70" s="5" t="s">
        <v>559</v>
      </c>
      <c r="H70" s="5" t="s">
        <v>693</v>
      </c>
      <c r="I70" s="5" t="s">
        <v>405</v>
      </c>
      <c r="J70" s="5" t="s">
        <v>452</v>
      </c>
      <c r="K70" s="5" t="s">
        <v>694</v>
      </c>
      <c r="L70" s="8" t="s">
        <v>695</v>
      </c>
      <c r="M70" s="5" t="s">
        <v>118</v>
      </c>
      <c r="N70" s="5" t="s">
        <v>696</v>
      </c>
      <c r="O70" s="5" t="s">
        <v>697</v>
      </c>
      <c r="P70" s="5" t="s">
        <v>698</v>
      </c>
      <c r="Q70" s="5" t="s">
        <v>157</v>
      </c>
      <c r="V70" s="5" t="s">
        <v>123</v>
      </c>
      <c r="AB70" s="5" t="s">
        <v>123</v>
      </c>
      <c r="AC70" s="5" t="s">
        <v>123</v>
      </c>
      <c r="AK70" s="5" t="s">
        <v>123</v>
      </c>
      <c r="AM70" s="5" t="s">
        <v>123</v>
      </c>
      <c r="AV70" s="5" t="s">
        <v>123</v>
      </c>
      <c r="BB70" s="5" t="s">
        <v>123</v>
      </c>
      <c r="BC70" s="5" t="s">
        <v>123</v>
      </c>
      <c r="BF70" s="5" t="s">
        <v>123</v>
      </c>
      <c r="BG70" s="5" t="s">
        <v>123</v>
      </c>
      <c r="BL70" s="5" t="s">
        <v>123</v>
      </c>
      <c r="BQ70" s="5" t="s">
        <v>123</v>
      </c>
      <c r="BR70" s="5" t="s">
        <v>123</v>
      </c>
      <c r="BS70" s="5" t="s">
        <v>123</v>
      </c>
      <c r="BT70" s="5" t="s">
        <v>123</v>
      </c>
      <c r="BU70" s="5" t="s">
        <v>123</v>
      </c>
      <c r="BV70" s="5" t="s">
        <v>123</v>
      </c>
      <c r="BY70" s="5" t="s">
        <v>123</v>
      </c>
      <c r="CA70" s="5" t="s">
        <v>123</v>
      </c>
      <c r="CB70" s="5" t="s">
        <v>123</v>
      </c>
      <c r="CC70" s="5" t="s">
        <v>123</v>
      </c>
      <c r="CQ70" s="5" t="s">
        <v>123</v>
      </c>
      <c r="CR70" s="5" t="s">
        <v>123</v>
      </c>
      <c r="CS70" s="5" t="s">
        <v>123</v>
      </c>
      <c r="DB70" s="5">
        <v>4.0</v>
      </c>
      <c r="DE70" s="5" t="s">
        <v>124</v>
      </c>
    </row>
    <row r="71">
      <c r="A71" s="5">
        <v>70.0</v>
      </c>
      <c r="B71" s="6">
        <v>166.0</v>
      </c>
      <c r="C71" s="6">
        <v>81.0</v>
      </c>
      <c r="D71" s="5" t="s">
        <v>139</v>
      </c>
      <c r="E71" s="5" t="s">
        <v>125</v>
      </c>
      <c r="F71" s="5" t="s">
        <v>160</v>
      </c>
      <c r="G71" s="5" t="s">
        <v>686</v>
      </c>
      <c r="H71" s="5" t="s">
        <v>699</v>
      </c>
      <c r="I71" s="5" t="s">
        <v>700</v>
      </c>
      <c r="J71" s="5" t="s">
        <v>151</v>
      </c>
      <c r="K71" s="5" t="s">
        <v>143</v>
      </c>
      <c r="L71" s="8" t="s">
        <v>701</v>
      </c>
      <c r="M71" s="5" t="s">
        <v>118</v>
      </c>
      <c r="N71" s="5" t="s">
        <v>702</v>
      </c>
      <c r="O71" s="5" t="s">
        <v>703</v>
      </c>
      <c r="P71" s="5" t="s">
        <v>704</v>
      </c>
      <c r="Q71" s="5" t="s">
        <v>122</v>
      </c>
      <c r="Y71" s="5" t="s">
        <v>123</v>
      </c>
      <c r="AC71" s="5" t="s">
        <v>123</v>
      </c>
      <c r="DB71" s="5">
        <v>2.0</v>
      </c>
      <c r="DE71" s="5" t="s">
        <v>124</v>
      </c>
    </row>
    <row r="72">
      <c r="A72" s="5">
        <v>71.0</v>
      </c>
      <c r="B72" s="6">
        <v>151.0</v>
      </c>
      <c r="C72" s="6">
        <v>60.0</v>
      </c>
      <c r="D72" s="5" t="s">
        <v>139</v>
      </c>
      <c r="E72" s="5" t="s">
        <v>110</v>
      </c>
      <c r="F72" s="5" t="s">
        <v>160</v>
      </c>
      <c r="G72" s="5" t="s">
        <v>705</v>
      </c>
      <c r="H72" s="5" t="s">
        <v>706</v>
      </c>
      <c r="I72" s="5" t="s">
        <v>338</v>
      </c>
      <c r="J72" s="5" t="s">
        <v>338</v>
      </c>
      <c r="K72" s="5" t="s">
        <v>143</v>
      </c>
      <c r="L72" s="8" t="s">
        <v>707</v>
      </c>
      <c r="M72" s="5" t="s">
        <v>118</v>
      </c>
      <c r="N72" s="5" t="s">
        <v>708</v>
      </c>
      <c r="O72" s="5" t="s">
        <v>709</v>
      </c>
      <c r="P72" s="5" t="s">
        <v>710</v>
      </c>
      <c r="Q72" s="5" t="s">
        <v>122</v>
      </c>
      <c r="S72" s="5" t="s">
        <v>123</v>
      </c>
      <c r="T72" s="5" t="s">
        <v>123</v>
      </c>
      <c r="U72" s="5" t="s">
        <v>123</v>
      </c>
      <c r="V72" s="5" t="s">
        <v>123</v>
      </c>
      <c r="X72" s="5" t="s">
        <v>123</v>
      </c>
      <c r="Y72" s="5" t="s">
        <v>123</v>
      </c>
      <c r="Z72" s="5" t="s">
        <v>123</v>
      </c>
      <c r="AA72" s="5" t="s">
        <v>123</v>
      </c>
      <c r="AB72" s="5" t="s">
        <v>123</v>
      </c>
      <c r="AC72" s="5" t="s">
        <v>123</v>
      </c>
      <c r="DB72" s="5">
        <v>4.0</v>
      </c>
      <c r="DD72" s="5" t="s">
        <v>711</v>
      </c>
      <c r="DE72" s="5" t="s">
        <v>124</v>
      </c>
    </row>
    <row r="73">
      <c r="A73" s="5">
        <v>72.0</v>
      </c>
      <c r="B73" s="6">
        <v>101.0</v>
      </c>
      <c r="C73" s="6">
        <v>78.0</v>
      </c>
      <c r="D73" s="5" t="s">
        <v>109</v>
      </c>
      <c r="E73" s="5" t="s">
        <v>110</v>
      </c>
      <c r="F73" s="5" t="s">
        <v>160</v>
      </c>
      <c r="G73" s="5" t="s">
        <v>178</v>
      </c>
      <c r="H73" s="5" t="s">
        <v>712</v>
      </c>
      <c r="I73" s="5" t="s">
        <v>713</v>
      </c>
      <c r="J73" s="5" t="s">
        <v>181</v>
      </c>
      <c r="K73" s="5" t="s">
        <v>714</v>
      </c>
      <c r="L73" s="7" t="s">
        <v>117</v>
      </c>
      <c r="M73" s="5" t="s">
        <v>118</v>
      </c>
      <c r="N73" s="5" t="s">
        <v>715</v>
      </c>
      <c r="O73" s="5" t="s">
        <v>716</v>
      </c>
      <c r="P73" s="5" t="s">
        <v>717</v>
      </c>
      <c r="Q73" s="5" t="s">
        <v>122</v>
      </c>
      <c r="R73" s="5" t="s">
        <v>123</v>
      </c>
      <c r="S73" s="5" t="s">
        <v>123</v>
      </c>
      <c r="V73" s="5" t="s">
        <v>123</v>
      </c>
      <c r="X73" s="5" t="s">
        <v>123</v>
      </c>
      <c r="DB73" s="5">
        <v>3.0</v>
      </c>
      <c r="DD73" s="5" t="s">
        <v>719</v>
      </c>
      <c r="DE73" s="5" t="s">
        <v>138</v>
      </c>
    </row>
    <row r="74">
      <c r="A74" s="5">
        <v>73.0</v>
      </c>
      <c r="B74" s="6">
        <v>226.0</v>
      </c>
      <c r="C74" s="6">
        <v>97.0</v>
      </c>
      <c r="D74" s="5" t="s">
        <v>139</v>
      </c>
      <c r="E74" s="5" t="s">
        <v>110</v>
      </c>
      <c r="F74" s="5" t="s">
        <v>160</v>
      </c>
      <c r="G74" s="5" t="s">
        <v>720</v>
      </c>
      <c r="H74" s="5" t="s">
        <v>712</v>
      </c>
      <c r="I74" s="5" t="s">
        <v>713</v>
      </c>
      <c r="J74" s="5" t="s">
        <v>417</v>
      </c>
      <c r="K74" s="5" t="s">
        <v>721</v>
      </c>
      <c r="L74" s="8" t="s">
        <v>722</v>
      </c>
      <c r="M74" s="5" t="s">
        <v>118</v>
      </c>
      <c r="N74" s="5" t="s">
        <v>723</v>
      </c>
      <c r="O74" s="5" t="s">
        <v>724</v>
      </c>
      <c r="P74" s="5" t="s">
        <v>725</v>
      </c>
      <c r="Q74" s="5" t="s">
        <v>122</v>
      </c>
      <c r="S74" s="5" t="s">
        <v>123</v>
      </c>
      <c r="T74" s="5" t="s">
        <v>123</v>
      </c>
      <c r="V74" s="5" t="s">
        <v>123</v>
      </c>
      <c r="X74" s="5" t="s">
        <v>123</v>
      </c>
      <c r="Y74" s="5" t="s">
        <v>123</v>
      </c>
      <c r="AB74" s="5" t="s">
        <v>123</v>
      </c>
      <c r="AC74" s="5" t="s">
        <v>123</v>
      </c>
      <c r="DB74" s="5">
        <v>3.0</v>
      </c>
      <c r="DE74" s="5" t="s">
        <v>124</v>
      </c>
    </row>
    <row r="75">
      <c r="A75" s="5">
        <v>74.0</v>
      </c>
      <c r="B75" s="6">
        <v>287.0</v>
      </c>
      <c r="C75" s="6">
        <v>137.0</v>
      </c>
      <c r="D75" s="5" t="s">
        <v>139</v>
      </c>
      <c r="E75" s="5" t="s">
        <v>110</v>
      </c>
      <c r="F75" s="5" t="s">
        <v>160</v>
      </c>
      <c r="G75" s="5" t="s">
        <v>271</v>
      </c>
      <c r="H75" s="5" t="s">
        <v>726</v>
      </c>
      <c r="I75" s="5" t="s">
        <v>527</v>
      </c>
      <c r="J75" s="5" t="s">
        <v>142</v>
      </c>
      <c r="K75" s="5" t="s">
        <v>727</v>
      </c>
      <c r="L75" s="8" t="s">
        <v>728</v>
      </c>
      <c r="M75" s="5" t="s">
        <v>118</v>
      </c>
      <c r="N75" s="5" t="s">
        <v>729</v>
      </c>
      <c r="O75" s="5" t="s">
        <v>730</v>
      </c>
      <c r="P75" s="5" t="s">
        <v>731</v>
      </c>
      <c r="Q75" s="5" t="s">
        <v>122</v>
      </c>
      <c r="T75" s="5" t="s">
        <v>123</v>
      </c>
      <c r="V75" s="5" t="s">
        <v>123</v>
      </c>
      <c r="Y75" s="5" t="s">
        <v>123</v>
      </c>
      <c r="AA75" s="5" t="s">
        <v>123</v>
      </c>
      <c r="AB75" s="5" t="s">
        <v>123</v>
      </c>
      <c r="DB75" s="5">
        <v>4.0</v>
      </c>
      <c r="DD75" s="5" t="s">
        <v>732</v>
      </c>
      <c r="DE75" s="5" t="s">
        <v>138</v>
      </c>
    </row>
    <row r="76">
      <c r="A76" s="5">
        <v>75.0</v>
      </c>
      <c r="B76" s="6">
        <v>165.0</v>
      </c>
      <c r="C76" s="6">
        <v>80.0</v>
      </c>
      <c r="D76" s="5" t="s">
        <v>139</v>
      </c>
      <c r="E76" s="5" t="s">
        <v>110</v>
      </c>
      <c r="F76" s="5" t="s">
        <v>160</v>
      </c>
      <c r="G76" s="5" t="s">
        <v>192</v>
      </c>
      <c r="H76" s="5" t="s">
        <v>733</v>
      </c>
      <c r="I76" s="5" t="s">
        <v>734</v>
      </c>
      <c r="J76" s="5" t="s">
        <v>115</v>
      </c>
      <c r="K76" s="5" t="s">
        <v>735</v>
      </c>
      <c r="L76" s="8" t="s">
        <v>736</v>
      </c>
      <c r="M76" s="5" t="s">
        <v>118</v>
      </c>
      <c r="N76" s="5" t="s">
        <v>737</v>
      </c>
      <c r="O76" s="5" t="s">
        <v>738</v>
      </c>
      <c r="P76" s="5" t="s">
        <v>739</v>
      </c>
      <c r="Q76" s="5" t="s">
        <v>122</v>
      </c>
      <c r="R76" s="5" t="s">
        <v>123</v>
      </c>
      <c r="S76" s="5" t="s">
        <v>123</v>
      </c>
      <c r="AB76" s="5" t="s">
        <v>123</v>
      </c>
      <c r="AC76" s="5" t="s">
        <v>123</v>
      </c>
      <c r="DB76" s="5">
        <v>3.0</v>
      </c>
      <c r="DD76" s="5" t="s">
        <v>200</v>
      </c>
      <c r="DE76" s="5" t="s">
        <v>138</v>
      </c>
    </row>
    <row r="77">
      <c r="A77" s="5">
        <v>76.0</v>
      </c>
      <c r="B77" s="6">
        <v>251.0</v>
      </c>
      <c r="C77" s="6">
        <v>56.0</v>
      </c>
      <c r="D77" s="5" t="s">
        <v>109</v>
      </c>
      <c r="E77" s="5" t="s">
        <v>110</v>
      </c>
      <c r="F77" s="5" t="s">
        <v>160</v>
      </c>
      <c r="G77" s="5" t="s">
        <v>740</v>
      </c>
      <c r="H77" s="5" t="s">
        <v>741</v>
      </c>
      <c r="I77" s="5" t="s">
        <v>338</v>
      </c>
      <c r="J77" s="5" t="s">
        <v>338</v>
      </c>
      <c r="K77" s="5" t="s">
        <v>742</v>
      </c>
      <c r="L77" s="8" t="s">
        <v>743</v>
      </c>
      <c r="M77" s="5" t="s">
        <v>118</v>
      </c>
      <c r="N77" s="5" t="s">
        <v>744</v>
      </c>
      <c r="O77" s="5" t="s">
        <v>745</v>
      </c>
      <c r="P77" s="5" t="s">
        <v>746</v>
      </c>
      <c r="Q77" s="5" t="s">
        <v>157</v>
      </c>
      <c r="T77" s="5" t="s">
        <v>123</v>
      </c>
      <c r="U77" s="5" t="s">
        <v>123</v>
      </c>
      <c r="V77" s="5" t="s">
        <v>123</v>
      </c>
      <c r="X77" s="5" t="s">
        <v>123</v>
      </c>
      <c r="Y77" s="5" t="s">
        <v>123</v>
      </c>
      <c r="AA77" s="5" t="s">
        <v>123</v>
      </c>
      <c r="AB77" s="5" t="s">
        <v>123</v>
      </c>
      <c r="AQ77" s="5" t="s">
        <v>123</v>
      </c>
      <c r="AR77" s="5" t="s">
        <v>123</v>
      </c>
      <c r="AS77" s="5" t="s">
        <v>123</v>
      </c>
      <c r="AW77" s="5" t="s">
        <v>123</v>
      </c>
      <c r="AY77" s="5" t="s">
        <v>123</v>
      </c>
      <c r="AZ77" s="5" t="s">
        <v>123</v>
      </c>
      <c r="BA77" s="5" t="s">
        <v>123</v>
      </c>
      <c r="BB77" s="5" t="s">
        <v>123</v>
      </c>
      <c r="BK77" s="5" t="s">
        <v>123</v>
      </c>
      <c r="CC77" s="5" t="s">
        <v>123</v>
      </c>
      <c r="CE77" s="5" t="s">
        <v>123</v>
      </c>
      <c r="CF77" s="5" t="s">
        <v>123</v>
      </c>
      <c r="CG77" s="5" t="s">
        <v>123</v>
      </c>
      <c r="CH77" s="5" t="s">
        <v>123</v>
      </c>
      <c r="CJ77" s="5" t="s">
        <v>123</v>
      </c>
      <c r="CO77" s="5" t="s">
        <v>123</v>
      </c>
      <c r="CP77" s="5" t="s">
        <v>123</v>
      </c>
      <c r="CR77" s="5" t="s">
        <v>123</v>
      </c>
      <c r="CZ77" s="5" t="s">
        <v>123</v>
      </c>
      <c r="DB77" s="5">
        <v>2.0</v>
      </c>
      <c r="DE77" s="5" t="s">
        <v>124</v>
      </c>
    </row>
    <row r="78">
      <c r="A78" s="5">
        <v>77.0</v>
      </c>
      <c r="B78" s="6">
        <v>112.0</v>
      </c>
      <c r="C78" s="6">
        <v>97.0</v>
      </c>
      <c r="D78" s="5" t="s">
        <v>139</v>
      </c>
      <c r="E78" s="5" t="s">
        <v>110</v>
      </c>
      <c r="F78" s="5" t="s">
        <v>160</v>
      </c>
      <c r="G78" s="5" t="s">
        <v>720</v>
      </c>
      <c r="H78" s="5" t="s">
        <v>747</v>
      </c>
      <c r="I78" s="5" t="s">
        <v>748</v>
      </c>
      <c r="J78" s="5" t="s">
        <v>417</v>
      </c>
      <c r="K78" s="5" t="s">
        <v>749</v>
      </c>
      <c r="L78" s="8" t="s">
        <v>750</v>
      </c>
      <c r="M78" s="5" t="s">
        <v>118</v>
      </c>
      <c r="N78" s="5" t="s">
        <v>751</v>
      </c>
      <c r="O78" s="5" t="s">
        <v>752</v>
      </c>
      <c r="P78" s="5" t="s">
        <v>753</v>
      </c>
      <c r="Q78" s="5" t="s">
        <v>122</v>
      </c>
      <c r="R78" s="5" t="s">
        <v>123</v>
      </c>
      <c r="U78" s="5" t="s">
        <v>123</v>
      </c>
      <c r="V78" s="5" t="s">
        <v>123</v>
      </c>
      <c r="Y78" s="5" t="s">
        <v>123</v>
      </c>
      <c r="AB78" s="5" t="s">
        <v>123</v>
      </c>
      <c r="AC78" s="5" t="s">
        <v>123</v>
      </c>
      <c r="DB78" s="5">
        <v>3.0</v>
      </c>
      <c r="DE78" s="5" t="s">
        <v>124</v>
      </c>
    </row>
    <row r="79">
      <c r="A79" s="5">
        <v>78.0</v>
      </c>
      <c r="B79" s="6">
        <v>36.0</v>
      </c>
      <c r="C79" s="6">
        <v>93.0</v>
      </c>
      <c r="D79" s="5" t="s">
        <v>109</v>
      </c>
      <c r="E79" s="5" t="s">
        <v>125</v>
      </c>
      <c r="F79" s="5" t="s">
        <v>160</v>
      </c>
      <c r="G79" s="5" t="s">
        <v>754</v>
      </c>
      <c r="H79" s="5" t="s">
        <v>755</v>
      </c>
      <c r="I79" s="5" t="s">
        <v>756</v>
      </c>
      <c r="J79" s="5" t="s">
        <v>327</v>
      </c>
      <c r="K79" s="5" t="s">
        <v>143</v>
      </c>
      <c r="L79" s="8" t="s">
        <v>757</v>
      </c>
      <c r="M79" s="5" t="s">
        <v>118</v>
      </c>
      <c r="N79" s="5" t="s">
        <v>758</v>
      </c>
      <c r="O79" s="5" t="s">
        <v>759</v>
      </c>
      <c r="P79" s="5" t="s">
        <v>760</v>
      </c>
      <c r="Q79" s="5" t="s">
        <v>122</v>
      </c>
      <c r="S79" s="5" t="s">
        <v>123</v>
      </c>
      <c r="U79" s="5" t="s">
        <v>123</v>
      </c>
      <c r="V79" s="5" t="s">
        <v>123</v>
      </c>
      <c r="W79" s="5" t="s">
        <v>123</v>
      </c>
      <c r="X79" s="5" t="s">
        <v>123</v>
      </c>
      <c r="AA79" s="5" t="s">
        <v>123</v>
      </c>
      <c r="AB79" s="5" t="s">
        <v>123</v>
      </c>
      <c r="AC79" s="5" t="s">
        <v>123</v>
      </c>
      <c r="DB79" s="5">
        <v>4.0</v>
      </c>
      <c r="DE79" s="5" t="s">
        <v>124</v>
      </c>
    </row>
    <row r="80">
      <c r="A80" s="5">
        <v>79.0</v>
      </c>
      <c r="B80" s="6">
        <v>212.0</v>
      </c>
      <c r="C80" s="6">
        <v>66.0</v>
      </c>
      <c r="D80" s="5" t="s">
        <v>109</v>
      </c>
      <c r="E80" s="5" t="s">
        <v>110</v>
      </c>
      <c r="F80" s="5" t="s">
        <v>160</v>
      </c>
      <c r="G80" s="5" t="s">
        <v>761</v>
      </c>
      <c r="H80" s="5" t="s">
        <v>762</v>
      </c>
      <c r="I80" s="5" t="s">
        <v>338</v>
      </c>
      <c r="J80" s="5" t="s">
        <v>338</v>
      </c>
      <c r="K80" s="5" t="s">
        <v>742</v>
      </c>
      <c r="L80" s="8" t="s">
        <v>763</v>
      </c>
      <c r="M80" s="5" t="s">
        <v>118</v>
      </c>
      <c r="N80" s="5" t="s">
        <v>764</v>
      </c>
      <c r="O80" s="5" t="s">
        <v>765</v>
      </c>
      <c r="P80" s="5" t="s">
        <v>766</v>
      </c>
      <c r="Q80" s="5" t="s">
        <v>157</v>
      </c>
      <c r="R80" s="5" t="s">
        <v>123</v>
      </c>
      <c r="S80" s="5" t="s">
        <v>123</v>
      </c>
      <c r="T80" s="5" t="s">
        <v>123</v>
      </c>
      <c r="V80" s="5" t="s">
        <v>123</v>
      </c>
      <c r="X80" s="5" t="s">
        <v>123</v>
      </c>
      <c r="AB80" s="5" t="s">
        <v>123</v>
      </c>
      <c r="AK80" s="5" t="s">
        <v>123</v>
      </c>
      <c r="AL80" s="5" t="s">
        <v>123</v>
      </c>
      <c r="AM80" s="5" t="s">
        <v>123</v>
      </c>
      <c r="AN80" s="5" t="s">
        <v>123</v>
      </c>
      <c r="AO80" s="5" t="s">
        <v>123</v>
      </c>
      <c r="AP80" s="5" t="s">
        <v>123</v>
      </c>
      <c r="AQ80" s="5" t="s">
        <v>123</v>
      </c>
      <c r="AR80" s="5" t="s">
        <v>123</v>
      </c>
      <c r="AS80" s="5" t="s">
        <v>123</v>
      </c>
      <c r="AV80" s="5" t="s">
        <v>123</v>
      </c>
      <c r="AW80" s="5" t="s">
        <v>123</v>
      </c>
      <c r="AX80" s="5" t="s">
        <v>123</v>
      </c>
      <c r="AY80" s="5" t="s">
        <v>123</v>
      </c>
      <c r="BD80" s="5" t="s">
        <v>123</v>
      </c>
      <c r="BE80" s="5" t="s">
        <v>123</v>
      </c>
      <c r="BF80" s="5" t="s">
        <v>123</v>
      </c>
      <c r="BH80" s="5" t="s">
        <v>123</v>
      </c>
      <c r="BK80" s="5" t="s">
        <v>123</v>
      </c>
      <c r="BM80" s="5" t="s">
        <v>123</v>
      </c>
      <c r="BN80" s="5" t="s">
        <v>123</v>
      </c>
      <c r="BP80" s="5" t="s">
        <v>123</v>
      </c>
      <c r="BQ80" s="5" t="s">
        <v>123</v>
      </c>
      <c r="BR80" s="5" t="s">
        <v>123</v>
      </c>
      <c r="BS80" s="5" t="s">
        <v>123</v>
      </c>
      <c r="BT80" s="5" t="s">
        <v>123</v>
      </c>
      <c r="BU80" s="5" t="s">
        <v>123</v>
      </c>
      <c r="BV80" s="5" t="s">
        <v>123</v>
      </c>
      <c r="CE80" s="5" t="s">
        <v>123</v>
      </c>
      <c r="CG80" s="5" t="s">
        <v>123</v>
      </c>
      <c r="CH80" s="5" t="s">
        <v>123</v>
      </c>
      <c r="CK80" s="5" t="s">
        <v>123</v>
      </c>
      <c r="CO80" s="5" t="s">
        <v>123</v>
      </c>
      <c r="CP80" s="5" t="s">
        <v>123</v>
      </c>
      <c r="CQ80" s="5" t="s">
        <v>123</v>
      </c>
      <c r="CR80" s="5" t="s">
        <v>123</v>
      </c>
      <c r="CS80" s="5" t="s">
        <v>123</v>
      </c>
      <c r="CT80" s="5" t="s">
        <v>123</v>
      </c>
      <c r="DB80" s="5">
        <v>3.0</v>
      </c>
      <c r="DE80" s="5" t="s">
        <v>124</v>
      </c>
    </row>
    <row r="81">
      <c r="A81" s="5">
        <v>80.0</v>
      </c>
      <c r="B81" s="6">
        <v>84.0</v>
      </c>
      <c r="C81" s="6">
        <v>56.0</v>
      </c>
      <c r="D81" s="5" t="s">
        <v>109</v>
      </c>
      <c r="E81" s="5" t="s">
        <v>110</v>
      </c>
      <c r="F81" s="5" t="s">
        <v>160</v>
      </c>
      <c r="G81" s="5" t="s">
        <v>740</v>
      </c>
      <c r="H81" s="5" t="s">
        <v>767</v>
      </c>
      <c r="I81" s="5" t="s">
        <v>768</v>
      </c>
      <c r="J81" s="5" t="s">
        <v>142</v>
      </c>
      <c r="K81" s="5" t="s">
        <v>769</v>
      </c>
      <c r="L81" s="8" t="s">
        <v>770</v>
      </c>
      <c r="M81" s="5" t="s">
        <v>118</v>
      </c>
      <c r="N81" s="5" t="s">
        <v>771</v>
      </c>
      <c r="O81" s="5" t="s">
        <v>772</v>
      </c>
      <c r="P81" s="5" t="s">
        <v>773</v>
      </c>
      <c r="Q81" s="5" t="s">
        <v>157</v>
      </c>
      <c r="R81" s="5" t="s">
        <v>123</v>
      </c>
      <c r="S81" s="5" t="s">
        <v>123</v>
      </c>
      <c r="U81" s="5" t="s">
        <v>123</v>
      </c>
      <c r="V81" s="5" t="s">
        <v>123</v>
      </c>
      <c r="W81" s="5" t="s">
        <v>123</v>
      </c>
      <c r="X81" s="5" t="s">
        <v>123</v>
      </c>
      <c r="Y81" s="5" t="s">
        <v>123</v>
      </c>
      <c r="Z81" s="5" t="s">
        <v>123</v>
      </c>
      <c r="AB81" s="5" t="s">
        <v>123</v>
      </c>
      <c r="AC81" s="5" t="s">
        <v>123</v>
      </c>
      <c r="AD81" s="5" t="s">
        <v>123</v>
      </c>
      <c r="AK81" s="5" t="s">
        <v>123</v>
      </c>
      <c r="AL81" s="5" t="s">
        <v>123</v>
      </c>
      <c r="AM81" s="5" t="s">
        <v>123</v>
      </c>
      <c r="AN81" s="5" t="s">
        <v>123</v>
      </c>
      <c r="AQ81" s="5" t="s">
        <v>123</v>
      </c>
      <c r="AT81" s="5" t="s">
        <v>123</v>
      </c>
      <c r="AV81" s="5" t="s">
        <v>123</v>
      </c>
      <c r="AW81" s="5" t="s">
        <v>123</v>
      </c>
      <c r="BA81" s="5" t="s">
        <v>123</v>
      </c>
      <c r="BB81" s="5" t="s">
        <v>123</v>
      </c>
      <c r="BC81" s="5" t="s">
        <v>123</v>
      </c>
      <c r="BD81" s="5" t="s">
        <v>123</v>
      </c>
      <c r="BF81" s="5" t="s">
        <v>123</v>
      </c>
      <c r="BG81" s="5" t="s">
        <v>123</v>
      </c>
      <c r="BH81" s="5" t="s">
        <v>123</v>
      </c>
      <c r="BK81" s="5" t="s">
        <v>123</v>
      </c>
      <c r="BL81" s="5" t="s">
        <v>123</v>
      </c>
      <c r="BM81" s="5" t="s">
        <v>123</v>
      </c>
      <c r="BO81" s="5" t="s">
        <v>123</v>
      </c>
      <c r="BQ81" s="5" t="s">
        <v>123</v>
      </c>
      <c r="BR81" s="5" t="s">
        <v>123</v>
      </c>
      <c r="BS81" s="5" t="s">
        <v>123</v>
      </c>
      <c r="BT81" s="5" t="s">
        <v>123</v>
      </c>
      <c r="BU81" s="5" t="s">
        <v>123</v>
      </c>
      <c r="BV81" s="5" t="s">
        <v>123</v>
      </c>
      <c r="BY81" s="5" t="s">
        <v>123</v>
      </c>
      <c r="BZ81" s="5" t="s">
        <v>123</v>
      </c>
      <c r="CA81" s="5" t="s">
        <v>123</v>
      </c>
      <c r="CB81" s="5" t="s">
        <v>123</v>
      </c>
      <c r="CC81" s="5" t="s">
        <v>123</v>
      </c>
      <c r="CD81" s="5" t="s">
        <v>123</v>
      </c>
      <c r="CG81" s="5" t="s">
        <v>123</v>
      </c>
      <c r="CH81" s="5" t="s">
        <v>123</v>
      </c>
      <c r="CI81" s="5" t="s">
        <v>123</v>
      </c>
      <c r="CJ81" s="5" t="s">
        <v>123</v>
      </c>
      <c r="CK81" s="5" t="s">
        <v>123</v>
      </c>
      <c r="CL81" s="5" t="s">
        <v>123</v>
      </c>
      <c r="CP81" s="5" t="s">
        <v>123</v>
      </c>
      <c r="CQ81" s="5" t="s">
        <v>123</v>
      </c>
      <c r="CR81" s="5" t="s">
        <v>123</v>
      </c>
      <c r="CS81" s="5" t="s">
        <v>123</v>
      </c>
      <c r="CT81" s="5" t="s">
        <v>123</v>
      </c>
      <c r="CW81" s="5" t="s">
        <v>123</v>
      </c>
      <c r="CZ81" s="5" t="s">
        <v>123</v>
      </c>
      <c r="DB81" s="5">
        <v>3.0</v>
      </c>
      <c r="DE81" s="5" t="s">
        <v>138</v>
      </c>
    </row>
    <row r="82">
      <c r="A82" s="5">
        <v>81.0</v>
      </c>
      <c r="B82" s="6">
        <v>30.0</v>
      </c>
      <c r="C82" s="6">
        <v>86.0</v>
      </c>
      <c r="D82" s="5" t="s">
        <v>139</v>
      </c>
      <c r="E82" s="5" t="s">
        <v>110</v>
      </c>
      <c r="F82" s="5" t="s">
        <v>160</v>
      </c>
      <c r="G82" s="5" t="s">
        <v>774</v>
      </c>
      <c r="H82" s="5" t="s">
        <v>775</v>
      </c>
      <c r="I82" s="5" t="s">
        <v>776</v>
      </c>
      <c r="J82" s="5" t="s">
        <v>274</v>
      </c>
      <c r="K82" s="5" t="s">
        <v>143</v>
      </c>
      <c r="L82" s="8" t="s">
        <v>777</v>
      </c>
      <c r="M82" s="5" t="s">
        <v>118</v>
      </c>
      <c r="N82" s="5" t="s">
        <v>778</v>
      </c>
      <c r="O82" s="5" t="s">
        <v>779</v>
      </c>
      <c r="P82" s="5" t="s">
        <v>780</v>
      </c>
      <c r="Q82" s="5" t="s">
        <v>157</v>
      </c>
      <c r="R82" s="5" t="s">
        <v>123</v>
      </c>
      <c r="S82" s="5" t="s">
        <v>123</v>
      </c>
      <c r="T82" s="5" t="s">
        <v>123</v>
      </c>
      <c r="U82" s="5" t="s">
        <v>123</v>
      </c>
      <c r="V82" s="5" t="s">
        <v>123</v>
      </c>
      <c r="W82" s="5" t="s">
        <v>123</v>
      </c>
      <c r="X82" s="5" t="s">
        <v>123</v>
      </c>
      <c r="Y82" s="5" t="s">
        <v>123</v>
      </c>
      <c r="AA82" s="5" t="s">
        <v>123</v>
      </c>
      <c r="AB82" s="5" t="s">
        <v>123</v>
      </c>
      <c r="AC82" s="5" t="s">
        <v>123</v>
      </c>
      <c r="AD82" s="5" t="s">
        <v>123</v>
      </c>
      <c r="AE82" s="5" t="s">
        <v>123</v>
      </c>
      <c r="AF82" s="5" t="s">
        <v>123</v>
      </c>
      <c r="AH82" s="5" t="s">
        <v>123</v>
      </c>
      <c r="AJ82" s="5" t="s">
        <v>123</v>
      </c>
      <c r="AK82" s="5" t="s">
        <v>123</v>
      </c>
      <c r="AL82" s="5" t="s">
        <v>123</v>
      </c>
      <c r="AM82" s="5" t="s">
        <v>123</v>
      </c>
      <c r="AN82" s="5" t="s">
        <v>123</v>
      </c>
      <c r="AP82" s="5" t="s">
        <v>123</v>
      </c>
      <c r="AQ82" s="5" t="s">
        <v>123</v>
      </c>
      <c r="AR82" s="5" t="s">
        <v>123</v>
      </c>
      <c r="AT82" s="5" t="s">
        <v>123</v>
      </c>
      <c r="AU82" s="5" t="s">
        <v>123</v>
      </c>
      <c r="AV82" s="5" t="s">
        <v>123</v>
      </c>
      <c r="AW82" s="5" t="s">
        <v>123</v>
      </c>
      <c r="AY82" s="5" t="s">
        <v>123</v>
      </c>
      <c r="AZ82" s="5" t="s">
        <v>123</v>
      </c>
      <c r="BA82" s="5" t="s">
        <v>123</v>
      </c>
      <c r="BB82" s="5" t="s">
        <v>123</v>
      </c>
      <c r="BC82" s="5" t="s">
        <v>123</v>
      </c>
      <c r="BE82" s="5" t="s">
        <v>123</v>
      </c>
      <c r="BF82" s="5" t="s">
        <v>123</v>
      </c>
      <c r="BG82" s="5" t="s">
        <v>123</v>
      </c>
      <c r="BJ82" s="5" t="s">
        <v>123</v>
      </c>
      <c r="BL82" s="5" t="s">
        <v>123</v>
      </c>
      <c r="BM82" s="5" t="s">
        <v>123</v>
      </c>
      <c r="BN82" s="5" t="s">
        <v>123</v>
      </c>
      <c r="BO82" s="5" t="s">
        <v>123</v>
      </c>
      <c r="BQ82" s="5" t="s">
        <v>123</v>
      </c>
      <c r="BR82" s="5" t="s">
        <v>123</v>
      </c>
      <c r="BS82" s="5" t="s">
        <v>123</v>
      </c>
      <c r="BT82" s="5" t="s">
        <v>123</v>
      </c>
      <c r="BU82" s="5" t="s">
        <v>123</v>
      </c>
      <c r="BV82" s="5" t="s">
        <v>123</v>
      </c>
      <c r="BZ82" s="5" t="s">
        <v>123</v>
      </c>
      <c r="CA82" s="5" t="s">
        <v>123</v>
      </c>
      <c r="CB82" s="5" t="s">
        <v>123</v>
      </c>
      <c r="CC82" s="5" t="s">
        <v>123</v>
      </c>
      <c r="CG82" s="5" t="s">
        <v>123</v>
      </c>
      <c r="CH82" s="5" t="s">
        <v>123</v>
      </c>
      <c r="CI82" s="5" t="s">
        <v>123</v>
      </c>
      <c r="CK82" s="5" t="s">
        <v>123</v>
      </c>
      <c r="CM82" s="5" t="s">
        <v>123</v>
      </c>
      <c r="CN82" s="5" t="s">
        <v>123</v>
      </c>
      <c r="CP82" s="5" t="s">
        <v>123</v>
      </c>
      <c r="CQ82" s="5" t="s">
        <v>123</v>
      </c>
      <c r="CR82" s="5" t="s">
        <v>123</v>
      </c>
      <c r="CS82" s="5" t="s">
        <v>123</v>
      </c>
      <c r="CT82" s="5" t="s">
        <v>123</v>
      </c>
      <c r="CU82" s="5" t="s">
        <v>123</v>
      </c>
      <c r="CV82" s="5" t="s">
        <v>123</v>
      </c>
      <c r="CW82" s="5" t="s">
        <v>123</v>
      </c>
      <c r="CX82" s="5" t="s">
        <v>123</v>
      </c>
      <c r="CY82" s="5" t="s">
        <v>123</v>
      </c>
      <c r="CZ82" s="5" t="s">
        <v>123</v>
      </c>
      <c r="DA82" s="5" t="s">
        <v>123</v>
      </c>
      <c r="DB82" s="5">
        <v>4.0</v>
      </c>
      <c r="DD82" s="5" t="s">
        <v>781</v>
      </c>
      <c r="DE82" s="5" t="s">
        <v>138</v>
      </c>
    </row>
    <row r="83">
      <c r="A83" s="5">
        <v>82.0</v>
      </c>
      <c r="B83" s="6">
        <v>255.0</v>
      </c>
      <c r="C83" s="6">
        <v>62.0</v>
      </c>
      <c r="D83" s="5" t="s">
        <v>139</v>
      </c>
      <c r="E83" s="5" t="s">
        <v>110</v>
      </c>
      <c r="F83" s="5" t="s">
        <v>160</v>
      </c>
      <c r="G83" s="5" t="s">
        <v>201</v>
      </c>
      <c r="H83" s="5" t="s">
        <v>782</v>
      </c>
      <c r="I83" s="5" t="s">
        <v>783</v>
      </c>
      <c r="J83" s="5" t="s">
        <v>204</v>
      </c>
      <c r="K83" s="5" t="s">
        <v>784</v>
      </c>
      <c r="L83" s="8" t="s">
        <v>785</v>
      </c>
      <c r="M83" s="5" t="s">
        <v>133</v>
      </c>
      <c r="N83" s="5" t="s">
        <v>786</v>
      </c>
      <c r="O83" s="5" t="s">
        <v>787</v>
      </c>
      <c r="P83" s="5" t="s">
        <v>788</v>
      </c>
      <c r="Q83" s="5" t="s">
        <v>122</v>
      </c>
      <c r="R83" s="5" t="s">
        <v>123</v>
      </c>
      <c r="V83" s="5" t="s">
        <v>123</v>
      </c>
      <c r="W83" s="5" t="s">
        <v>123</v>
      </c>
      <c r="Y83" s="5" t="s">
        <v>123</v>
      </c>
      <c r="DB83" s="5">
        <v>3.0</v>
      </c>
      <c r="DE83" s="5" t="s">
        <v>138</v>
      </c>
    </row>
    <row r="84">
      <c r="A84" s="5">
        <v>83.0</v>
      </c>
      <c r="B84" s="6">
        <v>116.0</v>
      </c>
      <c r="C84" s="6">
        <v>106.0</v>
      </c>
      <c r="D84" s="5" t="s">
        <v>109</v>
      </c>
      <c r="E84" s="5" t="s">
        <v>110</v>
      </c>
      <c r="F84" s="5" t="s">
        <v>160</v>
      </c>
      <c r="G84" s="5" t="s">
        <v>438</v>
      </c>
      <c r="H84" s="5" t="s">
        <v>789</v>
      </c>
      <c r="I84" s="5" t="s">
        <v>495</v>
      </c>
      <c r="J84" s="5" t="s">
        <v>274</v>
      </c>
      <c r="K84" s="5" t="s">
        <v>790</v>
      </c>
      <c r="L84" s="8" t="s">
        <v>791</v>
      </c>
      <c r="M84" s="5" t="s">
        <v>118</v>
      </c>
      <c r="N84" s="5" t="s">
        <v>792</v>
      </c>
      <c r="O84" s="5" t="s">
        <v>793</v>
      </c>
      <c r="P84" s="5" t="s">
        <v>794</v>
      </c>
      <c r="Q84" s="5" t="s">
        <v>157</v>
      </c>
      <c r="R84" s="5" t="s">
        <v>123</v>
      </c>
      <c r="AD84" s="5" t="s">
        <v>123</v>
      </c>
      <c r="BB84" s="5" t="s">
        <v>123</v>
      </c>
      <c r="BE84" s="5" t="s">
        <v>123</v>
      </c>
      <c r="BH84" s="5" t="s">
        <v>123</v>
      </c>
      <c r="BJ84" s="5" t="s">
        <v>123</v>
      </c>
      <c r="BK84" s="5" t="s">
        <v>123</v>
      </c>
      <c r="BL84" s="5" t="s">
        <v>123</v>
      </c>
      <c r="BO84" s="5" t="s">
        <v>123</v>
      </c>
      <c r="BP84" s="5" t="s">
        <v>123</v>
      </c>
      <c r="DB84" s="5">
        <v>3.0</v>
      </c>
      <c r="DE84" s="5" t="s">
        <v>124</v>
      </c>
    </row>
    <row r="85">
      <c r="A85" s="5">
        <v>84.0</v>
      </c>
      <c r="B85" s="6">
        <v>87.0</v>
      </c>
      <c r="C85" s="6">
        <v>60.0</v>
      </c>
      <c r="D85" s="5" t="s">
        <v>139</v>
      </c>
      <c r="E85" s="5" t="s">
        <v>110</v>
      </c>
      <c r="F85" s="5" t="s">
        <v>160</v>
      </c>
      <c r="G85" s="5" t="s">
        <v>705</v>
      </c>
      <c r="H85" s="5" t="s">
        <v>795</v>
      </c>
      <c r="I85" s="5" t="s">
        <v>796</v>
      </c>
      <c r="J85" s="5" t="s">
        <v>259</v>
      </c>
      <c r="K85" s="5" t="s">
        <v>143</v>
      </c>
      <c r="L85" s="8" t="s">
        <v>797</v>
      </c>
      <c r="M85" s="5" t="s">
        <v>118</v>
      </c>
      <c r="N85" s="5" t="s">
        <v>798</v>
      </c>
      <c r="O85" s="5" t="s">
        <v>799</v>
      </c>
      <c r="P85" s="5" t="s">
        <v>800</v>
      </c>
      <c r="Q85" s="5" t="s">
        <v>122</v>
      </c>
      <c r="R85" s="5" t="s">
        <v>123</v>
      </c>
      <c r="S85" s="5" t="s">
        <v>123</v>
      </c>
      <c r="U85" s="5" t="s">
        <v>123</v>
      </c>
      <c r="V85" s="5" t="s">
        <v>123</v>
      </c>
      <c r="W85" s="5" t="s">
        <v>123</v>
      </c>
      <c r="X85" s="5" t="s">
        <v>123</v>
      </c>
      <c r="Y85" s="5" t="s">
        <v>123</v>
      </c>
      <c r="AB85" s="5" t="s">
        <v>123</v>
      </c>
      <c r="AC85" s="5" t="s">
        <v>123</v>
      </c>
      <c r="DB85" s="5">
        <v>4.0</v>
      </c>
      <c r="DD85" s="5" t="s">
        <v>801</v>
      </c>
      <c r="DE85" s="5" t="s">
        <v>138</v>
      </c>
    </row>
    <row r="86">
      <c r="A86" s="5">
        <v>85.0</v>
      </c>
      <c r="B86" s="6">
        <v>245.0</v>
      </c>
      <c r="C86" s="6">
        <v>134.0</v>
      </c>
      <c r="D86" s="5" t="s">
        <v>109</v>
      </c>
      <c r="E86" s="5" t="s">
        <v>125</v>
      </c>
      <c r="F86" s="5" t="s">
        <v>111</v>
      </c>
      <c r="G86" s="5" t="s">
        <v>112</v>
      </c>
      <c r="H86" s="5" t="s">
        <v>802</v>
      </c>
      <c r="I86" s="5" t="s">
        <v>527</v>
      </c>
      <c r="J86" s="5" t="s">
        <v>142</v>
      </c>
      <c r="K86" s="5" t="s">
        <v>803</v>
      </c>
      <c r="L86" s="8" t="s">
        <v>804</v>
      </c>
      <c r="M86" s="5" t="s">
        <v>133</v>
      </c>
      <c r="N86" s="5" t="s">
        <v>805</v>
      </c>
      <c r="O86" s="5" t="s">
        <v>806</v>
      </c>
      <c r="P86" s="5" t="s">
        <v>807</v>
      </c>
      <c r="Q86" s="5" t="s">
        <v>122</v>
      </c>
      <c r="T86" s="5" t="s">
        <v>123</v>
      </c>
      <c r="Y86" s="5" t="s">
        <v>123</v>
      </c>
      <c r="Z86" s="5" t="s">
        <v>123</v>
      </c>
      <c r="AA86" s="5" t="s">
        <v>123</v>
      </c>
      <c r="DB86" s="5">
        <v>2.0</v>
      </c>
      <c r="DE86" s="5" t="s">
        <v>124</v>
      </c>
    </row>
    <row r="87">
      <c r="A87" s="5">
        <v>86.0</v>
      </c>
      <c r="B87" s="6">
        <v>228.0</v>
      </c>
      <c r="C87" s="6">
        <v>103.0</v>
      </c>
      <c r="D87" s="5" t="s">
        <v>109</v>
      </c>
      <c r="E87" s="5" t="s">
        <v>125</v>
      </c>
      <c r="F87" s="5" t="s">
        <v>126</v>
      </c>
      <c r="G87" s="5" t="s">
        <v>132</v>
      </c>
      <c r="H87" s="5" t="s">
        <v>808</v>
      </c>
      <c r="I87" s="5" t="s">
        <v>809</v>
      </c>
      <c r="J87" s="5" t="s">
        <v>129</v>
      </c>
      <c r="K87" s="5" t="s">
        <v>810</v>
      </c>
      <c r="L87" s="8" t="s">
        <v>811</v>
      </c>
      <c r="M87" s="5" t="s">
        <v>118</v>
      </c>
      <c r="N87" s="5" t="s">
        <v>812</v>
      </c>
      <c r="O87" s="5" t="s">
        <v>813</v>
      </c>
      <c r="P87" s="5" t="s">
        <v>814</v>
      </c>
      <c r="Q87" s="5" t="s">
        <v>122</v>
      </c>
      <c r="S87" s="5" t="s">
        <v>123</v>
      </c>
      <c r="T87" s="5" t="s">
        <v>123</v>
      </c>
      <c r="V87" s="5" t="s">
        <v>123</v>
      </c>
      <c r="W87" s="5" t="s">
        <v>123</v>
      </c>
      <c r="Y87" s="5" t="s">
        <v>123</v>
      </c>
      <c r="Z87" s="5" t="s">
        <v>123</v>
      </c>
      <c r="AB87" s="5" t="s">
        <v>123</v>
      </c>
      <c r="AC87" s="5" t="s">
        <v>123</v>
      </c>
      <c r="DB87" s="5">
        <v>3.0</v>
      </c>
      <c r="DE87" s="5" t="s">
        <v>124</v>
      </c>
    </row>
    <row r="88">
      <c r="A88" s="5">
        <v>87.0</v>
      </c>
      <c r="B88" s="6">
        <v>246.0</v>
      </c>
      <c r="C88" s="6">
        <v>137.0</v>
      </c>
      <c r="D88" s="5" t="s">
        <v>139</v>
      </c>
      <c r="E88" s="5" t="s">
        <v>110</v>
      </c>
      <c r="F88" s="5" t="s">
        <v>160</v>
      </c>
      <c r="G88" s="5" t="s">
        <v>271</v>
      </c>
      <c r="H88" s="5" t="s">
        <v>815</v>
      </c>
      <c r="I88" s="5" t="s">
        <v>527</v>
      </c>
      <c r="J88" s="5" t="s">
        <v>142</v>
      </c>
      <c r="K88" s="5" t="s">
        <v>727</v>
      </c>
      <c r="L88" s="8" t="s">
        <v>816</v>
      </c>
      <c r="M88" s="5" t="s">
        <v>118</v>
      </c>
      <c r="N88" s="5" t="s">
        <v>817</v>
      </c>
      <c r="O88" s="5" t="s">
        <v>818</v>
      </c>
      <c r="P88" s="5" t="s">
        <v>819</v>
      </c>
      <c r="Q88" s="5" t="s">
        <v>122</v>
      </c>
      <c r="T88" s="5" t="s">
        <v>123</v>
      </c>
      <c r="V88" s="5" t="s">
        <v>123</v>
      </c>
      <c r="Y88" s="5" t="s">
        <v>123</v>
      </c>
      <c r="AA88" s="5" t="s">
        <v>123</v>
      </c>
      <c r="AB88" s="5" t="s">
        <v>123</v>
      </c>
      <c r="DB88" s="5">
        <v>4.0</v>
      </c>
      <c r="DD88" s="5" t="s">
        <v>820</v>
      </c>
      <c r="DE88" s="5" t="s">
        <v>138</v>
      </c>
    </row>
    <row r="89">
      <c r="A89" s="5">
        <v>88.0</v>
      </c>
      <c r="B89" s="6">
        <v>154.0</v>
      </c>
      <c r="C89" s="6">
        <v>63.0</v>
      </c>
      <c r="D89" s="5" t="s">
        <v>139</v>
      </c>
      <c r="E89" s="5" t="s">
        <v>110</v>
      </c>
      <c r="F89" s="5" t="s">
        <v>111</v>
      </c>
      <c r="G89" s="5" t="s">
        <v>112</v>
      </c>
      <c r="H89" s="5" t="s">
        <v>821</v>
      </c>
      <c r="I89" s="5" t="s">
        <v>822</v>
      </c>
      <c r="J89" s="5" t="s">
        <v>222</v>
      </c>
      <c r="K89" s="5" t="s">
        <v>823</v>
      </c>
      <c r="L89" s="8" t="s">
        <v>824</v>
      </c>
      <c r="M89" s="5" t="s">
        <v>118</v>
      </c>
      <c r="N89" s="5" t="s">
        <v>825</v>
      </c>
      <c r="O89" s="5" t="s">
        <v>826</v>
      </c>
      <c r="P89" s="5" t="s">
        <v>827</v>
      </c>
      <c r="Q89" s="5" t="s">
        <v>122</v>
      </c>
      <c r="V89" s="5" t="s">
        <v>123</v>
      </c>
      <c r="X89" s="5" t="s">
        <v>123</v>
      </c>
      <c r="Y89" s="5" t="s">
        <v>123</v>
      </c>
      <c r="AA89" s="5" t="s">
        <v>123</v>
      </c>
      <c r="DB89" s="5">
        <v>3.0</v>
      </c>
      <c r="DE89" s="5" t="s">
        <v>138</v>
      </c>
    </row>
    <row r="90">
      <c r="A90" s="5">
        <v>89.0</v>
      </c>
      <c r="B90" s="6">
        <v>242.0</v>
      </c>
      <c r="C90" s="6">
        <v>126.0</v>
      </c>
      <c r="D90" s="5" t="s">
        <v>139</v>
      </c>
      <c r="E90" s="5" t="s">
        <v>110</v>
      </c>
      <c r="F90" s="5" t="s">
        <v>160</v>
      </c>
      <c r="G90" s="5" t="s">
        <v>828</v>
      </c>
      <c r="H90" s="5" t="s">
        <v>829</v>
      </c>
      <c r="I90" s="5" t="s">
        <v>424</v>
      </c>
      <c r="J90" s="5" t="s">
        <v>425</v>
      </c>
      <c r="K90" s="5" t="s">
        <v>143</v>
      </c>
      <c r="L90" s="8" t="s">
        <v>830</v>
      </c>
      <c r="M90" s="5" t="s">
        <v>118</v>
      </c>
      <c r="N90" s="5" t="s">
        <v>831</v>
      </c>
      <c r="O90" s="5" t="s">
        <v>832</v>
      </c>
      <c r="P90" s="5" t="s">
        <v>833</v>
      </c>
      <c r="Q90" s="5" t="s">
        <v>122</v>
      </c>
      <c r="S90" s="5" t="s">
        <v>123</v>
      </c>
      <c r="V90" s="5" t="s">
        <v>123</v>
      </c>
      <c r="X90" s="5" t="s">
        <v>123</v>
      </c>
      <c r="AB90" s="5" t="s">
        <v>123</v>
      </c>
      <c r="AC90" s="5" t="s">
        <v>123</v>
      </c>
      <c r="DB90" s="5">
        <v>3.0</v>
      </c>
      <c r="DE90" s="5" t="s">
        <v>138</v>
      </c>
    </row>
    <row r="91">
      <c r="A91" s="5">
        <v>90.0</v>
      </c>
      <c r="B91" s="6">
        <v>224.0</v>
      </c>
      <c r="C91" s="6">
        <v>95.0</v>
      </c>
      <c r="D91" s="5" t="s">
        <v>109</v>
      </c>
      <c r="E91" s="5" t="s">
        <v>110</v>
      </c>
      <c r="F91" s="5" t="s">
        <v>126</v>
      </c>
      <c r="G91" s="5" t="s">
        <v>576</v>
      </c>
      <c r="H91" s="5" t="s">
        <v>834</v>
      </c>
      <c r="I91" s="5" t="s">
        <v>835</v>
      </c>
      <c r="J91" s="5" t="s">
        <v>456</v>
      </c>
      <c r="K91" s="5" t="s">
        <v>836</v>
      </c>
      <c r="L91" s="8" t="s">
        <v>837</v>
      </c>
      <c r="M91" s="5" t="s">
        <v>133</v>
      </c>
      <c r="N91" s="5" t="s">
        <v>838</v>
      </c>
      <c r="O91" s="5" t="s">
        <v>839</v>
      </c>
      <c r="P91" s="5" t="s">
        <v>840</v>
      </c>
      <c r="Q91" s="5" t="s">
        <v>122</v>
      </c>
      <c r="U91" s="5" t="s">
        <v>123</v>
      </c>
      <c r="AC91" s="5" t="s">
        <v>123</v>
      </c>
      <c r="DB91" s="5">
        <v>2.0</v>
      </c>
      <c r="DE91" s="5" t="s">
        <v>124</v>
      </c>
    </row>
    <row r="92">
      <c r="A92" s="5">
        <v>91.0</v>
      </c>
      <c r="B92" s="6">
        <v>123.0</v>
      </c>
      <c r="C92" s="6">
        <v>115.0</v>
      </c>
      <c r="D92" s="5" t="s">
        <v>109</v>
      </c>
      <c r="E92" s="5" t="s">
        <v>110</v>
      </c>
      <c r="F92" s="5" t="s">
        <v>160</v>
      </c>
      <c r="G92" s="5" t="s">
        <v>841</v>
      </c>
      <c r="H92" s="5" t="s">
        <v>842</v>
      </c>
      <c r="I92" s="5" t="s">
        <v>338</v>
      </c>
      <c r="J92" s="5" t="s">
        <v>338</v>
      </c>
      <c r="K92" s="5" t="s">
        <v>843</v>
      </c>
      <c r="L92" s="8" t="s">
        <v>844</v>
      </c>
      <c r="M92" s="5" t="s">
        <v>118</v>
      </c>
      <c r="N92" s="5" t="s">
        <v>845</v>
      </c>
      <c r="O92" s="5" t="s">
        <v>846</v>
      </c>
      <c r="P92" s="5" t="s">
        <v>847</v>
      </c>
      <c r="Q92" s="5" t="s">
        <v>157</v>
      </c>
      <c r="R92" s="5" t="s">
        <v>123</v>
      </c>
      <c r="T92" s="5" t="s">
        <v>123</v>
      </c>
      <c r="U92" s="5" t="s">
        <v>123</v>
      </c>
      <c r="V92" s="5" t="s">
        <v>123</v>
      </c>
      <c r="Y92" s="5" t="s">
        <v>123</v>
      </c>
      <c r="AA92" s="5" t="s">
        <v>123</v>
      </c>
      <c r="AD92" s="5" t="s">
        <v>123</v>
      </c>
      <c r="AH92" s="5" t="s">
        <v>123</v>
      </c>
      <c r="AR92" s="5" t="s">
        <v>123</v>
      </c>
      <c r="AT92" s="5" t="s">
        <v>123</v>
      </c>
      <c r="AV92" s="5" t="s">
        <v>123</v>
      </c>
      <c r="AX92" s="5" t="s">
        <v>123</v>
      </c>
      <c r="AY92" s="5" t="s">
        <v>123</v>
      </c>
      <c r="AZ92" s="5" t="s">
        <v>123</v>
      </c>
      <c r="BA92" s="5" t="s">
        <v>123</v>
      </c>
      <c r="BB92" s="5" t="s">
        <v>123</v>
      </c>
      <c r="BC92" s="5" t="s">
        <v>123</v>
      </c>
      <c r="BD92" s="5" t="s">
        <v>123</v>
      </c>
      <c r="BF92" s="5" t="s">
        <v>123</v>
      </c>
      <c r="BJ92" s="5" t="s">
        <v>123</v>
      </c>
      <c r="BK92" s="5" t="s">
        <v>123</v>
      </c>
      <c r="BL92" s="5" t="s">
        <v>123</v>
      </c>
      <c r="BM92" s="5" t="s">
        <v>123</v>
      </c>
      <c r="BS92" s="5" t="s">
        <v>123</v>
      </c>
      <c r="CA92" s="5" t="s">
        <v>123</v>
      </c>
      <c r="CC92" s="5" t="s">
        <v>123</v>
      </c>
      <c r="CK92" s="5" t="s">
        <v>123</v>
      </c>
      <c r="CL92" s="5" t="s">
        <v>123</v>
      </c>
      <c r="CM92" s="5" t="s">
        <v>123</v>
      </c>
      <c r="CN92" s="5" t="s">
        <v>123</v>
      </c>
      <c r="CO92" s="5" t="s">
        <v>123</v>
      </c>
      <c r="CP92" s="5" t="s">
        <v>123</v>
      </c>
      <c r="CX92" s="5" t="s">
        <v>123</v>
      </c>
      <c r="CY92" s="5" t="s">
        <v>123</v>
      </c>
      <c r="CZ92" s="5" t="s">
        <v>123</v>
      </c>
      <c r="DA92" s="5" t="s">
        <v>123</v>
      </c>
      <c r="DB92" s="5">
        <v>3.0</v>
      </c>
      <c r="DD92" s="5" t="s">
        <v>848</v>
      </c>
      <c r="DE92" s="5" t="s">
        <v>138</v>
      </c>
    </row>
    <row r="93">
      <c r="A93" s="5">
        <v>92.0</v>
      </c>
      <c r="B93" s="6">
        <v>27.0</v>
      </c>
      <c r="C93" s="6">
        <v>81.0</v>
      </c>
      <c r="D93" s="5" t="s">
        <v>139</v>
      </c>
      <c r="E93" s="5" t="s">
        <v>125</v>
      </c>
      <c r="F93" s="5" t="s">
        <v>160</v>
      </c>
      <c r="G93" s="5" t="s">
        <v>686</v>
      </c>
      <c r="H93" s="5" t="s">
        <v>849</v>
      </c>
      <c r="I93" s="5" t="s">
        <v>616</v>
      </c>
      <c r="J93" s="5" t="s">
        <v>222</v>
      </c>
      <c r="K93" s="5" t="s">
        <v>849</v>
      </c>
      <c r="L93" s="8" t="s">
        <v>850</v>
      </c>
      <c r="M93" s="5" t="s">
        <v>118</v>
      </c>
      <c r="N93" s="5" t="s">
        <v>851</v>
      </c>
      <c r="O93" s="5" t="s">
        <v>852</v>
      </c>
      <c r="P93" s="5" t="s">
        <v>853</v>
      </c>
      <c r="Q93" s="5" t="s">
        <v>122</v>
      </c>
      <c r="V93" s="5" t="s">
        <v>123</v>
      </c>
      <c r="Z93" s="5" t="s">
        <v>123</v>
      </c>
      <c r="AB93" s="5" t="s">
        <v>123</v>
      </c>
      <c r="AC93" s="5" t="s">
        <v>123</v>
      </c>
      <c r="DB93" s="5">
        <v>3.0</v>
      </c>
      <c r="DE93" s="5" t="s">
        <v>124</v>
      </c>
    </row>
    <row r="94">
      <c r="A94" s="5">
        <v>93.0</v>
      </c>
      <c r="B94" s="6">
        <v>181.0</v>
      </c>
      <c r="C94" s="6">
        <v>108.0</v>
      </c>
      <c r="D94" s="5" t="s">
        <v>139</v>
      </c>
      <c r="E94" s="5" t="s">
        <v>125</v>
      </c>
      <c r="F94" s="5" t="s">
        <v>160</v>
      </c>
      <c r="G94" s="5" t="s">
        <v>393</v>
      </c>
      <c r="H94" s="5" t="s">
        <v>854</v>
      </c>
      <c r="I94" s="5" t="s">
        <v>855</v>
      </c>
      <c r="J94" s="5" t="s">
        <v>151</v>
      </c>
      <c r="K94" s="5" t="s">
        <v>856</v>
      </c>
      <c r="L94" s="8" t="s">
        <v>857</v>
      </c>
      <c r="M94" s="5" t="s">
        <v>118</v>
      </c>
      <c r="N94" s="5" t="s">
        <v>858</v>
      </c>
      <c r="O94" s="5" t="s">
        <v>859</v>
      </c>
      <c r="P94" s="5" t="s">
        <v>860</v>
      </c>
      <c r="Q94" s="5" t="s">
        <v>122</v>
      </c>
      <c r="R94" s="5" t="s">
        <v>123</v>
      </c>
      <c r="U94" s="5" t="s">
        <v>123</v>
      </c>
      <c r="V94" s="5" t="s">
        <v>123</v>
      </c>
      <c r="W94" s="5" t="s">
        <v>123</v>
      </c>
      <c r="Y94" s="5" t="s">
        <v>123</v>
      </c>
      <c r="AB94" s="5" t="s">
        <v>123</v>
      </c>
      <c r="DB94" s="5">
        <v>3.0</v>
      </c>
      <c r="DC94" s="5" t="s">
        <v>861</v>
      </c>
      <c r="DD94" s="5" t="s">
        <v>862</v>
      </c>
      <c r="DE94" s="5" t="s">
        <v>124</v>
      </c>
    </row>
    <row r="95">
      <c r="A95" s="5">
        <v>94.0</v>
      </c>
      <c r="B95" s="6">
        <v>11.0</v>
      </c>
      <c r="C95" s="6">
        <v>60.0</v>
      </c>
      <c r="D95" s="5" t="s">
        <v>139</v>
      </c>
      <c r="E95" s="5" t="s">
        <v>110</v>
      </c>
      <c r="F95" s="5" t="s">
        <v>160</v>
      </c>
      <c r="G95" s="5" t="s">
        <v>705</v>
      </c>
      <c r="H95" s="5" t="s">
        <v>863</v>
      </c>
      <c r="I95" s="5" t="s">
        <v>864</v>
      </c>
      <c r="J95" s="5" t="s">
        <v>259</v>
      </c>
      <c r="K95" s="5" t="s">
        <v>143</v>
      </c>
      <c r="L95" s="8" t="s">
        <v>865</v>
      </c>
      <c r="M95" s="5" t="s">
        <v>118</v>
      </c>
      <c r="N95" s="5" t="s">
        <v>866</v>
      </c>
      <c r="O95" s="5" t="s">
        <v>867</v>
      </c>
      <c r="P95" s="5" t="s">
        <v>868</v>
      </c>
      <c r="Q95" s="5" t="s">
        <v>157</v>
      </c>
      <c r="S95" s="5" t="s">
        <v>123</v>
      </c>
      <c r="T95" s="5" t="s">
        <v>123</v>
      </c>
      <c r="U95" s="5" t="s">
        <v>123</v>
      </c>
      <c r="V95" s="5" t="s">
        <v>123</v>
      </c>
      <c r="W95" s="5" t="s">
        <v>123</v>
      </c>
      <c r="X95" s="5" t="s">
        <v>123</v>
      </c>
      <c r="Y95" s="5" t="s">
        <v>123</v>
      </c>
      <c r="AA95" s="5" t="s">
        <v>123</v>
      </c>
      <c r="AB95" s="5" t="s">
        <v>123</v>
      </c>
      <c r="AC95" s="5" t="s">
        <v>123</v>
      </c>
      <c r="AD95" s="5" t="s">
        <v>123</v>
      </c>
      <c r="AK95" s="5" t="s">
        <v>123</v>
      </c>
      <c r="AM95" s="5" t="s">
        <v>123</v>
      </c>
      <c r="AO95" s="5" t="s">
        <v>123</v>
      </c>
      <c r="AQ95" s="5" t="s">
        <v>123</v>
      </c>
      <c r="AS95" s="5" t="s">
        <v>123</v>
      </c>
      <c r="AT95" s="5" t="s">
        <v>123</v>
      </c>
      <c r="AU95" s="5" t="s">
        <v>123</v>
      </c>
      <c r="AV95" s="5" t="s">
        <v>123</v>
      </c>
      <c r="AW95" s="5" t="s">
        <v>123</v>
      </c>
      <c r="AX95" s="5" t="s">
        <v>123</v>
      </c>
      <c r="AY95" s="5" t="s">
        <v>123</v>
      </c>
      <c r="BA95" s="5" t="s">
        <v>123</v>
      </c>
      <c r="BB95" s="5" t="s">
        <v>123</v>
      </c>
      <c r="BC95" s="5" t="s">
        <v>123</v>
      </c>
      <c r="BD95" s="5" t="s">
        <v>123</v>
      </c>
      <c r="BF95" s="5" t="s">
        <v>123</v>
      </c>
      <c r="BG95" s="5" t="s">
        <v>123</v>
      </c>
      <c r="BI95" s="5" t="s">
        <v>123</v>
      </c>
      <c r="BK95" s="5" t="s">
        <v>123</v>
      </c>
      <c r="BL95" s="5" t="s">
        <v>123</v>
      </c>
      <c r="BM95" s="5" t="s">
        <v>123</v>
      </c>
      <c r="BN95" s="5" t="s">
        <v>123</v>
      </c>
      <c r="BO95" s="5" t="s">
        <v>123</v>
      </c>
      <c r="BP95" s="5" t="s">
        <v>123</v>
      </c>
      <c r="BQ95" s="5" t="s">
        <v>123</v>
      </c>
      <c r="BR95" s="5" t="s">
        <v>123</v>
      </c>
      <c r="BS95" s="5" t="s">
        <v>123</v>
      </c>
      <c r="BT95" s="5" t="s">
        <v>123</v>
      </c>
      <c r="BU95" s="5" t="s">
        <v>123</v>
      </c>
      <c r="BV95" s="5" t="s">
        <v>123</v>
      </c>
      <c r="BW95" s="5" t="s">
        <v>123</v>
      </c>
      <c r="BX95" s="5" t="s">
        <v>123</v>
      </c>
      <c r="BY95" s="5" t="s">
        <v>123</v>
      </c>
      <c r="BZ95" s="5" t="s">
        <v>123</v>
      </c>
      <c r="CA95" s="5" t="s">
        <v>123</v>
      </c>
      <c r="CB95" s="5" t="s">
        <v>123</v>
      </c>
      <c r="CC95" s="5" t="s">
        <v>123</v>
      </c>
      <c r="CE95" s="5" t="s">
        <v>123</v>
      </c>
      <c r="CF95" s="5" t="s">
        <v>123</v>
      </c>
      <c r="CG95" s="5" t="s">
        <v>123</v>
      </c>
      <c r="CH95" s="5" t="s">
        <v>123</v>
      </c>
      <c r="CI95" s="5" t="s">
        <v>123</v>
      </c>
      <c r="CJ95" s="5" t="s">
        <v>123</v>
      </c>
      <c r="CK95" s="5" t="s">
        <v>123</v>
      </c>
      <c r="CL95" s="5" t="s">
        <v>123</v>
      </c>
      <c r="CM95" s="5" t="s">
        <v>123</v>
      </c>
      <c r="CN95" s="5" t="s">
        <v>123</v>
      </c>
      <c r="CO95" s="5" t="s">
        <v>123</v>
      </c>
      <c r="CP95" s="5" t="s">
        <v>123</v>
      </c>
      <c r="CQ95" s="5" t="s">
        <v>123</v>
      </c>
      <c r="CR95" s="5" t="s">
        <v>123</v>
      </c>
      <c r="CS95" s="5" t="s">
        <v>123</v>
      </c>
      <c r="CT95" s="5" t="s">
        <v>123</v>
      </c>
      <c r="CV95" s="5" t="s">
        <v>123</v>
      </c>
      <c r="CW95" s="5" t="s">
        <v>123</v>
      </c>
      <c r="CX95" s="5" t="s">
        <v>123</v>
      </c>
      <c r="DB95" s="5">
        <v>4.0</v>
      </c>
      <c r="DD95" s="5" t="s">
        <v>869</v>
      </c>
      <c r="DE95" s="5" t="s">
        <v>124</v>
      </c>
    </row>
    <row r="96">
      <c r="A96" s="5">
        <v>95.0</v>
      </c>
      <c r="B96" s="6">
        <v>28.0</v>
      </c>
      <c r="C96" s="6">
        <v>82.0</v>
      </c>
      <c r="D96" s="5" t="s">
        <v>109</v>
      </c>
      <c r="E96" s="5" t="s">
        <v>110</v>
      </c>
      <c r="F96" s="5" t="s">
        <v>160</v>
      </c>
      <c r="G96" s="5" t="s">
        <v>311</v>
      </c>
      <c r="H96" s="5" t="s">
        <v>870</v>
      </c>
      <c r="I96" s="5" t="s">
        <v>871</v>
      </c>
      <c r="J96" s="5" t="s">
        <v>314</v>
      </c>
      <c r="K96" s="5" t="s">
        <v>872</v>
      </c>
      <c r="L96" s="8" t="s">
        <v>873</v>
      </c>
      <c r="M96" s="5" t="s">
        <v>118</v>
      </c>
      <c r="N96" s="5" t="s">
        <v>874</v>
      </c>
      <c r="O96" s="5" t="s">
        <v>875</v>
      </c>
      <c r="P96" s="5" t="s">
        <v>876</v>
      </c>
      <c r="Q96" s="5" t="s">
        <v>157</v>
      </c>
      <c r="R96" s="5" t="s">
        <v>123</v>
      </c>
      <c r="T96" s="5" t="s">
        <v>123</v>
      </c>
      <c r="AA96" s="5" t="s">
        <v>123</v>
      </c>
      <c r="AE96" s="5" t="s">
        <v>123</v>
      </c>
      <c r="AJ96" s="5" t="s">
        <v>123</v>
      </c>
      <c r="AS96" s="5" t="s">
        <v>123</v>
      </c>
      <c r="AV96" s="5" t="s">
        <v>123</v>
      </c>
      <c r="BF96" s="5" t="s">
        <v>123</v>
      </c>
      <c r="DB96" s="5">
        <v>3.0</v>
      </c>
      <c r="DD96" s="5" t="s">
        <v>320</v>
      </c>
      <c r="DE96" s="5" t="s">
        <v>138</v>
      </c>
    </row>
    <row r="97">
      <c r="A97" s="5">
        <v>96.0</v>
      </c>
      <c r="B97" s="6">
        <v>252.0</v>
      </c>
      <c r="C97" s="6">
        <v>57.0</v>
      </c>
      <c r="D97" s="5" t="s">
        <v>109</v>
      </c>
      <c r="E97" s="5" t="s">
        <v>110</v>
      </c>
      <c r="F97" s="5" t="s">
        <v>111</v>
      </c>
      <c r="G97" s="5" t="s">
        <v>112</v>
      </c>
      <c r="H97" s="5" t="s">
        <v>877</v>
      </c>
      <c r="I97" s="5" t="s">
        <v>878</v>
      </c>
      <c r="J97" s="5" t="s">
        <v>327</v>
      </c>
      <c r="K97" s="5" t="s">
        <v>879</v>
      </c>
      <c r="L97" s="8" t="s">
        <v>880</v>
      </c>
      <c r="M97" s="5" t="s">
        <v>118</v>
      </c>
      <c r="N97" s="5" t="s">
        <v>881</v>
      </c>
      <c r="O97" s="5" t="s">
        <v>882</v>
      </c>
      <c r="P97" s="5" t="s">
        <v>883</v>
      </c>
      <c r="Q97" s="5" t="s">
        <v>122</v>
      </c>
      <c r="T97" s="5" t="s">
        <v>123</v>
      </c>
      <c r="V97" s="5" t="s">
        <v>123</v>
      </c>
      <c r="Y97" s="5" t="s">
        <v>123</v>
      </c>
      <c r="AB97" s="5" t="s">
        <v>123</v>
      </c>
      <c r="AC97" s="5" t="s">
        <v>123</v>
      </c>
      <c r="DB97" s="5">
        <v>3.0</v>
      </c>
      <c r="DD97" s="5" t="s">
        <v>884</v>
      </c>
      <c r="DE97" s="5" t="s">
        <v>138</v>
      </c>
    </row>
    <row r="98">
      <c r="A98" s="5">
        <v>97.0</v>
      </c>
      <c r="B98" s="6">
        <v>52.0</v>
      </c>
      <c r="C98" s="6">
        <v>111.0</v>
      </c>
      <c r="D98" s="5" t="s">
        <v>109</v>
      </c>
      <c r="E98" s="5" t="s">
        <v>125</v>
      </c>
      <c r="F98" s="5" t="s">
        <v>160</v>
      </c>
      <c r="G98" s="5" t="s">
        <v>161</v>
      </c>
      <c r="H98" s="5" t="s">
        <v>885</v>
      </c>
      <c r="I98" s="5" t="s">
        <v>886</v>
      </c>
      <c r="J98" s="5" t="s">
        <v>115</v>
      </c>
      <c r="K98" s="5" t="s">
        <v>887</v>
      </c>
      <c r="L98" s="8" t="s">
        <v>117</v>
      </c>
      <c r="M98" s="5" t="s">
        <v>133</v>
      </c>
      <c r="N98" s="5" t="s">
        <v>888</v>
      </c>
      <c r="O98" s="5" t="s">
        <v>889</v>
      </c>
      <c r="P98" s="5" t="s">
        <v>890</v>
      </c>
      <c r="Q98" s="5" t="s">
        <v>122</v>
      </c>
      <c r="T98" s="5" t="s">
        <v>123</v>
      </c>
      <c r="U98" s="5" t="s">
        <v>123</v>
      </c>
      <c r="V98" s="5" t="s">
        <v>123</v>
      </c>
      <c r="X98" s="5" t="s">
        <v>123</v>
      </c>
      <c r="Y98" s="5" t="s">
        <v>123</v>
      </c>
      <c r="AA98" s="5" t="s">
        <v>123</v>
      </c>
      <c r="AC98" s="5" t="s">
        <v>123</v>
      </c>
      <c r="DB98" s="5">
        <v>3.0</v>
      </c>
      <c r="DE98" s="5" t="s">
        <v>138</v>
      </c>
    </row>
    <row r="99">
      <c r="A99" s="5">
        <v>98.0</v>
      </c>
      <c r="B99" s="6">
        <v>186.0</v>
      </c>
      <c r="C99" s="6">
        <v>116.0</v>
      </c>
      <c r="D99" s="5" t="s">
        <v>109</v>
      </c>
      <c r="E99" s="5" t="s">
        <v>110</v>
      </c>
      <c r="F99" s="5" t="s">
        <v>160</v>
      </c>
      <c r="G99" s="5" t="s">
        <v>484</v>
      </c>
      <c r="H99" s="5" t="s">
        <v>891</v>
      </c>
      <c r="I99" s="5" t="s">
        <v>259</v>
      </c>
      <c r="J99" s="5" t="s">
        <v>439</v>
      </c>
      <c r="K99" s="5" t="s">
        <v>323</v>
      </c>
      <c r="L99" s="8" t="s">
        <v>892</v>
      </c>
      <c r="M99" s="5" t="s">
        <v>118</v>
      </c>
      <c r="N99" s="5" t="s">
        <v>893</v>
      </c>
      <c r="O99" s="5" t="s">
        <v>894</v>
      </c>
      <c r="P99" s="5" t="s">
        <v>895</v>
      </c>
      <c r="Q99" s="5" t="s">
        <v>122</v>
      </c>
      <c r="R99" s="5" t="s">
        <v>123</v>
      </c>
      <c r="T99" s="5" t="s">
        <v>123</v>
      </c>
      <c r="U99" s="5" t="s">
        <v>123</v>
      </c>
      <c r="V99" s="5" t="s">
        <v>123</v>
      </c>
      <c r="X99" s="5" t="s">
        <v>123</v>
      </c>
      <c r="Y99" s="5" t="s">
        <v>123</v>
      </c>
      <c r="AA99" s="5" t="s">
        <v>123</v>
      </c>
      <c r="AB99" s="5" t="s">
        <v>123</v>
      </c>
      <c r="DB99" s="5">
        <v>3.0</v>
      </c>
      <c r="DE99" s="5" t="s">
        <v>138</v>
      </c>
    </row>
    <row r="100">
      <c r="A100" s="5">
        <v>99.0</v>
      </c>
      <c r="B100" s="6">
        <v>155.0</v>
      </c>
      <c r="C100" s="6">
        <v>65.0</v>
      </c>
      <c r="D100" s="5" t="s">
        <v>109</v>
      </c>
      <c r="E100" s="5" t="s">
        <v>125</v>
      </c>
      <c r="F100" s="5" t="s">
        <v>219</v>
      </c>
      <c r="G100" s="5" t="s">
        <v>112</v>
      </c>
      <c r="H100" s="5" t="s">
        <v>896</v>
      </c>
      <c r="I100" s="5" t="s">
        <v>897</v>
      </c>
      <c r="J100" s="5" t="s">
        <v>397</v>
      </c>
      <c r="K100" s="5" t="s">
        <v>898</v>
      </c>
      <c r="L100" s="8" t="s">
        <v>899</v>
      </c>
      <c r="M100" s="5" t="s">
        <v>118</v>
      </c>
      <c r="N100" s="5" t="s">
        <v>900</v>
      </c>
      <c r="O100" s="5" t="s">
        <v>901</v>
      </c>
      <c r="P100" s="5" t="s">
        <v>902</v>
      </c>
      <c r="Q100" s="5" t="s">
        <v>122</v>
      </c>
      <c r="R100" s="5" t="s">
        <v>123</v>
      </c>
      <c r="U100" s="5" t="s">
        <v>123</v>
      </c>
      <c r="V100" s="5" t="s">
        <v>123</v>
      </c>
      <c r="Y100" s="5" t="s">
        <v>123</v>
      </c>
      <c r="DB100" s="5">
        <v>3.0</v>
      </c>
      <c r="DE100" s="5" t="s">
        <v>138</v>
      </c>
    </row>
    <row r="101">
      <c r="A101" s="5">
        <v>100.0</v>
      </c>
      <c r="B101" s="6">
        <v>171.0</v>
      </c>
      <c r="C101" s="6">
        <v>93.0</v>
      </c>
      <c r="D101" s="5" t="s">
        <v>109</v>
      </c>
      <c r="E101" s="5" t="s">
        <v>125</v>
      </c>
      <c r="F101" s="5" t="s">
        <v>160</v>
      </c>
      <c r="G101" s="5" t="s">
        <v>754</v>
      </c>
      <c r="H101" s="5" t="s">
        <v>903</v>
      </c>
      <c r="I101" s="5" t="s">
        <v>616</v>
      </c>
      <c r="J101" s="5" t="s">
        <v>222</v>
      </c>
      <c r="K101" s="5" t="s">
        <v>904</v>
      </c>
      <c r="L101" s="7" t="s">
        <v>117</v>
      </c>
      <c r="M101" s="5" t="s">
        <v>118</v>
      </c>
      <c r="N101" s="5" t="s">
        <v>905</v>
      </c>
      <c r="O101" s="5" t="s">
        <v>906</v>
      </c>
      <c r="P101" s="5" t="s">
        <v>907</v>
      </c>
      <c r="Q101" s="5" t="s">
        <v>122</v>
      </c>
      <c r="S101" s="5" t="s">
        <v>123</v>
      </c>
      <c r="T101" s="5" t="s">
        <v>123</v>
      </c>
      <c r="U101" s="5" t="s">
        <v>123</v>
      </c>
      <c r="V101" s="5" t="s">
        <v>123</v>
      </c>
      <c r="W101" s="5" t="s">
        <v>123</v>
      </c>
      <c r="X101" s="5" t="s">
        <v>123</v>
      </c>
      <c r="Y101" s="5" t="s">
        <v>123</v>
      </c>
      <c r="AA101" s="5" t="s">
        <v>123</v>
      </c>
      <c r="AB101" s="5" t="s">
        <v>123</v>
      </c>
      <c r="AC101" s="5" t="s">
        <v>123</v>
      </c>
      <c r="DB101" s="5">
        <v>4.0</v>
      </c>
      <c r="DE101" s="5" t="s">
        <v>207</v>
      </c>
    </row>
    <row r="102">
      <c r="A102" s="5">
        <v>101.0</v>
      </c>
      <c r="B102" s="6">
        <v>47.0</v>
      </c>
      <c r="C102" s="6">
        <v>106.0</v>
      </c>
      <c r="D102" s="5" t="s">
        <v>109</v>
      </c>
      <c r="E102" s="5" t="s">
        <v>110</v>
      </c>
      <c r="F102" s="5" t="s">
        <v>160</v>
      </c>
      <c r="G102" s="5" t="s">
        <v>438</v>
      </c>
      <c r="H102" s="5" t="s">
        <v>908</v>
      </c>
      <c r="I102" s="5" t="s">
        <v>909</v>
      </c>
      <c r="J102" s="5" t="s">
        <v>259</v>
      </c>
      <c r="K102" s="5" t="s">
        <v>910</v>
      </c>
      <c r="L102" s="8" t="s">
        <v>117</v>
      </c>
      <c r="M102" s="5" t="s">
        <v>118</v>
      </c>
      <c r="N102" s="5" t="s">
        <v>911</v>
      </c>
      <c r="O102" s="5" t="s">
        <v>912</v>
      </c>
      <c r="P102" s="5" t="s">
        <v>913</v>
      </c>
      <c r="Q102" s="5" t="s">
        <v>157</v>
      </c>
      <c r="U102" s="5" t="s">
        <v>123</v>
      </c>
      <c r="X102" s="5" t="s">
        <v>123</v>
      </c>
      <c r="Y102" s="5" t="s">
        <v>123</v>
      </c>
      <c r="AD102" s="5" t="s">
        <v>123</v>
      </c>
      <c r="AQ102" s="5" t="s">
        <v>123</v>
      </c>
      <c r="AR102" s="5" t="s">
        <v>123</v>
      </c>
      <c r="AT102" s="5" t="s">
        <v>123</v>
      </c>
      <c r="AV102" s="5" t="s">
        <v>123</v>
      </c>
      <c r="AY102" s="5" t="s">
        <v>123</v>
      </c>
      <c r="AZ102" s="5" t="s">
        <v>123</v>
      </c>
      <c r="BA102" s="5" t="s">
        <v>123</v>
      </c>
      <c r="BB102" s="5" t="s">
        <v>123</v>
      </c>
      <c r="BC102" s="5" t="s">
        <v>123</v>
      </c>
      <c r="BO102" s="5" t="s">
        <v>123</v>
      </c>
      <c r="CK102" s="5" t="s">
        <v>123</v>
      </c>
      <c r="CL102" s="5" t="s">
        <v>123</v>
      </c>
      <c r="CN102" s="5" t="s">
        <v>123</v>
      </c>
      <c r="DB102" s="5">
        <v>3.0</v>
      </c>
      <c r="DE102" s="5" t="s">
        <v>138</v>
      </c>
    </row>
    <row r="103">
      <c r="A103" s="5">
        <v>102.0</v>
      </c>
      <c r="B103" s="6">
        <v>207.0</v>
      </c>
      <c r="C103" s="6">
        <v>60.0</v>
      </c>
      <c r="D103" s="5" t="s">
        <v>139</v>
      </c>
      <c r="E103" s="5" t="s">
        <v>110</v>
      </c>
      <c r="F103" s="5" t="s">
        <v>160</v>
      </c>
      <c r="G103" s="5" t="s">
        <v>705</v>
      </c>
      <c r="H103" s="5" t="s">
        <v>914</v>
      </c>
      <c r="I103" s="5" t="s">
        <v>915</v>
      </c>
      <c r="J103" s="5" t="s">
        <v>501</v>
      </c>
      <c r="K103" s="5" t="s">
        <v>143</v>
      </c>
      <c r="L103" s="8" t="s">
        <v>916</v>
      </c>
      <c r="M103" s="5" t="s">
        <v>118</v>
      </c>
      <c r="N103" s="5" t="s">
        <v>917</v>
      </c>
      <c r="O103" s="5" t="s">
        <v>918</v>
      </c>
      <c r="P103" s="5" t="s">
        <v>919</v>
      </c>
      <c r="Q103" s="5" t="s">
        <v>122</v>
      </c>
      <c r="T103" s="5" t="s">
        <v>123</v>
      </c>
      <c r="U103" s="5" t="s">
        <v>123</v>
      </c>
      <c r="V103" s="5" t="s">
        <v>123</v>
      </c>
      <c r="Y103" s="5" t="s">
        <v>123</v>
      </c>
      <c r="Z103" s="5" t="s">
        <v>123</v>
      </c>
      <c r="AA103" s="5" t="s">
        <v>123</v>
      </c>
      <c r="AB103" s="5" t="s">
        <v>123</v>
      </c>
      <c r="AC103" s="5" t="s">
        <v>123</v>
      </c>
      <c r="DB103" s="5">
        <v>4.0</v>
      </c>
      <c r="DE103" s="5" t="s">
        <v>124</v>
      </c>
    </row>
    <row r="104">
      <c r="A104" s="5">
        <v>103.0</v>
      </c>
      <c r="B104" s="6">
        <v>227.0</v>
      </c>
      <c r="C104" s="6">
        <v>102.0</v>
      </c>
      <c r="D104" s="5" t="s">
        <v>139</v>
      </c>
      <c r="E104" s="5" t="s">
        <v>110</v>
      </c>
      <c r="F104" s="5" t="s">
        <v>160</v>
      </c>
      <c r="G104" s="5" t="s">
        <v>920</v>
      </c>
      <c r="H104" s="5" t="s">
        <v>921</v>
      </c>
      <c r="I104" s="5" t="s">
        <v>922</v>
      </c>
      <c r="J104" s="5" t="s">
        <v>460</v>
      </c>
      <c r="K104" s="5" t="s">
        <v>923</v>
      </c>
      <c r="L104" s="8" t="s">
        <v>924</v>
      </c>
      <c r="M104" s="5" t="s">
        <v>118</v>
      </c>
      <c r="N104" s="5" t="s">
        <v>925</v>
      </c>
      <c r="O104" s="5" t="s">
        <v>926</v>
      </c>
      <c r="P104" s="5" t="s">
        <v>927</v>
      </c>
      <c r="Q104" s="5" t="s">
        <v>122</v>
      </c>
      <c r="T104" s="5" t="s">
        <v>123</v>
      </c>
      <c r="DB104" s="5">
        <v>2.0</v>
      </c>
      <c r="DD104" s="5" t="s">
        <v>928</v>
      </c>
      <c r="DE104" s="5" t="s">
        <v>207</v>
      </c>
    </row>
    <row r="105">
      <c r="A105" s="5">
        <v>104.0</v>
      </c>
      <c r="B105" s="6">
        <v>40.0</v>
      </c>
      <c r="C105" s="6">
        <v>97.0</v>
      </c>
      <c r="D105" s="5" t="s">
        <v>139</v>
      </c>
      <c r="E105" s="5" t="s">
        <v>110</v>
      </c>
      <c r="F105" s="5" t="s">
        <v>160</v>
      </c>
      <c r="G105" s="5" t="s">
        <v>720</v>
      </c>
      <c r="H105" s="5" t="s">
        <v>929</v>
      </c>
      <c r="I105" s="5" t="s">
        <v>748</v>
      </c>
      <c r="J105" s="5" t="s">
        <v>417</v>
      </c>
      <c r="K105" s="5" t="s">
        <v>749</v>
      </c>
      <c r="L105" s="8" t="s">
        <v>930</v>
      </c>
      <c r="M105" s="5" t="s">
        <v>118</v>
      </c>
      <c r="N105" s="5" t="s">
        <v>931</v>
      </c>
      <c r="O105" s="5" t="s">
        <v>932</v>
      </c>
      <c r="P105" s="5" t="s">
        <v>933</v>
      </c>
      <c r="Q105" s="5" t="s">
        <v>122</v>
      </c>
      <c r="R105" s="5" t="s">
        <v>123</v>
      </c>
      <c r="S105" s="5" t="s">
        <v>123</v>
      </c>
      <c r="U105" s="5" t="s">
        <v>123</v>
      </c>
      <c r="V105" s="5" t="s">
        <v>123</v>
      </c>
      <c r="Y105" s="5" t="s">
        <v>123</v>
      </c>
      <c r="AA105" s="5" t="s">
        <v>123</v>
      </c>
      <c r="DB105" s="5">
        <v>3.0</v>
      </c>
      <c r="DE105" s="5" t="s">
        <v>138</v>
      </c>
    </row>
    <row r="106">
      <c r="A106" s="5">
        <v>105.0</v>
      </c>
      <c r="B106" s="6">
        <v>25.0</v>
      </c>
      <c r="C106" s="6">
        <v>78.0</v>
      </c>
      <c r="D106" s="5" t="s">
        <v>109</v>
      </c>
      <c r="E106" s="5" t="s">
        <v>110</v>
      </c>
      <c r="F106" s="5" t="s">
        <v>160</v>
      </c>
      <c r="G106" s="5" t="s">
        <v>178</v>
      </c>
      <c r="H106" s="5" t="s">
        <v>934</v>
      </c>
      <c r="I106" s="5" t="s">
        <v>935</v>
      </c>
      <c r="J106" s="5" t="s">
        <v>181</v>
      </c>
      <c r="K106" s="5" t="s">
        <v>936</v>
      </c>
      <c r="L106" s="8" t="s">
        <v>937</v>
      </c>
      <c r="M106" s="5" t="s">
        <v>118</v>
      </c>
      <c r="N106" s="5" t="s">
        <v>938</v>
      </c>
      <c r="O106" s="5" t="s">
        <v>939</v>
      </c>
      <c r="P106" s="5" t="s">
        <v>940</v>
      </c>
      <c r="Q106" s="5" t="s">
        <v>122</v>
      </c>
      <c r="S106" s="5" t="s">
        <v>123</v>
      </c>
      <c r="V106" s="5" t="s">
        <v>123</v>
      </c>
      <c r="X106" s="5" t="s">
        <v>123</v>
      </c>
      <c r="DB106" s="5">
        <v>3.0</v>
      </c>
      <c r="DD106" s="5" t="s">
        <v>941</v>
      </c>
      <c r="DE106" s="5" t="s">
        <v>124</v>
      </c>
    </row>
    <row r="107">
      <c r="A107" s="5">
        <v>106.0</v>
      </c>
      <c r="B107" s="6" t="s">
        <v>942</v>
      </c>
      <c r="C107" s="12">
        <v>142109.0</v>
      </c>
      <c r="D107" s="5" t="s">
        <v>323</v>
      </c>
      <c r="G107" s="5" t="s">
        <v>943</v>
      </c>
      <c r="H107" s="5" t="s">
        <v>944</v>
      </c>
      <c r="I107" s="5" t="s">
        <v>945</v>
      </c>
      <c r="J107" s="5" t="s">
        <v>115</v>
      </c>
      <c r="K107" s="5" t="s">
        <v>946</v>
      </c>
      <c r="L107" s="8" t="s">
        <v>947</v>
      </c>
      <c r="M107" s="5" t="s">
        <v>118</v>
      </c>
      <c r="N107" s="5" t="s">
        <v>948</v>
      </c>
      <c r="O107" s="5" t="s">
        <v>949</v>
      </c>
      <c r="P107" s="5" t="s">
        <v>950</v>
      </c>
      <c r="Q107" s="5" t="s">
        <v>122</v>
      </c>
      <c r="R107" s="5" t="s">
        <v>123</v>
      </c>
      <c r="AB107" s="5" t="s">
        <v>123</v>
      </c>
      <c r="DB107" s="9">
        <v>43558.0</v>
      </c>
      <c r="DE107" s="5" t="s">
        <v>124</v>
      </c>
    </row>
    <row r="108">
      <c r="A108" s="5">
        <v>107.0</v>
      </c>
      <c r="B108" s="6">
        <v>81.0</v>
      </c>
      <c r="C108" s="6">
        <v>50.0</v>
      </c>
      <c r="D108" s="5" t="s">
        <v>109</v>
      </c>
      <c r="E108" s="5" t="s">
        <v>110</v>
      </c>
      <c r="F108" s="5" t="s">
        <v>111</v>
      </c>
      <c r="G108" s="5" t="s">
        <v>112</v>
      </c>
      <c r="H108" s="5" t="s">
        <v>951</v>
      </c>
      <c r="I108" s="5" t="s">
        <v>259</v>
      </c>
      <c r="J108" s="5" t="s">
        <v>439</v>
      </c>
      <c r="K108" s="5" t="s">
        <v>952</v>
      </c>
      <c r="L108" s="8" t="s">
        <v>953</v>
      </c>
      <c r="M108" s="5" t="s">
        <v>118</v>
      </c>
      <c r="N108" s="5" t="s">
        <v>954</v>
      </c>
      <c r="O108" s="5" t="s">
        <v>955</v>
      </c>
      <c r="P108" s="5" t="s">
        <v>956</v>
      </c>
      <c r="Q108" s="5" t="s">
        <v>122</v>
      </c>
      <c r="R108" s="5" t="s">
        <v>123</v>
      </c>
      <c r="T108" s="5" t="s">
        <v>123</v>
      </c>
      <c r="Y108" s="5" t="s">
        <v>123</v>
      </c>
      <c r="DB108" s="5">
        <v>4.0</v>
      </c>
      <c r="DE108" s="5" t="s">
        <v>138</v>
      </c>
    </row>
    <row r="109">
      <c r="A109" s="5">
        <v>108.0</v>
      </c>
      <c r="B109" s="6" t="s">
        <v>957</v>
      </c>
      <c r="C109" s="6" t="s">
        <v>958</v>
      </c>
      <c r="D109" s="5" t="s">
        <v>109</v>
      </c>
      <c r="G109" s="5" t="s">
        <v>959</v>
      </c>
      <c r="H109" s="5" t="s">
        <v>960</v>
      </c>
      <c r="I109" s="5" t="s">
        <v>961</v>
      </c>
      <c r="J109" s="5" t="s">
        <v>503</v>
      </c>
      <c r="K109" s="5" t="s">
        <v>962</v>
      </c>
      <c r="L109" s="8" t="s">
        <v>963</v>
      </c>
      <c r="M109" s="5" t="s">
        <v>118</v>
      </c>
      <c r="N109" s="5" t="s">
        <v>964</v>
      </c>
      <c r="O109" s="5" t="s">
        <v>965</v>
      </c>
      <c r="P109" s="5" t="s">
        <v>966</v>
      </c>
      <c r="Q109" s="5" t="s">
        <v>157</v>
      </c>
      <c r="S109" s="5" t="s">
        <v>123</v>
      </c>
      <c r="T109" s="5" t="s">
        <v>123</v>
      </c>
      <c r="U109" s="5" t="s">
        <v>123</v>
      </c>
      <c r="V109" s="5" t="s">
        <v>123</v>
      </c>
      <c r="W109" s="5" t="s">
        <v>123</v>
      </c>
      <c r="X109" s="5" t="s">
        <v>123</v>
      </c>
      <c r="Y109" s="5" t="s">
        <v>123</v>
      </c>
      <c r="Z109" s="5" t="s">
        <v>123</v>
      </c>
      <c r="AA109" s="5" t="s">
        <v>123</v>
      </c>
      <c r="AB109" s="5" t="s">
        <v>123</v>
      </c>
      <c r="AC109" s="5" t="s">
        <v>123</v>
      </c>
      <c r="AH109" s="5" t="s">
        <v>123</v>
      </c>
      <c r="AK109" s="5" t="s">
        <v>123</v>
      </c>
      <c r="AO109" s="5" t="s">
        <v>123</v>
      </c>
      <c r="AQ109" s="5" t="s">
        <v>123</v>
      </c>
      <c r="AS109" s="5" t="s">
        <v>123</v>
      </c>
      <c r="BB109" s="5" t="s">
        <v>123</v>
      </c>
      <c r="BC109" s="5" t="s">
        <v>123</v>
      </c>
      <c r="BD109" s="5" t="s">
        <v>123</v>
      </c>
      <c r="BH109" s="5" t="s">
        <v>123</v>
      </c>
      <c r="BK109" s="5" t="s">
        <v>123</v>
      </c>
      <c r="BL109" s="5" t="s">
        <v>123</v>
      </c>
      <c r="BM109" s="5" t="s">
        <v>123</v>
      </c>
      <c r="BN109" s="5" t="s">
        <v>123</v>
      </c>
      <c r="BO109" s="5" t="s">
        <v>123</v>
      </c>
      <c r="BP109" s="5" t="s">
        <v>123</v>
      </c>
      <c r="BR109" s="5" t="s">
        <v>123</v>
      </c>
      <c r="BS109" s="5" t="s">
        <v>123</v>
      </c>
      <c r="BU109" s="5" t="s">
        <v>123</v>
      </c>
      <c r="BV109" s="5" t="s">
        <v>123</v>
      </c>
      <c r="CA109" s="5" t="s">
        <v>123</v>
      </c>
      <c r="CC109" s="5" t="s">
        <v>123</v>
      </c>
      <c r="CG109" s="5" t="s">
        <v>123</v>
      </c>
      <c r="CH109" s="5" t="s">
        <v>123</v>
      </c>
      <c r="CI109" s="5" t="s">
        <v>123</v>
      </c>
      <c r="CJ109" s="5" t="s">
        <v>123</v>
      </c>
      <c r="CK109" s="5" t="s">
        <v>123</v>
      </c>
      <c r="CM109" s="5" t="s">
        <v>123</v>
      </c>
      <c r="CN109" s="5" t="s">
        <v>123</v>
      </c>
      <c r="CQ109" s="5" t="s">
        <v>123</v>
      </c>
      <c r="CS109" s="5" t="s">
        <v>123</v>
      </c>
      <c r="CT109" s="5" t="s">
        <v>123</v>
      </c>
      <c r="CV109" s="5" t="s">
        <v>123</v>
      </c>
      <c r="CZ109" s="5" t="s">
        <v>123</v>
      </c>
      <c r="DA109" s="5" t="s">
        <v>123</v>
      </c>
      <c r="DB109" s="9">
        <v>43558.0</v>
      </c>
      <c r="DE109" s="5" t="s">
        <v>124</v>
      </c>
    </row>
    <row r="110">
      <c r="A110" s="5">
        <v>109.0</v>
      </c>
      <c r="B110" s="6">
        <v>149.0</v>
      </c>
      <c r="C110" s="6">
        <v>57.0</v>
      </c>
      <c r="D110" s="5" t="s">
        <v>109</v>
      </c>
      <c r="E110" s="5" t="s">
        <v>110</v>
      </c>
      <c r="F110" s="5" t="s">
        <v>111</v>
      </c>
      <c r="G110" s="5" t="s">
        <v>112</v>
      </c>
      <c r="H110" s="5" t="s">
        <v>967</v>
      </c>
      <c r="I110" s="5" t="s">
        <v>968</v>
      </c>
      <c r="J110" s="5" t="s">
        <v>327</v>
      </c>
      <c r="K110" s="5" t="s">
        <v>969</v>
      </c>
      <c r="L110" s="8" t="s">
        <v>970</v>
      </c>
      <c r="M110" s="5" t="s">
        <v>118</v>
      </c>
      <c r="N110" s="5" t="s">
        <v>971</v>
      </c>
      <c r="O110" s="5" t="s">
        <v>972</v>
      </c>
      <c r="P110" s="5" t="s">
        <v>973</v>
      </c>
      <c r="Q110" s="5" t="s">
        <v>122</v>
      </c>
      <c r="T110" s="5" t="s">
        <v>123</v>
      </c>
      <c r="W110" s="5" t="s">
        <v>123</v>
      </c>
      <c r="AB110" s="5" t="s">
        <v>123</v>
      </c>
      <c r="AC110" s="5" t="s">
        <v>123</v>
      </c>
      <c r="DB110" s="5">
        <v>3.0</v>
      </c>
      <c r="DD110" s="5" t="s">
        <v>974</v>
      </c>
      <c r="DE110" s="5" t="s">
        <v>138</v>
      </c>
    </row>
    <row r="111">
      <c r="A111" s="5">
        <v>110.0</v>
      </c>
      <c r="B111" s="6">
        <v>276.0</v>
      </c>
      <c r="C111" s="6">
        <v>114.0</v>
      </c>
      <c r="D111" s="5" t="s">
        <v>139</v>
      </c>
      <c r="E111" s="5" t="s">
        <v>110</v>
      </c>
      <c r="F111" s="5" t="s">
        <v>111</v>
      </c>
      <c r="G111" s="5" t="s">
        <v>112</v>
      </c>
      <c r="H111" s="5" t="s">
        <v>975</v>
      </c>
      <c r="I111" s="5" t="s">
        <v>976</v>
      </c>
      <c r="J111" s="5" t="s">
        <v>397</v>
      </c>
      <c r="K111" s="5" t="s">
        <v>977</v>
      </c>
      <c r="L111" s="8" t="s">
        <v>978</v>
      </c>
      <c r="M111" s="5" t="s">
        <v>118</v>
      </c>
      <c r="N111" s="5" t="s">
        <v>979</v>
      </c>
      <c r="O111" s="5" t="s">
        <v>980</v>
      </c>
      <c r="Q111" s="5" t="s">
        <v>122</v>
      </c>
      <c r="R111" s="5" t="s">
        <v>123</v>
      </c>
      <c r="V111" s="5" t="s">
        <v>123</v>
      </c>
      <c r="DB111" s="5">
        <v>4.0</v>
      </c>
      <c r="DE111" s="5" t="s">
        <v>138</v>
      </c>
    </row>
    <row r="112">
      <c r="A112" s="5">
        <v>111.0</v>
      </c>
      <c r="B112" s="6" t="s">
        <v>981</v>
      </c>
      <c r="C112" s="6" t="s">
        <v>982</v>
      </c>
      <c r="D112" s="5" t="s">
        <v>109</v>
      </c>
      <c r="G112" s="5" t="s">
        <v>983</v>
      </c>
      <c r="H112" s="5" t="s">
        <v>984</v>
      </c>
      <c r="I112" s="5" t="s">
        <v>221</v>
      </c>
      <c r="J112" s="5" t="s">
        <v>222</v>
      </c>
      <c r="K112" s="5" t="s">
        <v>985</v>
      </c>
      <c r="L112" s="8" t="s">
        <v>117</v>
      </c>
      <c r="M112" s="5" t="s">
        <v>118</v>
      </c>
      <c r="N112" s="5" t="s">
        <v>986</v>
      </c>
      <c r="O112" s="5" t="s">
        <v>987</v>
      </c>
      <c r="P112" s="5" t="s">
        <v>988</v>
      </c>
      <c r="Q112" s="5" t="s">
        <v>157</v>
      </c>
      <c r="S112" s="5" t="s">
        <v>123</v>
      </c>
      <c r="T112" s="5" t="s">
        <v>123</v>
      </c>
      <c r="V112" s="5" t="s">
        <v>123</v>
      </c>
      <c r="W112" s="5" t="s">
        <v>123</v>
      </c>
      <c r="X112" s="5" t="s">
        <v>123</v>
      </c>
      <c r="Y112" s="5" t="s">
        <v>123</v>
      </c>
      <c r="Z112" s="5" t="s">
        <v>123</v>
      </c>
      <c r="AB112" s="5" t="s">
        <v>123</v>
      </c>
      <c r="AC112" s="5" t="s">
        <v>123</v>
      </c>
      <c r="AK112" s="5" t="s">
        <v>123</v>
      </c>
      <c r="AM112" s="5" t="s">
        <v>123</v>
      </c>
      <c r="AN112" s="5" t="s">
        <v>123</v>
      </c>
      <c r="AO112" s="5" t="s">
        <v>123</v>
      </c>
      <c r="AP112" s="5" t="s">
        <v>123</v>
      </c>
      <c r="AQ112" s="5" t="s">
        <v>123</v>
      </c>
      <c r="AR112" s="5" t="s">
        <v>123</v>
      </c>
      <c r="AS112" s="5" t="s">
        <v>123</v>
      </c>
      <c r="AT112" s="5" t="s">
        <v>123</v>
      </c>
      <c r="AV112" s="5" t="s">
        <v>123</v>
      </c>
      <c r="AW112" s="5" t="s">
        <v>123</v>
      </c>
      <c r="AY112" s="5" t="s">
        <v>123</v>
      </c>
      <c r="AZ112" s="5" t="s">
        <v>123</v>
      </c>
      <c r="BA112" s="5" t="s">
        <v>123</v>
      </c>
      <c r="BB112" s="5" t="s">
        <v>123</v>
      </c>
      <c r="BK112" s="5" t="s">
        <v>123</v>
      </c>
      <c r="BO112" s="5" t="s">
        <v>123</v>
      </c>
      <c r="BQ112" s="5" t="s">
        <v>123</v>
      </c>
      <c r="BS112" s="5" t="s">
        <v>123</v>
      </c>
      <c r="BT112" s="5" t="s">
        <v>123</v>
      </c>
      <c r="BU112" s="5" t="s">
        <v>123</v>
      </c>
      <c r="BV112" s="5" t="s">
        <v>123</v>
      </c>
      <c r="BX112" s="5" t="s">
        <v>123</v>
      </c>
      <c r="BZ112" s="5" t="s">
        <v>123</v>
      </c>
      <c r="CA112" s="5" t="s">
        <v>123</v>
      </c>
      <c r="CB112" s="5" t="s">
        <v>123</v>
      </c>
      <c r="CC112" s="5" t="s">
        <v>123</v>
      </c>
      <c r="CD112" s="5" t="s">
        <v>123</v>
      </c>
      <c r="CK112" s="5" t="s">
        <v>123</v>
      </c>
      <c r="CN112" s="5" t="s">
        <v>123</v>
      </c>
      <c r="CO112" s="5" t="s">
        <v>123</v>
      </c>
      <c r="CP112" s="5" t="s">
        <v>123</v>
      </c>
      <c r="CQ112" s="5" t="s">
        <v>123</v>
      </c>
      <c r="CR112" s="5" t="s">
        <v>123</v>
      </c>
      <c r="CS112" s="5" t="s">
        <v>123</v>
      </c>
      <c r="CT112" s="5" t="s">
        <v>123</v>
      </c>
      <c r="CW112" s="5" t="s">
        <v>123</v>
      </c>
      <c r="CX112" s="5" t="s">
        <v>123</v>
      </c>
      <c r="CZ112" s="5" t="s">
        <v>123</v>
      </c>
      <c r="DB112" s="9">
        <v>43527.0</v>
      </c>
      <c r="DD112" s="5" t="s">
        <v>989</v>
      </c>
      <c r="DE112" s="5" t="s">
        <v>138</v>
      </c>
    </row>
    <row r="113">
      <c r="A113" s="5">
        <v>112.0</v>
      </c>
      <c r="B113" s="6" t="s">
        <v>990</v>
      </c>
      <c r="C113" s="6" t="s">
        <v>991</v>
      </c>
      <c r="D113" s="5" t="s">
        <v>323</v>
      </c>
      <c r="G113" s="5" t="s">
        <v>998</v>
      </c>
      <c r="H113" s="5" t="s">
        <v>993</v>
      </c>
      <c r="I113" s="5" t="s">
        <v>527</v>
      </c>
      <c r="J113" s="5" t="s">
        <v>142</v>
      </c>
      <c r="K113" s="5" t="s">
        <v>595</v>
      </c>
      <c r="L113" s="8" t="s">
        <v>994</v>
      </c>
      <c r="M113" s="5" t="s">
        <v>133</v>
      </c>
      <c r="N113" s="5" t="s">
        <v>995</v>
      </c>
      <c r="O113" s="5" t="s">
        <v>996</v>
      </c>
      <c r="P113" s="5" t="s">
        <v>997</v>
      </c>
      <c r="Q113" s="5" t="s">
        <v>122</v>
      </c>
      <c r="T113" s="5" t="s">
        <v>123</v>
      </c>
      <c r="U113" s="5" t="s">
        <v>123</v>
      </c>
      <c r="V113" s="5" t="s">
        <v>123</v>
      </c>
      <c r="Y113" s="5" t="s">
        <v>123</v>
      </c>
      <c r="AA113" s="5" t="s">
        <v>123</v>
      </c>
      <c r="DB113" s="9">
        <v>43527.0</v>
      </c>
      <c r="DD113" s="5" t="s">
        <v>999</v>
      </c>
      <c r="DE113" s="5" t="s">
        <v>138</v>
      </c>
    </row>
    <row r="114">
      <c r="A114" s="5">
        <v>113.0</v>
      </c>
      <c r="B114" s="6">
        <v>261.0</v>
      </c>
      <c r="C114" s="6">
        <v>73.0</v>
      </c>
      <c r="D114" s="5" t="s">
        <v>139</v>
      </c>
      <c r="E114" s="5" t="s">
        <v>110</v>
      </c>
      <c r="F114" s="5" t="s">
        <v>160</v>
      </c>
      <c r="G114" s="5" t="s">
        <v>403</v>
      </c>
      <c r="H114" s="5" t="s">
        <v>1000</v>
      </c>
      <c r="I114" s="5" t="s">
        <v>1001</v>
      </c>
      <c r="J114" s="5" t="s">
        <v>406</v>
      </c>
      <c r="K114" s="5" t="s">
        <v>1002</v>
      </c>
      <c r="L114" s="8" t="s">
        <v>1003</v>
      </c>
      <c r="M114" s="5" t="s">
        <v>118</v>
      </c>
      <c r="N114" s="5" t="s">
        <v>1004</v>
      </c>
      <c r="O114" s="5" t="s">
        <v>1005</v>
      </c>
      <c r="P114" s="5" t="s">
        <v>1006</v>
      </c>
      <c r="Q114" s="5" t="s">
        <v>122</v>
      </c>
      <c r="S114" s="5" t="s">
        <v>123</v>
      </c>
      <c r="T114" s="5" t="s">
        <v>123</v>
      </c>
      <c r="U114" s="5" t="s">
        <v>123</v>
      </c>
      <c r="V114" s="5" t="s">
        <v>123</v>
      </c>
      <c r="X114" s="5" t="s">
        <v>123</v>
      </c>
      <c r="Y114" s="5" t="s">
        <v>123</v>
      </c>
      <c r="AA114" s="5" t="s">
        <v>123</v>
      </c>
      <c r="DB114" s="5">
        <v>4.0</v>
      </c>
      <c r="DE114" s="5" t="s">
        <v>124</v>
      </c>
    </row>
    <row r="115">
      <c r="A115" s="5">
        <v>114.0</v>
      </c>
      <c r="B115" s="6">
        <v>43.0</v>
      </c>
      <c r="C115" s="6">
        <v>101.0</v>
      </c>
      <c r="D115" s="5" t="s">
        <v>139</v>
      </c>
      <c r="E115" s="5" t="s">
        <v>125</v>
      </c>
      <c r="F115" s="5" t="s">
        <v>219</v>
      </c>
      <c r="G115" s="5" t="s">
        <v>112</v>
      </c>
      <c r="H115" s="5" t="s">
        <v>1007</v>
      </c>
      <c r="I115" s="5" t="s">
        <v>1008</v>
      </c>
      <c r="J115" s="5" t="s">
        <v>477</v>
      </c>
      <c r="K115" s="5" t="s">
        <v>1009</v>
      </c>
      <c r="L115" s="8" t="s">
        <v>1010</v>
      </c>
      <c r="M115" s="5" t="s">
        <v>118</v>
      </c>
      <c r="N115" s="5" t="s">
        <v>1011</v>
      </c>
      <c r="O115" s="5" t="s">
        <v>1012</v>
      </c>
      <c r="P115" s="5" t="s">
        <v>1013</v>
      </c>
      <c r="Q115" s="5" t="s">
        <v>122</v>
      </c>
      <c r="R115" s="5" t="s">
        <v>123</v>
      </c>
      <c r="T115" s="5" t="s">
        <v>123</v>
      </c>
      <c r="U115" s="5" t="s">
        <v>123</v>
      </c>
      <c r="V115" s="5" t="s">
        <v>123</v>
      </c>
      <c r="Y115" s="5" t="s">
        <v>123</v>
      </c>
      <c r="AA115" s="5" t="s">
        <v>123</v>
      </c>
      <c r="DB115" s="5">
        <v>3.0</v>
      </c>
      <c r="DD115" s="5" t="s">
        <v>1014</v>
      </c>
      <c r="DE115" s="5" t="s">
        <v>124</v>
      </c>
    </row>
    <row r="116">
      <c r="A116" s="5">
        <v>115.0</v>
      </c>
      <c r="B116" s="6">
        <v>283.0</v>
      </c>
      <c r="C116" s="6">
        <v>126.0</v>
      </c>
      <c r="D116" s="5" t="s">
        <v>139</v>
      </c>
      <c r="E116" s="5" t="s">
        <v>110</v>
      </c>
      <c r="F116" s="5" t="s">
        <v>160</v>
      </c>
      <c r="G116" s="5" t="s">
        <v>828</v>
      </c>
      <c r="H116" s="5" t="s">
        <v>1015</v>
      </c>
      <c r="I116" s="5" t="s">
        <v>1016</v>
      </c>
      <c r="J116" s="5" t="s">
        <v>425</v>
      </c>
      <c r="K116" s="5" t="s">
        <v>143</v>
      </c>
      <c r="L116" s="8" t="s">
        <v>1017</v>
      </c>
      <c r="M116" s="5" t="s">
        <v>118</v>
      </c>
      <c r="N116" s="5" t="s">
        <v>1018</v>
      </c>
      <c r="O116" s="5" t="s">
        <v>1019</v>
      </c>
      <c r="P116" s="5" t="s">
        <v>1020</v>
      </c>
      <c r="Q116" s="5" t="s">
        <v>122</v>
      </c>
      <c r="T116" s="5" t="s">
        <v>123</v>
      </c>
      <c r="Y116" s="5" t="s">
        <v>123</v>
      </c>
      <c r="AA116" s="5" t="s">
        <v>123</v>
      </c>
      <c r="DB116" s="5">
        <v>4.0</v>
      </c>
      <c r="DE116" s="5" t="s">
        <v>124</v>
      </c>
    </row>
    <row r="117">
      <c r="A117" s="5">
        <v>116.0</v>
      </c>
      <c r="B117" s="6">
        <v>72.0</v>
      </c>
      <c r="C117" s="6">
        <v>135.0</v>
      </c>
      <c r="D117" s="5" t="s">
        <v>139</v>
      </c>
      <c r="E117" s="5" t="s">
        <v>125</v>
      </c>
      <c r="F117" s="5" t="s">
        <v>160</v>
      </c>
      <c r="G117" s="5" t="s">
        <v>1021</v>
      </c>
      <c r="H117" s="5" t="s">
        <v>1022</v>
      </c>
      <c r="I117" s="5" t="s">
        <v>1023</v>
      </c>
      <c r="J117" s="5" t="s">
        <v>222</v>
      </c>
      <c r="K117" s="5" t="s">
        <v>1024</v>
      </c>
      <c r="L117" s="8" t="s">
        <v>1025</v>
      </c>
      <c r="M117" s="5" t="s">
        <v>118</v>
      </c>
      <c r="N117" s="5" t="s">
        <v>1026</v>
      </c>
      <c r="O117" s="5" t="s">
        <v>1027</v>
      </c>
      <c r="P117" s="5" t="s">
        <v>1028</v>
      </c>
      <c r="Q117" s="5" t="s">
        <v>157</v>
      </c>
      <c r="R117" s="5" t="s">
        <v>123</v>
      </c>
      <c r="S117" s="5" t="s">
        <v>123</v>
      </c>
      <c r="X117" s="5" t="s">
        <v>123</v>
      </c>
      <c r="Z117" s="5" t="s">
        <v>123</v>
      </c>
      <c r="AB117" s="5" t="s">
        <v>123</v>
      </c>
      <c r="AG117" s="5" t="s">
        <v>123</v>
      </c>
      <c r="AI117" s="5" t="s">
        <v>123</v>
      </c>
      <c r="AL117" s="5" t="s">
        <v>123</v>
      </c>
      <c r="AN117" s="5" t="s">
        <v>123</v>
      </c>
      <c r="AU117" s="5" t="s">
        <v>123</v>
      </c>
      <c r="AX117" s="5" t="s">
        <v>123</v>
      </c>
      <c r="AZ117" s="5" t="s">
        <v>123</v>
      </c>
      <c r="BA117" s="5" t="s">
        <v>123</v>
      </c>
      <c r="BC117" s="5" t="s">
        <v>123</v>
      </c>
      <c r="BD117" s="5" t="s">
        <v>123</v>
      </c>
      <c r="BE117" s="5" t="s">
        <v>123</v>
      </c>
      <c r="BF117" s="5" t="s">
        <v>123</v>
      </c>
      <c r="BG117" s="5" t="s">
        <v>123</v>
      </c>
      <c r="BH117" s="5" t="s">
        <v>123</v>
      </c>
      <c r="BI117" s="5" t="s">
        <v>123</v>
      </c>
      <c r="BJ117" s="5" t="s">
        <v>123</v>
      </c>
      <c r="BK117" s="5" t="s">
        <v>123</v>
      </c>
      <c r="BL117" s="5" t="s">
        <v>123</v>
      </c>
      <c r="BM117" s="5" t="s">
        <v>123</v>
      </c>
      <c r="BN117" s="5" t="s">
        <v>123</v>
      </c>
      <c r="BO117" s="5" t="s">
        <v>123</v>
      </c>
      <c r="BP117" s="5" t="s">
        <v>123</v>
      </c>
      <c r="BR117" s="5" t="s">
        <v>123</v>
      </c>
      <c r="BV117" s="5" t="s">
        <v>123</v>
      </c>
      <c r="BW117" s="5" t="s">
        <v>123</v>
      </c>
      <c r="BZ117" s="5" t="s">
        <v>123</v>
      </c>
      <c r="CE117" s="5" t="s">
        <v>123</v>
      </c>
      <c r="CF117" s="5" t="s">
        <v>123</v>
      </c>
      <c r="CG117" s="5" t="s">
        <v>123</v>
      </c>
      <c r="CO117" s="5" t="s">
        <v>123</v>
      </c>
      <c r="CP117" s="5" t="s">
        <v>123</v>
      </c>
      <c r="CQ117" s="5" t="s">
        <v>123</v>
      </c>
      <c r="CR117" s="5" t="s">
        <v>123</v>
      </c>
      <c r="CV117" s="5" t="s">
        <v>123</v>
      </c>
      <c r="CX117" s="5" t="s">
        <v>123</v>
      </c>
      <c r="CY117" s="5" t="s">
        <v>123</v>
      </c>
      <c r="CZ117" s="5" t="s">
        <v>123</v>
      </c>
      <c r="DB117" s="5">
        <v>3.0</v>
      </c>
      <c r="DE117" s="5" t="s">
        <v>124</v>
      </c>
    </row>
    <row r="118">
      <c r="A118" s="5">
        <v>117.0</v>
      </c>
      <c r="B118" s="6">
        <v>157.0</v>
      </c>
      <c r="C118" s="6">
        <v>67.0</v>
      </c>
      <c r="D118" s="5" t="s">
        <v>139</v>
      </c>
      <c r="E118" s="5" t="s">
        <v>110</v>
      </c>
      <c r="F118" s="5" t="s">
        <v>160</v>
      </c>
      <c r="G118" s="5" t="s">
        <v>1029</v>
      </c>
      <c r="H118" s="5" t="s">
        <v>1030</v>
      </c>
      <c r="I118" s="5" t="s">
        <v>221</v>
      </c>
      <c r="J118" s="5" t="s">
        <v>222</v>
      </c>
      <c r="K118" s="5" t="s">
        <v>1031</v>
      </c>
      <c r="L118" s="8" t="s">
        <v>1032</v>
      </c>
      <c r="M118" s="5" t="s">
        <v>118</v>
      </c>
      <c r="N118" s="5" t="s">
        <v>1033</v>
      </c>
      <c r="O118" s="5" t="s">
        <v>1034</v>
      </c>
      <c r="P118" s="5" t="s">
        <v>1035</v>
      </c>
      <c r="Q118" s="5" t="s">
        <v>122</v>
      </c>
      <c r="R118" s="5" t="s">
        <v>123</v>
      </c>
      <c r="S118" s="5" t="s">
        <v>123</v>
      </c>
      <c r="T118" s="5" t="s">
        <v>123</v>
      </c>
      <c r="U118" s="5" t="s">
        <v>123</v>
      </c>
      <c r="V118" s="5" t="s">
        <v>123</v>
      </c>
      <c r="W118" s="5" t="s">
        <v>123</v>
      </c>
      <c r="Y118" s="5" t="s">
        <v>123</v>
      </c>
      <c r="AB118" s="5" t="s">
        <v>123</v>
      </c>
      <c r="DB118" s="5">
        <v>3.0</v>
      </c>
      <c r="DE118" s="5" t="s">
        <v>138</v>
      </c>
    </row>
    <row r="119">
      <c r="A119" s="5">
        <v>118.0</v>
      </c>
      <c r="B119" s="6">
        <v>164.0</v>
      </c>
      <c r="C119" s="6">
        <v>78.0</v>
      </c>
      <c r="D119" s="5" t="s">
        <v>109</v>
      </c>
      <c r="E119" s="5" t="s">
        <v>110</v>
      </c>
      <c r="F119" s="5" t="s">
        <v>160</v>
      </c>
      <c r="G119" s="5" t="s">
        <v>178</v>
      </c>
      <c r="H119" s="5" t="s">
        <v>1036</v>
      </c>
      <c r="I119" s="5" t="s">
        <v>1037</v>
      </c>
      <c r="J119" s="5" t="s">
        <v>181</v>
      </c>
      <c r="K119" s="5" t="s">
        <v>1038</v>
      </c>
      <c r="L119" s="7" t="s">
        <v>117</v>
      </c>
      <c r="M119" s="5" t="s">
        <v>133</v>
      </c>
      <c r="N119" s="5" t="s">
        <v>1039</v>
      </c>
      <c r="O119" s="5" t="s">
        <v>1040</v>
      </c>
      <c r="P119" s="5" t="s">
        <v>1041</v>
      </c>
      <c r="Q119" s="5" t="s">
        <v>122</v>
      </c>
      <c r="R119" s="5" t="s">
        <v>123</v>
      </c>
      <c r="S119" s="5" t="s">
        <v>123</v>
      </c>
      <c r="U119" s="5" t="s">
        <v>123</v>
      </c>
      <c r="V119" s="5" t="s">
        <v>123</v>
      </c>
      <c r="W119" s="5" t="s">
        <v>123</v>
      </c>
      <c r="AB119" s="5" t="s">
        <v>123</v>
      </c>
      <c r="AC119" s="5" t="s">
        <v>123</v>
      </c>
      <c r="DB119" s="5">
        <v>4.0</v>
      </c>
      <c r="DE119" s="5" t="s">
        <v>138</v>
      </c>
    </row>
    <row r="120">
      <c r="A120" s="5">
        <v>119.0</v>
      </c>
      <c r="B120" s="6">
        <v>167.0</v>
      </c>
      <c r="C120" s="6">
        <v>82.0</v>
      </c>
      <c r="D120" s="5" t="s">
        <v>109</v>
      </c>
      <c r="E120" s="5" t="s">
        <v>110</v>
      </c>
      <c r="F120" s="5" t="s">
        <v>160</v>
      </c>
      <c r="G120" s="5" t="s">
        <v>311</v>
      </c>
      <c r="H120" s="5" t="s">
        <v>1042</v>
      </c>
      <c r="I120" s="5" t="s">
        <v>1043</v>
      </c>
      <c r="J120" s="5" t="s">
        <v>314</v>
      </c>
      <c r="K120" s="5" t="s">
        <v>143</v>
      </c>
      <c r="L120" s="8" t="s">
        <v>1044</v>
      </c>
      <c r="M120" s="5" t="s">
        <v>118</v>
      </c>
      <c r="N120" s="5" t="s">
        <v>1045</v>
      </c>
      <c r="O120" s="5" t="s">
        <v>1046</v>
      </c>
      <c r="P120" s="5" t="s">
        <v>1047</v>
      </c>
      <c r="Q120" s="5" t="s">
        <v>157</v>
      </c>
      <c r="R120" s="5" t="s">
        <v>123</v>
      </c>
      <c r="T120" s="5" t="s">
        <v>123</v>
      </c>
      <c r="AA120" s="5" t="s">
        <v>123</v>
      </c>
      <c r="AE120" s="5" t="s">
        <v>123</v>
      </c>
      <c r="AJ120" s="5" t="s">
        <v>123</v>
      </c>
      <c r="AS120" s="5" t="s">
        <v>123</v>
      </c>
      <c r="AV120" s="5" t="s">
        <v>123</v>
      </c>
      <c r="BF120" s="5" t="s">
        <v>123</v>
      </c>
      <c r="DB120" s="5">
        <v>3.0</v>
      </c>
      <c r="DD120" s="5" t="s">
        <v>320</v>
      </c>
      <c r="DE120" s="5" t="s">
        <v>138</v>
      </c>
    </row>
    <row r="121">
      <c r="A121" s="5">
        <v>120.0</v>
      </c>
      <c r="B121" s="6">
        <v>220.0</v>
      </c>
      <c r="C121" s="6">
        <v>88.0</v>
      </c>
      <c r="D121" s="5" t="s">
        <v>139</v>
      </c>
      <c r="E121" s="5" t="s">
        <v>110</v>
      </c>
      <c r="F121" s="5" t="s">
        <v>160</v>
      </c>
      <c r="G121" s="5" t="s">
        <v>422</v>
      </c>
      <c r="H121" s="5" t="s">
        <v>1048</v>
      </c>
      <c r="I121" s="5" t="s">
        <v>1049</v>
      </c>
      <c r="J121" s="5" t="s">
        <v>397</v>
      </c>
      <c r="K121" s="5" t="s">
        <v>1050</v>
      </c>
      <c r="L121" s="8" t="s">
        <v>1051</v>
      </c>
      <c r="M121" s="5" t="s">
        <v>118</v>
      </c>
      <c r="N121" s="5" t="s">
        <v>1052</v>
      </c>
      <c r="O121" s="5" t="s">
        <v>1053</v>
      </c>
      <c r="P121" s="5" t="s">
        <v>1054</v>
      </c>
      <c r="Q121" s="5" t="s">
        <v>122</v>
      </c>
      <c r="R121" s="5" t="s">
        <v>123</v>
      </c>
      <c r="S121" s="5" t="s">
        <v>123</v>
      </c>
      <c r="T121" s="5" t="s">
        <v>123</v>
      </c>
      <c r="U121" s="5" t="s">
        <v>123</v>
      </c>
      <c r="V121" s="5" t="s">
        <v>123</v>
      </c>
      <c r="X121" s="5" t="s">
        <v>123</v>
      </c>
      <c r="Y121" s="5" t="s">
        <v>123</v>
      </c>
      <c r="AA121" s="5" t="s">
        <v>123</v>
      </c>
      <c r="AB121" s="5" t="s">
        <v>123</v>
      </c>
      <c r="DB121" s="5">
        <v>3.0</v>
      </c>
      <c r="DD121" s="5" t="s">
        <v>1055</v>
      </c>
      <c r="DE121" s="5" t="s">
        <v>124</v>
      </c>
    </row>
    <row r="122">
      <c r="A122" s="5">
        <v>121.0</v>
      </c>
      <c r="B122" s="6">
        <v>193.0</v>
      </c>
      <c r="C122" s="6">
        <v>126.0</v>
      </c>
      <c r="D122" s="5" t="s">
        <v>139</v>
      </c>
      <c r="E122" s="5" t="s">
        <v>110</v>
      </c>
      <c r="F122" s="5" t="s">
        <v>160</v>
      </c>
      <c r="G122" s="5" t="s">
        <v>828</v>
      </c>
      <c r="H122" s="5" t="s">
        <v>1056</v>
      </c>
      <c r="I122" s="5" t="s">
        <v>1057</v>
      </c>
      <c r="J122" s="5" t="s">
        <v>425</v>
      </c>
      <c r="K122" s="5" t="s">
        <v>143</v>
      </c>
      <c r="L122" s="8" t="s">
        <v>1058</v>
      </c>
      <c r="M122" s="5" t="s">
        <v>118</v>
      </c>
      <c r="N122" s="5" t="s">
        <v>1059</v>
      </c>
      <c r="O122" s="5" t="s">
        <v>1060</v>
      </c>
      <c r="P122" s="5" t="s">
        <v>1061</v>
      </c>
      <c r="Q122" s="5" t="s">
        <v>122</v>
      </c>
      <c r="S122" s="5" t="s">
        <v>123</v>
      </c>
      <c r="V122" s="5" t="s">
        <v>123</v>
      </c>
      <c r="W122" s="5" t="s">
        <v>123</v>
      </c>
      <c r="X122" s="5" t="s">
        <v>123</v>
      </c>
      <c r="AB122" s="5" t="s">
        <v>123</v>
      </c>
      <c r="AC122" s="5" t="s">
        <v>123</v>
      </c>
      <c r="AM122" s="5" t="s">
        <v>123</v>
      </c>
      <c r="DB122" s="5">
        <v>4.0</v>
      </c>
      <c r="DE122" s="5" t="s">
        <v>124</v>
      </c>
    </row>
    <row r="123">
      <c r="A123" s="5">
        <v>122.0</v>
      </c>
      <c r="B123" s="6">
        <v>9.0</v>
      </c>
      <c r="C123" s="6">
        <v>57.0</v>
      </c>
      <c r="D123" s="5" t="s">
        <v>109</v>
      </c>
      <c r="E123" s="5" t="s">
        <v>110</v>
      </c>
      <c r="F123" s="5" t="s">
        <v>111</v>
      </c>
      <c r="G123" s="5" t="s">
        <v>112</v>
      </c>
      <c r="H123" s="5" t="s">
        <v>1062</v>
      </c>
      <c r="I123" s="5" t="s">
        <v>1063</v>
      </c>
      <c r="J123" s="5" t="s">
        <v>327</v>
      </c>
      <c r="K123" s="5" t="s">
        <v>323</v>
      </c>
      <c r="L123" s="8" t="s">
        <v>117</v>
      </c>
      <c r="M123" s="5" t="s">
        <v>118</v>
      </c>
      <c r="N123" s="5" t="s">
        <v>1064</v>
      </c>
      <c r="O123" s="5" t="s">
        <v>1065</v>
      </c>
      <c r="P123" s="5" t="s">
        <v>1066</v>
      </c>
      <c r="Q123" s="5" t="s">
        <v>157</v>
      </c>
      <c r="R123" s="5" t="s">
        <v>123</v>
      </c>
      <c r="S123" s="5" t="s">
        <v>123</v>
      </c>
      <c r="T123" s="5" t="s">
        <v>123</v>
      </c>
      <c r="U123" s="5" t="s">
        <v>123</v>
      </c>
      <c r="V123" s="5" t="s">
        <v>123</v>
      </c>
      <c r="Y123" s="5" t="s">
        <v>123</v>
      </c>
      <c r="AA123" s="5" t="s">
        <v>123</v>
      </c>
      <c r="AC123" s="5" t="s">
        <v>123</v>
      </c>
      <c r="AK123" s="5" t="s">
        <v>123</v>
      </c>
      <c r="AL123" s="5" t="s">
        <v>123</v>
      </c>
      <c r="AN123" s="5" t="s">
        <v>123</v>
      </c>
      <c r="AP123" s="5" t="s">
        <v>123</v>
      </c>
      <c r="AS123" s="5" t="s">
        <v>123</v>
      </c>
      <c r="AT123" s="5" t="s">
        <v>123</v>
      </c>
      <c r="AW123" s="5" t="s">
        <v>123</v>
      </c>
      <c r="AX123" s="5" t="s">
        <v>123</v>
      </c>
      <c r="AY123" s="5" t="s">
        <v>123</v>
      </c>
      <c r="BC123" s="5" t="s">
        <v>123</v>
      </c>
      <c r="BD123" s="5" t="s">
        <v>123</v>
      </c>
      <c r="BH123" s="5" t="s">
        <v>123</v>
      </c>
      <c r="BL123" s="5" t="s">
        <v>123</v>
      </c>
      <c r="BN123" s="5" t="s">
        <v>123</v>
      </c>
      <c r="CD123" s="5" t="s">
        <v>123</v>
      </c>
      <c r="CK123" s="5" t="s">
        <v>123</v>
      </c>
      <c r="CO123" s="5" t="s">
        <v>123</v>
      </c>
      <c r="CX123" s="5" t="s">
        <v>123</v>
      </c>
      <c r="CZ123" s="5" t="s">
        <v>123</v>
      </c>
      <c r="DA123" s="5" t="s">
        <v>123</v>
      </c>
      <c r="DB123" s="5">
        <v>3.0</v>
      </c>
      <c r="DD123" s="5" t="s">
        <v>1067</v>
      </c>
      <c r="DE123" s="5" t="s">
        <v>138</v>
      </c>
    </row>
    <row r="124">
      <c r="A124" s="5">
        <v>123.0</v>
      </c>
      <c r="B124" s="6">
        <v>107.0</v>
      </c>
      <c r="C124" s="6">
        <v>90.0</v>
      </c>
      <c r="D124" s="5" t="s">
        <v>109</v>
      </c>
      <c r="E124" s="5" t="s">
        <v>125</v>
      </c>
      <c r="F124" s="5" t="s">
        <v>111</v>
      </c>
      <c r="G124" s="5" t="s">
        <v>112</v>
      </c>
      <c r="H124" s="5" t="s">
        <v>1068</v>
      </c>
      <c r="I124" s="5" t="s">
        <v>1069</v>
      </c>
      <c r="J124" s="5" t="s">
        <v>448</v>
      </c>
      <c r="K124" s="5" t="s">
        <v>1070</v>
      </c>
      <c r="L124" s="8" t="s">
        <v>1071</v>
      </c>
      <c r="M124" s="5" t="s">
        <v>118</v>
      </c>
      <c r="N124" s="5" t="s">
        <v>1072</v>
      </c>
      <c r="O124" s="5" t="s">
        <v>1073</v>
      </c>
      <c r="P124" s="5" t="s">
        <v>1074</v>
      </c>
      <c r="Q124" s="5" t="s">
        <v>157</v>
      </c>
      <c r="S124" s="5" t="s">
        <v>123</v>
      </c>
      <c r="V124" s="5" t="s">
        <v>123</v>
      </c>
      <c r="AB124" s="5" t="s">
        <v>123</v>
      </c>
      <c r="AK124" s="5" t="s">
        <v>123</v>
      </c>
      <c r="AL124" s="5" t="s">
        <v>123</v>
      </c>
      <c r="AM124" s="5" t="s">
        <v>123</v>
      </c>
      <c r="AN124" s="5" t="s">
        <v>123</v>
      </c>
      <c r="AP124" s="5" t="s">
        <v>123</v>
      </c>
      <c r="BK124" s="5" t="s">
        <v>123</v>
      </c>
      <c r="DB124" s="5">
        <v>3.0</v>
      </c>
      <c r="DE124" s="5" t="s">
        <v>138</v>
      </c>
    </row>
    <row r="125">
      <c r="A125" s="5">
        <v>124.0</v>
      </c>
      <c r="B125" s="6" t="s">
        <v>1075</v>
      </c>
      <c r="C125" s="6" t="s">
        <v>492</v>
      </c>
      <c r="D125" s="5" t="s">
        <v>139</v>
      </c>
      <c r="G125" s="5" t="s">
        <v>493</v>
      </c>
      <c r="H125" s="5" t="s">
        <v>1076</v>
      </c>
      <c r="I125" s="5" t="s">
        <v>1077</v>
      </c>
      <c r="J125" s="5" t="s">
        <v>274</v>
      </c>
      <c r="K125" s="5" t="s">
        <v>1078</v>
      </c>
      <c r="L125" s="8" t="s">
        <v>1079</v>
      </c>
      <c r="M125" s="5" t="s">
        <v>118</v>
      </c>
      <c r="N125" s="5" t="s">
        <v>1080</v>
      </c>
      <c r="O125" s="5" t="s">
        <v>1081</v>
      </c>
      <c r="P125" s="5" t="s">
        <v>1082</v>
      </c>
      <c r="Q125" s="5" t="s">
        <v>157</v>
      </c>
      <c r="R125" s="5" t="s">
        <v>123</v>
      </c>
      <c r="S125" s="5" t="s">
        <v>123</v>
      </c>
      <c r="T125" s="5" t="s">
        <v>123</v>
      </c>
      <c r="U125" s="5" t="s">
        <v>123</v>
      </c>
      <c r="V125" s="5" t="s">
        <v>123</v>
      </c>
      <c r="W125" s="5" t="s">
        <v>123</v>
      </c>
      <c r="X125" s="5" t="s">
        <v>123</v>
      </c>
      <c r="Y125" s="5" t="s">
        <v>123</v>
      </c>
      <c r="Z125" s="5" t="s">
        <v>123</v>
      </c>
      <c r="AA125" s="5" t="s">
        <v>123</v>
      </c>
      <c r="AB125" s="5" t="s">
        <v>123</v>
      </c>
      <c r="AC125" s="5" t="s">
        <v>123</v>
      </c>
      <c r="AD125" s="5" t="s">
        <v>123</v>
      </c>
      <c r="AE125" s="5" t="s">
        <v>123</v>
      </c>
      <c r="AF125" s="5" t="s">
        <v>123</v>
      </c>
      <c r="AG125" s="5" t="s">
        <v>123</v>
      </c>
      <c r="AH125" s="5" t="s">
        <v>123</v>
      </c>
      <c r="AI125" s="5" t="s">
        <v>123</v>
      </c>
      <c r="AJ125" s="5" t="s">
        <v>123</v>
      </c>
      <c r="AK125" s="5" t="s">
        <v>123</v>
      </c>
      <c r="AL125" s="5" t="s">
        <v>123</v>
      </c>
      <c r="AM125" s="5" t="s">
        <v>123</v>
      </c>
      <c r="AN125" s="5" t="s">
        <v>123</v>
      </c>
      <c r="AO125" s="5" t="s">
        <v>123</v>
      </c>
      <c r="AP125" s="5" t="s">
        <v>123</v>
      </c>
      <c r="AQ125" s="5" t="s">
        <v>123</v>
      </c>
      <c r="AR125" s="5" t="s">
        <v>123</v>
      </c>
      <c r="AS125" s="5" t="s">
        <v>123</v>
      </c>
      <c r="AT125" s="5" t="s">
        <v>123</v>
      </c>
      <c r="AV125" s="5" t="s">
        <v>123</v>
      </c>
      <c r="AW125" s="5" t="s">
        <v>123</v>
      </c>
      <c r="AX125" s="5" t="s">
        <v>123</v>
      </c>
      <c r="AY125" s="5" t="s">
        <v>123</v>
      </c>
      <c r="BB125" s="5" t="s">
        <v>123</v>
      </c>
      <c r="BC125" s="5" t="s">
        <v>123</v>
      </c>
      <c r="BD125" s="5" t="s">
        <v>123</v>
      </c>
      <c r="BE125" s="5" t="s">
        <v>123</v>
      </c>
      <c r="BF125" s="5" t="s">
        <v>123</v>
      </c>
      <c r="BG125" s="5" t="s">
        <v>123</v>
      </c>
      <c r="BH125" s="5" t="s">
        <v>123</v>
      </c>
      <c r="BI125" s="5" t="s">
        <v>123</v>
      </c>
      <c r="BJ125" s="5" t="s">
        <v>123</v>
      </c>
      <c r="BK125" s="5" t="s">
        <v>123</v>
      </c>
      <c r="BL125" s="5" t="s">
        <v>123</v>
      </c>
      <c r="BM125" s="5" t="s">
        <v>123</v>
      </c>
      <c r="BN125" s="5" t="s">
        <v>123</v>
      </c>
      <c r="BO125" s="5" t="s">
        <v>123</v>
      </c>
      <c r="BP125" s="5" t="s">
        <v>123</v>
      </c>
      <c r="BQ125" s="5" t="s">
        <v>123</v>
      </c>
      <c r="BR125" s="5" t="s">
        <v>123</v>
      </c>
      <c r="BS125" s="5" t="s">
        <v>123</v>
      </c>
      <c r="BT125" s="5" t="s">
        <v>123</v>
      </c>
      <c r="BU125" s="5" t="s">
        <v>123</v>
      </c>
      <c r="BV125" s="5" t="s">
        <v>123</v>
      </c>
      <c r="BW125" s="5" t="s">
        <v>123</v>
      </c>
      <c r="BX125" s="5" t="s">
        <v>123</v>
      </c>
      <c r="BY125" s="5" t="s">
        <v>123</v>
      </c>
      <c r="BZ125" s="5" t="s">
        <v>123</v>
      </c>
      <c r="CA125" s="5" t="s">
        <v>123</v>
      </c>
      <c r="CB125" s="5" t="s">
        <v>123</v>
      </c>
      <c r="CC125" s="5" t="s">
        <v>123</v>
      </c>
      <c r="CD125" s="5" t="s">
        <v>123</v>
      </c>
      <c r="CE125" s="5" t="s">
        <v>123</v>
      </c>
      <c r="CF125" s="5" t="s">
        <v>123</v>
      </c>
      <c r="CG125" s="5" t="s">
        <v>123</v>
      </c>
      <c r="CH125" s="5" t="s">
        <v>123</v>
      </c>
      <c r="CI125" s="5" t="s">
        <v>123</v>
      </c>
      <c r="CJ125" s="5" t="s">
        <v>123</v>
      </c>
      <c r="CK125" s="5" t="s">
        <v>123</v>
      </c>
      <c r="CL125" s="5" t="s">
        <v>123</v>
      </c>
      <c r="CM125" s="5" t="s">
        <v>123</v>
      </c>
      <c r="CN125" s="5" t="s">
        <v>123</v>
      </c>
      <c r="CO125" s="5" t="s">
        <v>123</v>
      </c>
      <c r="CP125" s="5" t="s">
        <v>123</v>
      </c>
      <c r="CQ125" s="5" t="s">
        <v>123</v>
      </c>
      <c r="CR125" s="5" t="s">
        <v>123</v>
      </c>
      <c r="CS125" s="5" t="s">
        <v>123</v>
      </c>
      <c r="CT125" s="5" t="s">
        <v>123</v>
      </c>
      <c r="CU125" s="5" t="s">
        <v>123</v>
      </c>
      <c r="CV125" s="5" t="s">
        <v>123</v>
      </c>
      <c r="CW125" s="5" t="s">
        <v>123</v>
      </c>
      <c r="CZ125" s="5" t="s">
        <v>123</v>
      </c>
      <c r="DB125" s="9">
        <v>43559.0</v>
      </c>
      <c r="DD125" s="5" t="s">
        <v>1083</v>
      </c>
      <c r="DE125" s="5" t="s">
        <v>1084</v>
      </c>
    </row>
    <row r="126">
      <c r="A126" s="5">
        <v>125.0</v>
      </c>
      <c r="B126" s="6">
        <v>117.0</v>
      </c>
      <c r="C126" s="6">
        <v>107.0</v>
      </c>
      <c r="D126" s="5" t="s">
        <v>139</v>
      </c>
      <c r="E126" s="5" t="s">
        <v>110</v>
      </c>
      <c r="F126" s="5" t="s">
        <v>160</v>
      </c>
      <c r="G126" s="5" t="s">
        <v>462</v>
      </c>
      <c r="H126" s="5" t="s">
        <v>1085</v>
      </c>
      <c r="I126" s="5" t="s">
        <v>1086</v>
      </c>
      <c r="J126" s="5" t="s">
        <v>386</v>
      </c>
      <c r="K126" s="5" t="s">
        <v>1087</v>
      </c>
      <c r="L126" s="8" t="s">
        <v>1088</v>
      </c>
      <c r="M126" s="5" t="s">
        <v>118</v>
      </c>
      <c r="N126" s="5" t="s">
        <v>1089</v>
      </c>
      <c r="O126" s="5" t="s">
        <v>1090</v>
      </c>
      <c r="P126" s="5" t="s">
        <v>1091</v>
      </c>
      <c r="Q126" s="5" t="s">
        <v>122</v>
      </c>
      <c r="R126" s="5" t="s">
        <v>123</v>
      </c>
      <c r="DB126" s="5">
        <v>3.0</v>
      </c>
      <c r="DE126" s="5" t="s">
        <v>138</v>
      </c>
    </row>
    <row r="127">
      <c r="A127" s="5">
        <v>126.0</v>
      </c>
      <c r="B127" s="6" t="s">
        <v>1092</v>
      </c>
      <c r="C127" s="6" t="s">
        <v>492</v>
      </c>
      <c r="D127" s="5" t="s">
        <v>109</v>
      </c>
      <c r="G127" s="5" t="s">
        <v>493</v>
      </c>
      <c r="H127" s="5" t="s">
        <v>1093</v>
      </c>
      <c r="I127" s="5" t="s">
        <v>273</v>
      </c>
      <c r="J127" s="5" t="s">
        <v>274</v>
      </c>
      <c r="K127" s="5" t="s">
        <v>1094</v>
      </c>
      <c r="L127" s="8" t="s">
        <v>1095</v>
      </c>
      <c r="M127" s="5" t="s">
        <v>118</v>
      </c>
      <c r="N127" s="5" t="s">
        <v>1096</v>
      </c>
      <c r="O127" s="5" t="s">
        <v>1097</v>
      </c>
      <c r="P127" s="5" t="s">
        <v>1098</v>
      </c>
      <c r="Q127" s="5" t="s">
        <v>157</v>
      </c>
      <c r="R127" s="5" t="s">
        <v>123</v>
      </c>
      <c r="S127" s="5" t="s">
        <v>123</v>
      </c>
      <c r="T127" s="5" t="s">
        <v>123</v>
      </c>
      <c r="U127" s="5" t="s">
        <v>123</v>
      </c>
      <c r="V127" s="5" t="s">
        <v>123</v>
      </c>
      <c r="W127" s="5" t="s">
        <v>123</v>
      </c>
      <c r="X127" s="5" t="s">
        <v>123</v>
      </c>
      <c r="Y127" s="5" t="s">
        <v>123</v>
      </c>
      <c r="Z127" s="5" t="s">
        <v>123</v>
      </c>
      <c r="AA127" s="5" t="s">
        <v>123</v>
      </c>
      <c r="AB127" s="5" t="s">
        <v>123</v>
      </c>
      <c r="AC127" s="5" t="s">
        <v>123</v>
      </c>
      <c r="AD127" s="5" t="s">
        <v>123</v>
      </c>
      <c r="AE127" s="5" t="s">
        <v>123</v>
      </c>
      <c r="AF127" s="5" t="s">
        <v>123</v>
      </c>
      <c r="AG127" s="5" t="s">
        <v>123</v>
      </c>
      <c r="AH127" s="5" t="s">
        <v>123</v>
      </c>
      <c r="AI127" s="5" t="s">
        <v>123</v>
      </c>
      <c r="AJ127" s="5" t="s">
        <v>123</v>
      </c>
      <c r="AK127" s="5" t="s">
        <v>123</v>
      </c>
      <c r="AL127" s="5" t="s">
        <v>123</v>
      </c>
      <c r="AM127" s="5" t="s">
        <v>123</v>
      </c>
      <c r="AN127" s="5" t="s">
        <v>123</v>
      </c>
      <c r="AO127" s="5" t="s">
        <v>123</v>
      </c>
      <c r="AP127" s="5" t="s">
        <v>123</v>
      </c>
      <c r="AQ127" s="5" t="s">
        <v>123</v>
      </c>
      <c r="AS127" s="5" t="s">
        <v>123</v>
      </c>
      <c r="AT127" s="5" t="s">
        <v>123</v>
      </c>
      <c r="AV127" s="5" t="s">
        <v>123</v>
      </c>
      <c r="AW127" s="5" t="s">
        <v>123</v>
      </c>
      <c r="AX127" s="5" t="s">
        <v>123</v>
      </c>
      <c r="BB127" s="5" t="s">
        <v>123</v>
      </c>
      <c r="BC127" s="5" t="s">
        <v>123</v>
      </c>
      <c r="BD127" s="5" t="s">
        <v>123</v>
      </c>
      <c r="BE127" s="5" t="s">
        <v>123</v>
      </c>
      <c r="BF127" s="5" t="s">
        <v>123</v>
      </c>
      <c r="BG127" s="5" t="s">
        <v>123</v>
      </c>
      <c r="BH127" s="5" t="s">
        <v>123</v>
      </c>
      <c r="BI127" s="5" t="s">
        <v>123</v>
      </c>
      <c r="BJ127" s="5" t="s">
        <v>123</v>
      </c>
      <c r="BK127" s="5" t="s">
        <v>123</v>
      </c>
      <c r="BL127" s="5" t="s">
        <v>123</v>
      </c>
      <c r="BM127" s="5" t="s">
        <v>123</v>
      </c>
      <c r="BN127" s="5" t="s">
        <v>123</v>
      </c>
      <c r="BO127" s="5" t="s">
        <v>123</v>
      </c>
      <c r="BP127" s="5" t="s">
        <v>123</v>
      </c>
      <c r="BQ127" s="5" t="s">
        <v>123</v>
      </c>
      <c r="BR127" s="5" t="s">
        <v>123</v>
      </c>
      <c r="BS127" s="5" t="s">
        <v>123</v>
      </c>
      <c r="BT127" s="5" t="s">
        <v>123</v>
      </c>
      <c r="BU127" s="5" t="s">
        <v>123</v>
      </c>
      <c r="BV127" s="5" t="s">
        <v>123</v>
      </c>
      <c r="BW127" s="5" t="s">
        <v>123</v>
      </c>
      <c r="BX127" s="5" t="s">
        <v>123</v>
      </c>
      <c r="BY127" s="5" t="s">
        <v>123</v>
      </c>
      <c r="BZ127" s="5" t="s">
        <v>123</v>
      </c>
      <c r="CA127" s="5" t="s">
        <v>123</v>
      </c>
      <c r="CB127" s="5" t="s">
        <v>123</v>
      </c>
      <c r="CC127" s="5" t="s">
        <v>123</v>
      </c>
      <c r="CD127" s="5" t="s">
        <v>123</v>
      </c>
      <c r="CE127" s="5" t="s">
        <v>123</v>
      </c>
      <c r="CF127" s="5" t="s">
        <v>123</v>
      </c>
      <c r="CG127" s="5" t="s">
        <v>123</v>
      </c>
      <c r="CH127" s="5" t="s">
        <v>123</v>
      </c>
      <c r="CI127" s="5" t="s">
        <v>123</v>
      </c>
      <c r="CJ127" s="5" t="s">
        <v>123</v>
      </c>
      <c r="CK127" s="5" t="s">
        <v>123</v>
      </c>
      <c r="CL127" s="5" t="s">
        <v>123</v>
      </c>
      <c r="CM127" s="5" t="s">
        <v>123</v>
      </c>
      <c r="CN127" s="5" t="s">
        <v>123</v>
      </c>
      <c r="CO127" s="5" t="s">
        <v>123</v>
      </c>
      <c r="CP127" s="5" t="s">
        <v>123</v>
      </c>
      <c r="CQ127" s="5" t="s">
        <v>123</v>
      </c>
      <c r="CR127" s="5" t="s">
        <v>123</v>
      </c>
      <c r="CS127" s="5" t="s">
        <v>123</v>
      </c>
      <c r="CT127" s="5" t="s">
        <v>123</v>
      </c>
      <c r="CU127" s="5" t="s">
        <v>123</v>
      </c>
      <c r="CV127" s="5" t="s">
        <v>123</v>
      </c>
      <c r="CW127" s="5" t="s">
        <v>123</v>
      </c>
      <c r="CZ127" s="5" t="s">
        <v>123</v>
      </c>
      <c r="DA127" s="5" t="s">
        <v>123</v>
      </c>
      <c r="DB127" s="9">
        <v>43559.0</v>
      </c>
      <c r="DD127" s="5" t="s">
        <v>1099</v>
      </c>
      <c r="DE127" s="5" t="s">
        <v>124</v>
      </c>
    </row>
    <row r="128">
      <c r="A128" s="5">
        <v>127.0</v>
      </c>
      <c r="B128" s="6">
        <v>253.0</v>
      </c>
      <c r="C128" s="6">
        <v>60.0</v>
      </c>
      <c r="D128" s="5" t="s">
        <v>139</v>
      </c>
      <c r="E128" s="5" t="s">
        <v>110</v>
      </c>
      <c r="F128" s="5" t="s">
        <v>160</v>
      </c>
      <c r="G128" s="5" t="s">
        <v>705</v>
      </c>
      <c r="H128" s="5" t="s">
        <v>1100</v>
      </c>
      <c r="I128" s="5" t="s">
        <v>221</v>
      </c>
      <c r="J128" s="5" t="s">
        <v>222</v>
      </c>
      <c r="K128" s="5" t="s">
        <v>143</v>
      </c>
      <c r="L128" s="8" t="s">
        <v>1101</v>
      </c>
      <c r="M128" s="5" t="s">
        <v>118</v>
      </c>
      <c r="N128" s="5" t="s">
        <v>1102</v>
      </c>
      <c r="O128" s="5" t="s">
        <v>1103</v>
      </c>
      <c r="P128" s="5" t="s">
        <v>1104</v>
      </c>
      <c r="Q128" s="5" t="s">
        <v>122</v>
      </c>
      <c r="T128" s="5" t="s">
        <v>123</v>
      </c>
      <c r="U128" s="5" t="s">
        <v>123</v>
      </c>
      <c r="V128" s="5" t="s">
        <v>123</v>
      </c>
      <c r="W128" s="5" t="s">
        <v>123</v>
      </c>
      <c r="X128" s="5" t="s">
        <v>123</v>
      </c>
      <c r="Y128" s="5" t="s">
        <v>123</v>
      </c>
      <c r="Z128" s="5" t="s">
        <v>123</v>
      </c>
      <c r="AA128" s="5" t="s">
        <v>123</v>
      </c>
      <c r="AB128" s="5" t="s">
        <v>123</v>
      </c>
      <c r="AC128" s="5" t="s">
        <v>123</v>
      </c>
      <c r="DB128" s="5">
        <v>4.0</v>
      </c>
      <c r="DD128" s="5" t="s">
        <v>1105</v>
      </c>
      <c r="DE128" s="5" t="s">
        <v>124</v>
      </c>
    </row>
    <row r="129">
      <c r="A129" s="5">
        <v>128.0</v>
      </c>
      <c r="B129" s="6">
        <v>50.0</v>
      </c>
      <c r="C129" s="6">
        <v>109.0</v>
      </c>
      <c r="D129" s="5" t="s">
        <v>109</v>
      </c>
      <c r="E129" s="5" t="s">
        <v>110</v>
      </c>
      <c r="F129" s="5" t="s">
        <v>111</v>
      </c>
      <c r="G129" s="5" t="s">
        <v>112</v>
      </c>
      <c r="H129" s="5" t="s">
        <v>1106</v>
      </c>
      <c r="I129" s="5" t="s">
        <v>1107</v>
      </c>
      <c r="J129" s="5" t="s">
        <v>115</v>
      </c>
      <c r="K129" s="5" t="s">
        <v>1108</v>
      </c>
      <c r="L129" s="8" t="s">
        <v>1109</v>
      </c>
      <c r="M129" s="5" t="s">
        <v>118</v>
      </c>
      <c r="N129" s="5" t="s">
        <v>1110</v>
      </c>
      <c r="O129" s="5" t="s">
        <v>1111</v>
      </c>
      <c r="P129" s="5" t="s">
        <v>1112</v>
      </c>
      <c r="Q129" s="5" t="s">
        <v>122</v>
      </c>
      <c r="R129" s="5" t="s">
        <v>123</v>
      </c>
      <c r="S129" s="5" t="s">
        <v>123</v>
      </c>
      <c r="V129" s="5" t="s">
        <v>123</v>
      </c>
      <c r="AA129" s="5" t="s">
        <v>123</v>
      </c>
      <c r="AB129" s="5" t="s">
        <v>123</v>
      </c>
      <c r="DB129" s="5">
        <v>4.0</v>
      </c>
      <c r="DD129" s="5" t="s">
        <v>1113</v>
      </c>
      <c r="DE129" s="5" t="s">
        <v>124</v>
      </c>
    </row>
    <row r="130">
      <c r="A130" s="5">
        <v>129.0</v>
      </c>
      <c r="B130" s="6">
        <v>163.0</v>
      </c>
      <c r="C130" s="6">
        <v>77.0</v>
      </c>
      <c r="D130" s="5" t="s">
        <v>139</v>
      </c>
      <c r="E130" s="5" t="s">
        <v>110</v>
      </c>
      <c r="F130" s="5" t="s">
        <v>219</v>
      </c>
      <c r="G130" s="5" t="s">
        <v>112</v>
      </c>
      <c r="H130" s="5" t="s">
        <v>1114</v>
      </c>
      <c r="I130" s="5" t="s">
        <v>1115</v>
      </c>
      <c r="J130" s="5" t="s">
        <v>397</v>
      </c>
      <c r="K130" s="5" t="s">
        <v>1116</v>
      </c>
      <c r="L130" s="8" t="s">
        <v>1117</v>
      </c>
      <c r="M130" s="5" t="s">
        <v>118</v>
      </c>
      <c r="N130" s="5" t="s">
        <v>1118</v>
      </c>
      <c r="O130" s="5" t="s">
        <v>1119</v>
      </c>
      <c r="P130" s="5" t="s">
        <v>1120</v>
      </c>
      <c r="Q130" s="5" t="s">
        <v>122</v>
      </c>
      <c r="R130" s="5" t="s">
        <v>123</v>
      </c>
      <c r="V130" s="5" t="s">
        <v>123</v>
      </c>
      <c r="DB130" s="5">
        <v>4.0</v>
      </c>
      <c r="DE130" s="5" t="s">
        <v>138</v>
      </c>
    </row>
    <row r="131">
      <c r="A131" s="5">
        <v>130.0</v>
      </c>
      <c r="B131" s="6">
        <v>21.0</v>
      </c>
      <c r="C131" s="6">
        <v>72.0</v>
      </c>
      <c r="D131" s="5" t="s">
        <v>139</v>
      </c>
      <c r="E131" s="5" t="s">
        <v>125</v>
      </c>
      <c r="F131" s="5" t="s">
        <v>160</v>
      </c>
      <c r="G131" s="5" t="s">
        <v>1121</v>
      </c>
      <c r="H131" s="5" t="s">
        <v>1122</v>
      </c>
      <c r="I131" s="5" t="s">
        <v>1123</v>
      </c>
      <c r="J131" s="5" t="s">
        <v>249</v>
      </c>
      <c r="K131" s="5" t="s">
        <v>1122</v>
      </c>
      <c r="L131" s="8" t="s">
        <v>1124</v>
      </c>
      <c r="M131" s="5" t="s">
        <v>118</v>
      </c>
      <c r="N131" s="5" t="s">
        <v>1125</v>
      </c>
      <c r="O131" s="5" t="s">
        <v>1126</v>
      </c>
      <c r="P131" s="5" t="s">
        <v>1127</v>
      </c>
      <c r="Q131" s="5" t="s">
        <v>157</v>
      </c>
      <c r="S131" s="5" t="s">
        <v>123</v>
      </c>
      <c r="U131" s="5" t="s">
        <v>123</v>
      </c>
      <c r="V131" s="5" t="s">
        <v>123</v>
      </c>
      <c r="W131" s="5" t="s">
        <v>123</v>
      </c>
      <c r="X131" s="5" t="s">
        <v>123</v>
      </c>
      <c r="Y131" s="5" t="s">
        <v>123</v>
      </c>
      <c r="AA131" s="5" t="s">
        <v>123</v>
      </c>
      <c r="AB131" s="5" t="s">
        <v>123</v>
      </c>
      <c r="AC131" s="5" t="s">
        <v>123</v>
      </c>
      <c r="AH131" s="5" t="s">
        <v>123</v>
      </c>
      <c r="AI131" s="5" t="s">
        <v>123</v>
      </c>
      <c r="AJ131" s="5" t="s">
        <v>123</v>
      </c>
      <c r="AK131" s="5" t="s">
        <v>123</v>
      </c>
      <c r="AL131" s="5" t="s">
        <v>123</v>
      </c>
      <c r="AM131" s="5" t="s">
        <v>123</v>
      </c>
      <c r="AN131" s="5" t="s">
        <v>123</v>
      </c>
      <c r="AO131" s="5" t="s">
        <v>123</v>
      </c>
      <c r="AP131" s="5" t="s">
        <v>123</v>
      </c>
      <c r="AR131" s="5" t="s">
        <v>123</v>
      </c>
      <c r="AT131" s="5" t="s">
        <v>123</v>
      </c>
      <c r="AU131" s="5" t="s">
        <v>123</v>
      </c>
      <c r="AW131" s="5" t="s">
        <v>123</v>
      </c>
      <c r="AX131" s="5" t="s">
        <v>123</v>
      </c>
      <c r="AY131" s="5" t="s">
        <v>123</v>
      </c>
      <c r="BA131" s="5" t="s">
        <v>123</v>
      </c>
      <c r="BB131" s="5" t="s">
        <v>123</v>
      </c>
      <c r="BC131" s="5" t="s">
        <v>123</v>
      </c>
      <c r="BD131" s="5" t="s">
        <v>123</v>
      </c>
      <c r="BE131" s="5" t="s">
        <v>123</v>
      </c>
      <c r="BF131" s="5" t="s">
        <v>123</v>
      </c>
      <c r="BG131" s="5" t="s">
        <v>123</v>
      </c>
      <c r="BH131" s="5" t="s">
        <v>123</v>
      </c>
      <c r="BI131" s="5" t="s">
        <v>123</v>
      </c>
      <c r="BJ131" s="5" t="s">
        <v>123</v>
      </c>
      <c r="BK131" s="5" t="s">
        <v>123</v>
      </c>
      <c r="BL131" s="5" t="s">
        <v>123</v>
      </c>
      <c r="BM131" s="5" t="s">
        <v>123</v>
      </c>
      <c r="BN131" s="5" t="s">
        <v>123</v>
      </c>
      <c r="BO131" s="5" t="s">
        <v>123</v>
      </c>
      <c r="BP131" s="5" t="s">
        <v>123</v>
      </c>
      <c r="BQ131" s="5" t="s">
        <v>123</v>
      </c>
      <c r="BR131" s="5" t="s">
        <v>123</v>
      </c>
      <c r="BS131" s="5" t="s">
        <v>123</v>
      </c>
      <c r="BT131" s="5" t="s">
        <v>123</v>
      </c>
      <c r="BU131" s="5" t="s">
        <v>123</v>
      </c>
      <c r="BV131" s="5" t="s">
        <v>123</v>
      </c>
      <c r="BW131" s="5" t="s">
        <v>123</v>
      </c>
      <c r="BX131" s="5" t="s">
        <v>123</v>
      </c>
      <c r="BY131" s="5" t="s">
        <v>123</v>
      </c>
      <c r="BZ131" s="5" t="s">
        <v>123</v>
      </c>
      <c r="CA131" s="5" t="s">
        <v>123</v>
      </c>
      <c r="CB131" s="5" t="s">
        <v>123</v>
      </c>
      <c r="CC131" s="5" t="s">
        <v>123</v>
      </c>
      <c r="CE131" s="5" t="s">
        <v>123</v>
      </c>
      <c r="CF131" s="5" t="s">
        <v>123</v>
      </c>
      <c r="CG131" s="5" t="s">
        <v>123</v>
      </c>
      <c r="CH131" s="5" t="s">
        <v>123</v>
      </c>
      <c r="CI131" s="5" t="s">
        <v>123</v>
      </c>
      <c r="CJ131" s="5" t="s">
        <v>123</v>
      </c>
      <c r="CK131" s="5" t="s">
        <v>123</v>
      </c>
      <c r="CM131" s="5" t="s">
        <v>123</v>
      </c>
      <c r="CN131" s="5" t="s">
        <v>123</v>
      </c>
      <c r="CO131" s="5" t="s">
        <v>123</v>
      </c>
      <c r="CP131" s="5" t="s">
        <v>123</v>
      </c>
      <c r="CQ131" s="5" t="s">
        <v>123</v>
      </c>
      <c r="CR131" s="5" t="s">
        <v>123</v>
      </c>
      <c r="CS131" s="5" t="s">
        <v>123</v>
      </c>
      <c r="CT131" s="5" t="s">
        <v>123</v>
      </c>
      <c r="CV131" s="5" t="s">
        <v>123</v>
      </c>
      <c r="CW131" s="5" t="s">
        <v>123</v>
      </c>
      <c r="CX131" s="5" t="s">
        <v>123</v>
      </c>
      <c r="CY131" s="5" t="s">
        <v>123</v>
      </c>
      <c r="CZ131" s="5" t="s">
        <v>123</v>
      </c>
      <c r="DB131" s="5">
        <v>4.0</v>
      </c>
      <c r="DE131" s="5" t="s">
        <v>124</v>
      </c>
    </row>
    <row r="132">
      <c r="A132" s="5">
        <v>131.0</v>
      </c>
      <c r="B132" s="6">
        <v>94.0</v>
      </c>
      <c r="C132" s="6">
        <v>68.0</v>
      </c>
      <c r="D132" s="5" t="s">
        <v>139</v>
      </c>
      <c r="E132" s="5" t="s">
        <v>125</v>
      </c>
      <c r="F132" s="5" t="s">
        <v>160</v>
      </c>
      <c r="G132" s="5" t="s">
        <v>1128</v>
      </c>
      <c r="H132" s="5" t="s">
        <v>1129</v>
      </c>
      <c r="I132" s="5" t="s">
        <v>326</v>
      </c>
      <c r="J132" s="5" t="s">
        <v>327</v>
      </c>
      <c r="K132" s="5" t="s">
        <v>1130</v>
      </c>
      <c r="L132" s="8" t="s">
        <v>1131</v>
      </c>
      <c r="M132" s="5" t="s">
        <v>118</v>
      </c>
      <c r="N132" s="5" t="s">
        <v>1132</v>
      </c>
      <c r="O132" s="5" t="s">
        <v>1133</v>
      </c>
      <c r="P132" s="5" t="s">
        <v>1134</v>
      </c>
      <c r="Q132" s="5" t="s">
        <v>157</v>
      </c>
      <c r="T132" s="5" t="s">
        <v>123</v>
      </c>
      <c r="U132" s="5" t="s">
        <v>123</v>
      </c>
      <c r="V132" s="5" t="s">
        <v>123</v>
      </c>
      <c r="X132" s="5" t="s">
        <v>123</v>
      </c>
      <c r="Y132" s="5" t="s">
        <v>123</v>
      </c>
      <c r="Z132" s="5" t="s">
        <v>123</v>
      </c>
      <c r="AA132" s="5" t="s">
        <v>123</v>
      </c>
      <c r="AB132" s="5" t="s">
        <v>123</v>
      </c>
      <c r="AC132" s="5" t="s">
        <v>123</v>
      </c>
      <c r="AK132" s="5" t="s">
        <v>123</v>
      </c>
      <c r="AL132" s="5" t="s">
        <v>123</v>
      </c>
      <c r="AM132" s="5" t="s">
        <v>123</v>
      </c>
      <c r="AN132" s="5" t="s">
        <v>123</v>
      </c>
      <c r="AO132" s="5" t="s">
        <v>123</v>
      </c>
      <c r="AQ132" s="5" t="s">
        <v>123</v>
      </c>
      <c r="AR132" s="5" t="s">
        <v>123</v>
      </c>
      <c r="AS132" s="5" t="s">
        <v>123</v>
      </c>
      <c r="AT132" s="5" t="s">
        <v>123</v>
      </c>
      <c r="AU132" s="5" t="s">
        <v>123</v>
      </c>
      <c r="AV132" s="5" t="s">
        <v>123</v>
      </c>
      <c r="AY132" s="5" t="s">
        <v>123</v>
      </c>
      <c r="AZ132" s="5" t="s">
        <v>123</v>
      </c>
      <c r="BA132" s="5" t="s">
        <v>123</v>
      </c>
      <c r="BB132" s="5" t="s">
        <v>123</v>
      </c>
      <c r="BC132" s="5" t="s">
        <v>123</v>
      </c>
      <c r="BF132" s="5" t="s">
        <v>123</v>
      </c>
      <c r="BH132" s="5" t="s">
        <v>123</v>
      </c>
      <c r="BK132" s="5" t="s">
        <v>123</v>
      </c>
      <c r="BL132" s="5" t="s">
        <v>123</v>
      </c>
      <c r="BM132" s="5" t="s">
        <v>123</v>
      </c>
      <c r="BN132" s="5" t="s">
        <v>123</v>
      </c>
      <c r="BO132" s="5" t="s">
        <v>123</v>
      </c>
      <c r="BP132" s="5" t="s">
        <v>123</v>
      </c>
      <c r="BQ132" s="5" t="s">
        <v>123</v>
      </c>
      <c r="BR132" s="5" t="s">
        <v>123</v>
      </c>
      <c r="BS132" s="5" t="s">
        <v>123</v>
      </c>
      <c r="BT132" s="5" t="s">
        <v>123</v>
      </c>
      <c r="BU132" s="5" t="s">
        <v>123</v>
      </c>
      <c r="BV132" s="5" t="s">
        <v>123</v>
      </c>
      <c r="BZ132" s="5" t="s">
        <v>123</v>
      </c>
      <c r="CA132" s="5" t="s">
        <v>123</v>
      </c>
      <c r="CC132" s="5" t="s">
        <v>123</v>
      </c>
      <c r="CG132" s="5" t="s">
        <v>123</v>
      </c>
      <c r="CH132" s="5" t="s">
        <v>123</v>
      </c>
      <c r="CI132" s="5" t="s">
        <v>123</v>
      </c>
      <c r="CJ132" s="5" t="s">
        <v>123</v>
      </c>
      <c r="CK132" s="5" t="s">
        <v>123</v>
      </c>
      <c r="CL132" s="5" t="s">
        <v>123</v>
      </c>
      <c r="CM132" s="5" t="s">
        <v>123</v>
      </c>
      <c r="CN132" s="5" t="s">
        <v>123</v>
      </c>
      <c r="CP132" s="5" t="s">
        <v>123</v>
      </c>
      <c r="CQ132" s="5" t="s">
        <v>123</v>
      </c>
      <c r="CR132" s="5" t="s">
        <v>123</v>
      </c>
      <c r="CS132" s="5" t="s">
        <v>123</v>
      </c>
      <c r="CT132" s="5" t="s">
        <v>123</v>
      </c>
      <c r="CV132" s="5" t="s">
        <v>123</v>
      </c>
      <c r="CX132" s="5" t="s">
        <v>123</v>
      </c>
      <c r="CZ132" s="5" t="s">
        <v>123</v>
      </c>
      <c r="DB132" s="5">
        <v>4.0</v>
      </c>
      <c r="DD132" s="5" t="s">
        <v>1135</v>
      </c>
      <c r="DE132" s="5" t="s">
        <v>124</v>
      </c>
    </row>
    <row r="133">
      <c r="A133" s="5">
        <v>132.0</v>
      </c>
      <c r="B133" s="6" t="s">
        <v>1136</v>
      </c>
      <c r="C133" s="6" t="s">
        <v>1137</v>
      </c>
      <c r="D133" s="5" t="s">
        <v>323</v>
      </c>
      <c r="G133" s="5" t="s">
        <v>1138</v>
      </c>
      <c r="H133" s="5" t="s">
        <v>1139</v>
      </c>
      <c r="I133" s="5" t="s">
        <v>1140</v>
      </c>
      <c r="J133" s="5" t="s">
        <v>222</v>
      </c>
      <c r="K133" s="5" t="s">
        <v>1141</v>
      </c>
      <c r="L133" s="8" t="s">
        <v>1142</v>
      </c>
      <c r="M133" s="5" t="s">
        <v>118</v>
      </c>
      <c r="N133" s="5" t="s">
        <v>1143</v>
      </c>
      <c r="O133" s="5" t="s">
        <v>1144</v>
      </c>
      <c r="P133" s="5" t="s">
        <v>1145</v>
      </c>
      <c r="Q133" s="5" t="s">
        <v>122</v>
      </c>
      <c r="R133" s="5" t="s">
        <v>123</v>
      </c>
      <c r="S133" s="5" t="s">
        <v>123</v>
      </c>
      <c r="T133" s="5" t="s">
        <v>123</v>
      </c>
      <c r="U133" s="5" t="s">
        <v>123</v>
      </c>
      <c r="V133" s="5" t="s">
        <v>123</v>
      </c>
      <c r="W133" s="5" t="s">
        <v>123</v>
      </c>
      <c r="X133" s="5" t="s">
        <v>123</v>
      </c>
      <c r="Y133" s="5" t="s">
        <v>123</v>
      </c>
      <c r="AA133" s="5" t="s">
        <v>123</v>
      </c>
      <c r="AB133" s="5" t="s">
        <v>123</v>
      </c>
      <c r="AC133" s="5" t="s">
        <v>123</v>
      </c>
      <c r="DB133" s="9">
        <v>43528.0</v>
      </c>
      <c r="DD133" s="5" t="s">
        <v>1146</v>
      </c>
      <c r="DE133" s="5" t="s">
        <v>138</v>
      </c>
    </row>
    <row r="134">
      <c r="A134" s="5">
        <v>133.0</v>
      </c>
      <c r="B134" s="6">
        <v>285.0</v>
      </c>
      <c r="C134" s="6">
        <v>133.0</v>
      </c>
      <c r="D134" s="5" t="s">
        <v>109</v>
      </c>
      <c r="E134" s="5" t="s">
        <v>110</v>
      </c>
      <c r="F134" s="5" t="s">
        <v>160</v>
      </c>
      <c r="G134" s="5" t="s">
        <v>1147</v>
      </c>
      <c r="H134" s="5" t="s">
        <v>1148</v>
      </c>
      <c r="I134" s="5" t="s">
        <v>1149</v>
      </c>
      <c r="J134" s="5" t="s">
        <v>525</v>
      </c>
      <c r="K134" s="5" t="s">
        <v>1150</v>
      </c>
      <c r="L134" s="8" t="s">
        <v>1151</v>
      </c>
      <c r="M134" s="5" t="s">
        <v>118</v>
      </c>
      <c r="N134" s="5" t="s">
        <v>1152</v>
      </c>
      <c r="O134" s="5" t="s">
        <v>1153</v>
      </c>
      <c r="P134" s="5" t="s">
        <v>1154</v>
      </c>
      <c r="Q134" s="5" t="s">
        <v>157</v>
      </c>
      <c r="S134" s="5" t="s">
        <v>123</v>
      </c>
      <c r="T134" s="5" t="s">
        <v>123</v>
      </c>
      <c r="V134" s="5" t="s">
        <v>123</v>
      </c>
      <c r="AK134" s="5" t="s">
        <v>123</v>
      </c>
      <c r="AL134" s="5" t="s">
        <v>123</v>
      </c>
      <c r="AM134" s="5" t="s">
        <v>123</v>
      </c>
      <c r="AN134" s="5" t="s">
        <v>123</v>
      </c>
      <c r="AP134" s="5" t="s">
        <v>123</v>
      </c>
      <c r="AV134" s="5" t="s">
        <v>123</v>
      </c>
      <c r="BS134" s="5" t="s">
        <v>123</v>
      </c>
      <c r="BT134" s="5" t="s">
        <v>123</v>
      </c>
      <c r="BU134" s="5" t="s">
        <v>123</v>
      </c>
      <c r="BV134" s="5" t="s">
        <v>123</v>
      </c>
      <c r="DB134" s="5">
        <v>2.0</v>
      </c>
      <c r="DE134" s="5" t="s">
        <v>138</v>
      </c>
    </row>
    <row r="135">
      <c r="A135" s="5">
        <v>134.0</v>
      </c>
      <c r="B135" s="6" t="s">
        <v>1155</v>
      </c>
      <c r="C135" s="6" t="s">
        <v>1156</v>
      </c>
      <c r="D135" s="5" t="s">
        <v>323</v>
      </c>
      <c r="G135" s="5" t="s">
        <v>1157</v>
      </c>
      <c r="H135" s="5" t="s">
        <v>1158</v>
      </c>
      <c r="I135" s="5" t="s">
        <v>1159</v>
      </c>
      <c r="J135" s="5" t="s">
        <v>502</v>
      </c>
      <c r="K135" s="5" t="s">
        <v>1160</v>
      </c>
      <c r="L135" s="8" t="s">
        <v>1161</v>
      </c>
      <c r="M135" s="5" t="s">
        <v>118</v>
      </c>
      <c r="N135" s="5" t="s">
        <v>1162</v>
      </c>
      <c r="O135" s="5" t="s">
        <v>1163</v>
      </c>
      <c r="P135" s="5" t="s">
        <v>1164</v>
      </c>
      <c r="Q135" s="5" t="s">
        <v>122</v>
      </c>
      <c r="S135" s="5" t="s">
        <v>123</v>
      </c>
      <c r="T135" s="5" t="s">
        <v>123</v>
      </c>
      <c r="V135" s="5" t="s">
        <v>123</v>
      </c>
      <c r="W135" s="5" t="s">
        <v>123</v>
      </c>
      <c r="X135" s="5" t="s">
        <v>123</v>
      </c>
      <c r="Y135" s="5" t="s">
        <v>123</v>
      </c>
      <c r="Z135" s="5" t="s">
        <v>123</v>
      </c>
      <c r="AA135" s="5" t="s">
        <v>123</v>
      </c>
      <c r="AB135" s="5" t="s">
        <v>123</v>
      </c>
      <c r="AC135" s="5" t="s">
        <v>123</v>
      </c>
      <c r="DB135" s="13" t="s">
        <v>1165</v>
      </c>
      <c r="DD135" s="5" t="s">
        <v>1166</v>
      </c>
      <c r="DE135" s="5" t="s">
        <v>124</v>
      </c>
    </row>
    <row r="136">
      <c r="A136" s="5">
        <v>135.0</v>
      </c>
      <c r="B136" s="6">
        <v>23.0</v>
      </c>
      <c r="C136" s="6">
        <v>74.0</v>
      </c>
      <c r="D136" s="5" t="s">
        <v>139</v>
      </c>
      <c r="E136" s="5" t="s">
        <v>125</v>
      </c>
      <c r="F136" s="5" t="s">
        <v>160</v>
      </c>
      <c r="G136" s="5" t="s">
        <v>1167</v>
      </c>
      <c r="H136" s="5" t="s">
        <v>1168</v>
      </c>
      <c r="I136" s="5" t="s">
        <v>1169</v>
      </c>
      <c r="J136" s="5" t="s">
        <v>249</v>
      </c>
      <c r="K136" s="5" t="s">
        <v>1170</v>
      </c>
      <c r="L136" s="8" t="s">
        <v>1171</v>
      </c>
      <c r="M136" s="5" t="s">
        <v>118</v>
      </c>
      <c r="N136" s="5" t="s">
        <v>1172</v>
      </c>
      <c r="O136" s="5" t="s">
        <v>1173</v>
      </c>
      <c r="P136" s="5" t="s">
        <v>1174</v>
      </c>
      <c r="Q136" s="5" t="s">
        <v>157</v>
      </c>
      <c r="R136" s="5" t="s">
        <v>123</v>
      </c>
      <c r="AD136" s="5" t="s">
        <v>123</v>
      </c>
      <c r="AT136" s="5" t="s">
        <v>123</v>
      </c>
      <c r="AV136" s="5" t="s">
        <v>123</v>
      </c>
      <c r="BA136" s="5" t="s">
        <v>123</v>
      </c>
      <c r="BE136" s="5" t="s">
        <v>123</v>
      </c>
      <c r="BI136" s="5" t="s">
        <v>123</v>
      </c>
      <c r="BJ136" s="5" t="s">
        <v>123</v>
      </c>
      <c r="BK136" s="5" t="s">
        <v>123</v>
      </c>
      <c r="BL136" s="5" t="s">
        <v>123</v>
      </c>
      <c r="BN136" s="5" t="s">
        <v>123</v>
      </c>
      <c r="BO136" s="5" t="s">
        <v>123</v>
      </c>
      <c r="BP136" s="5" t="s">
        <v>123</v>
      </c>
      <c r="CK136" s="5" t="s">
        <v>123</v>
      </c>
      <c r="CT136" s="5" t="s">
        <v>123</v>
      </c>
      <c r="CV136" s="5" t="s">
        <v>123</v>
      </c>
      <c r="DA136" s="5" t="s">
        <v>123</v>
      </c>
      <c r="DB136" s="5">
        <v>4.0</v>
      </c>
      <c r="DE136" s="5" t="s">
        <v>138</v>
      </c>
    </row>
    <row r="137">
      <c r="A137" s="5">
        <v>136.0</v>
      </c>
      <c r="B137" s="6">
        <v>49.0</v>
      </c>
      <c r="C137" s="6">
        <v>108.0</v>
      </c>
      <c r="D137" s="5" t="s">
        <v>139</v>
      </c>
      <c r="E137" s="5" t="s">
        <v>125</v>
      </c>
      <c r="F137" s="5" t="s">
        <v>160</v>
      </c>
      <c r="G137" s="5" t="s">
        <v>393</v>
      </c>
      <c r="H137" s="5" t="s">
        <v>1175</v>
      </c>
      <c r="I137" s="5" t="s">
        <v>1176</v>
      </c>
      <c r="J137" s="5" t="s">
        <v>151</v>
      </c>
      <c r="K137" s="5" t="s">
        <v>1177</v>
      </c>
      <c r="L137" s="8" t="s">
        <v>117</v>
      </c>
      <c r="M137" s="5" t="s">
        <v>118</v>
      </c>
      <c r="N137" s="5" t="s">
        <v>1178</v>
      </c>
      <c r="O137" s="5" t="s">
        <v>1179</v>
      </c>
      <c r="P137" s="5" t="s">
        <v>1180</v>
      </c>
      <c r="Q137" s="5" t="s">
        <v>157</v>
      </c>
      <c r="R137" s="5" t="s">
        <v>123</v>
      </c>
      <c r="U137" s="5" t="s">
        <v>123</v>
      </c>
      <c r="W137" s="5" t="s">
        <v>123</v>
      </c>
      <c r="Z137" s="5" t="s">
        <v>123</v>
      </c>
      <c r="AA137" s="5" t="s">
        <v>123</v>
      </c>
      <c r="AB137" s="5" t="s">
        <v>123</v>
      </c>
      <c r="AC137" s="5" t="s">
        <v>123</v>
      </c>
      <c r="AH137" s="5" t="s">
        <v>123</v>
      </c>
      <c r="AJ137" s="5" t="s">
        <v>123</v>
      </c>
      <c r="AK137" s="5" t="s">
        <v>123</v>
      </c>
      <c r="AL137" s="5" t="s">
        <v>123</v>
      </c>
      <c r="AQ137" s="5" t="s">
        <v>123</v>
      </c>
      <c r="AV137" s="5" t="s">
        <v>123</v>
      </c>
      <c r="BA137" s="5" t="s">
        <v>123</v>
      </c>
      <c r="BB137" s="5" t="s">
        <v>123</v>
      </c>
      <c r="BC137" s="5" t="s">
        <v>123</v>
      </c>
      <c r="BF137" s="5" t="s">
        <v>123</v>
      </c>
      <c r="BJ137" s="5" t="s">
        <v>123</v>
      </c>
      <c r="BM137" s="5" t="s">
        <v>123</v>
      </c>
      <c r="BO137" s="5" t="s">
        <v>123</v>
      </c>
      <c r="BP137" s="5" t="s">
        <v>123</v>
      </c>
      <c r="BR137" s="5" t="s">
        <v>123</v>
      </c>
      <c r="BS137" s="5" t="s">
        <v>123</v>
      </c>
      <c r="BT137" s="5" t="s">
        <v>123</v>
      </c>
      <c r="BU137" s="5" t="s">
        <v>123</v>
      </c>
      <c r="BV137" s="5" t="s">
        <v>123</v>
      </c>
      <c r="BW137" s="5" t="s">
        <v>123</v>
      </c>
      <c r="BZ137" s="5" t="s">
        <v>123</v>
      </c>
      <c r="CA137" s="5" t="s">
        <v>123</v>
      </c>
      <c r="CB137" s="5" t="s">
        <v>123</v>
      </c>
      <c r="CC137" s="5" t="s">
        <v>123</v>
      </c>
      <c r="CE137" s="5" t="s">
        <v>123</v>
      </c>
      <c r="CF137" s="5" t="s">
        <v>123</v>
      </c>
      <c r="CG137" s="5" t="s">
        <v>123</v>
      </c>
      <c r="CH137" s="5" t="s">
        <v>123</v>
      </c>
      <c r="CO137" s="5" t="s">
        <v>123</v>
      </c>
      <c r="CP137" s="5" t="s">
        <v>123</v>
      </c>
      <c r="CR137" s="5" t="s">
        <v>123</v>
      </c>
      <c r="CS137" s="5" t="s">
        <v>123</v>
      </c>
      <c r="CT137" s="5" t="s">
        <v>123</v>
      </c>
      <c r="CU137" s="5" t="s">
        <v>123</v>
      </c>
      <c r="CZ137" s="5" t="s">
        <v>123</v>
      </c>
      <c r="DA137" s="5" t="s">
        <v>123</v>
      </c>
      <c r="DB137" s="5">
        <v>2.0</v>
      </c>
      <c r="DC137" s="5" t="s">
        <v>1181</v>
      </c>
      <c r="DD137" s="5" t="s">
        <v>1182</v>
      </c>
      <c r="DE137" s="5" t="s">
        <v>124</v>
      </c>
    </row>
    <row r="138">
      <c r="A138" s="5">
        <v>137.0</v>
      </c>
      <c r="B138" s="6">
        <v>273.0</v>
      </c>
      <c r="C138" s="6">
        <v>107.0</v>
      </c>
      <c r="D138" s="5" t="s">
        <v>139</v>
      </c>
      <c r="E138" s="5" t="s">
        <v>110</v>
      </c>
      <c r="F138" s="5" t="s">
        <v>160</v>
      </c>
      <c r="G138" s="5" t="s">
        <v>462</v>
      </c>
      <c r="H138" s="5" t="s">
        <v>1183</v>
      </c>
      <c r="I138" s="5" t="s">
        <v>1184</v>
      </c>
      <c r="J138" s="5" t="s">
        <v>386</v>
      </c>
      <c r="K138" s="5" t="s">
        <v>1185</v>
      </c>
      <c r="L138" s="8" t="s">
        <v>1186</v>
      </c>
      <c r="M138" s="5" t="s">
        <v>118</v>
      </c>
      <c r="N138" s="5" t="s">
        <v>1187</v>
      </c>
      <c r="O138" s="5" t="s">
        <v>1188</v>
      </c>
      <c r="P138" s="5" t="s">
        <v>1189</v>
      </c>
      <c r="Q138" s="5" t="s">
        <v>122</v>
      </c>
      <c r="R138" s="5" t="s">
        <v>123</v>
      </c>
      <c r="U138" s="5" t="s">
        <v>123</v>
      </c>
      <c r="AC138" s="5" t="s">
        <v>123</v>
      </c>
      <c r="DB138" s="5">
        <v>3.0</v>
      </c>
      <c r="DE138" s="5" t="s">
        <v>207</v>
      </c>
    </row>
    <row r="139">
      <c r="A139" s="5">
        <v>138.0</v>
      </c>
      <c r="B139" s="6">
        <v>197.0</v>
      </c>
      <c r="C139" s="6">
        <v>133.0</v>
      </c>
      <c r="D139" s="5" t="s">
        <v>109</v>
      </c>
      <c r="E139" s="5" t="s">
        <v>110</v>
      </c>
      <c r="F139" s="5" t="s">
        <v>160</v>
      </c>
      <c r="G139" s="5" t="s">
        <v>1147</v>
      </c>
      <c r="H139" s="5" t="s">
        <v>1190</v>
      </c>
      <c r="I139" s="5" t="s">
        <v>507</v>
      </c>
      <c r="J139" s="5" t="s">
        <v>417</v>
      </c>
      <c r="K139" s="5" t="s">
        <v>1191</v>
      </c>
      <c r="L139" s="8" t="s">
        <v>1192</v>
      </c>
      <c r="M139" s="5" t="s">
        <v>118</v>
      </c>
      <c r="N139" s="5" t="s">
        <v>1193</v>
      </c>
      <c r="O139" s="5" t="s">
        <v>1194</v>
      </c>
      <c r="P139" s="5" t="s">
        <v>1195</v>
      </c>
      <c r="Q139" s="5" t="s">
        <v>157</v>
      </c>
      <c r="S139" s="5" t="s">
        <v>123</v>
      </c>
      <c r="T139" s="5" t="s">
        <v>123</v>
      </c>
      <c r="V139" s="5" t="s">
        <v>123</v>
      </c>
      <c r="Z139" s="5" t="s">
        <v>123</v>
      </c>
      <c r="AB139" s="5" t="s">
        <v>123</v>
      </c>
      <c r="AC139" s="5" t="s">
        <v>123</v>
      </c>
      <c r="AK139" s="5" t="s">
        <v>123</v>
      </c>
      <c r="AM139" s="5" t="s">
        <v>123</v>
      </c>
      <c r="AN139" s="5" t="s">
        <v>123</v>
      </c>
      <c r="AP139" s="5" t="s">
        <v>123</v>
      </c>
      <c r="AR139" s="5" t="s">
        <v>123</v>
      </c>
      <c r="AV139" s="5" t="s">
        <v>123</v>
      </c>
      <c r="AW139" s="5" t="s">
        <v>123</v>
      </c>
      <c r="AX139" s="5" t="s">
        <v>123</v>
      </c>
      <c r="AY139" s="5" t="s">
        <v>123</v>
      </c>
      <c r="AZ139" s="5" t="s">
        <v>123</v>
      </c>
      <c r="BA139" s="5" t="s">
        <v>123</v>
      </c>
      <c r="BH139" s="5" t="s">
        <v>123</v>
      </c>
      <c r="BK139" s="5" t="s">
        <v>123</v>
      </c>
      <c r="BR139" s="5" t="s">
        <v>123</v>
      </c>
      <c r="BS139" s="5" t="s">
        <v>123</v>
      </c>
      <c r="BT139" s="5" t="s">
        <v>123</v>
      </c>
      <c r="BU139" s="5" t="s">
        <v>123</v>
      </c>
      <c r="BV139" s="5" t="s">
        <v>123</v>
      </c>
      <c r="BZ139" s="5" t="s">
        <v>123</v>
      </c>
      <c r="CA139" s="5" t="s">
        <v>123</v>
      </c>
      <c r="CQ139" s="5" t="s">
        <v>123</v>
      </c>
      <c r="CT139" s="5" t="s">
        <v>123</v>
      </c>
      <c r="DB139" s="5">
        <v>3.0</v>
      </c>
      <c r="DE139" s="5" t="s">
        <v>124</v>
      </c>
    </row>
    <row r="140">
      <c r="A140" s="5">
        <v>139.0</v>
      </c>
      <c r="B140" s="6">
        <v>223.0</v>
      </c>
      <c r="C140" s="6">
        <v>94.0</v>
      </c>
      <c r="D140" s="5" t="s">
        <v>139</v>
      </c>
      <c r="E140" s="5" t="s">
        <v>125</v>
      </c>
      <c r="F140" s="5" t="s">
        <v>126</v>
      </c>
      <c r="G140" s="5" t="s">
        <v>216</v>
      </c>
      <c r="H140" s="5" t="s">
        <v>1196</v>
      </c>
      <c r="I140" s="5" t="s">
        <v>141</v>
      </c>
      <c r="J140" s="5" t="s">
        <v>142</v>
      </c>
      <c r="K140" s="5" t="s">
        <v>1197</v>
      </c>
      <c r="L140" s="8" t="s">
        <v>1198</v>
      </c>
      <c r="M140" s="5" t="s">
        <v>118</v>
      </c>
      <c r="N140" s="5" t="s">
        <v>1199</v>
      </c>
      <c r="O140" s="5" t="s">
        <v>1200</v>
      </c>
      <c r="P140" s="5" t="s">
        <v>1201</v>
      </c>
      <c r="Q140" s="5" t="s">
        <v>122</v>
      </c>
      <c r="T140" s="5" t="s">
        <v>123</v>
      </c>
      <c r="X140" s="5" t="s">
        <v>123</v>
      </c>
      <c r="Y140" s="5" t="s">
        <v>123</v>
      </c>
      <c r="AA140" s="5" t="s">
        <v>123</v>
      </c>
      <c r="DB140" s="5">
        <v>2.0</v>
      </c>
      <c r="DD140" s="5" t="s">
        <v>1202</v>
      </c>
      <c r="DE140" s="5" t="s">
        <v>124</v>
      </c>
    </row>
    <row r="141">
      <c r="A141" s="5">
        <v>140.0</v>
      </c>
      <c r="B141" s="6">
        <v>70.0</v>
      </c>
      <c r="C141" s="6">
        <v>133.0</v>
      </c>
      <c r="D141" s="5" t="s">
        <v>109</v>
      </c>
      <c r="E141" s="5" t="s">
        <v>110</v>
      </c>
      <c r="F141" s="5" t="s">
        <v>160</v>
      </c>
      <c r="G141" s="5" t="s">
        <v>1147</v>
      </c>
      <c r="H141" s="5" t="s">
        <v>1203</v>
      </c>
      <c r="I141" s="5" t="s">
        <v>1204</v>
      </c>
      <c r="J141" s="5" t="s">
        <v>355</v>
      </c>
      <c r="K141" s="5" t="s">
        <v>1205</v>
      </c>
      <c r="L141" s="8" t="s">
        <v>1206</v>
      </c>
      <c r="M141" s="5" t="s">
        <v>118</v>
      </c>
      <c r="N141" s="5" t="s">
        <v>1207</v>
      </c>
      <c r="O141" s="5" t="s">
        <v>1208</v>
      </c>
      <c r="P141" s="5" t="s">
        <v>1209</v>
      </c>
      <c r="Q141" s="5" t="s">
        <v>157</v>
      </c>
      <c r="S141" s="5" t="s">
        <v>123</v>
      </c>
      <c r="AB141" s="5" t="s">
        <v>123</v>
      </c>
      <c r="AK141" s="5" t="s">
        <v>123</v>
      </c>
      <c r="AL141" s="5" t="s">
        <v>123</v>
      </c>
      <c r="AM141" s="5" t="s">
        <v>123</v>
      </c>
      <c r="AN141" s="5" t="s">
        <v>123</v>
      </c>
      <c r="AO141" s="5" t="s">
        <v>123</v>
      </c>
      <c r="AP141" s="5" t="s">
        <v>123</v>
      </c>
      <c r="AR141" s="5" t="s">
        <v>123</v>
      </c>
      <c r="AV141" s="5" t="s">
        <v>123</v>
      </c>
      <c r="AW141" s="5" t="s">
        <v>123</v>
      </c>
      <c r="AX141" s="5" t="s">
        <v>123</v>
      </c>
      <c r="AY141" s="5" t="s">
        <v>123</v>
      </c>
      <c r="BF141" s="5" t="s">
        <v>123</v>
      </c>
      <c r="BI141" s="5" t="s">
        <v>123</v>
      </c>
      <c r="BO141" s="5" t="s">
        <v>123</v>
      </c>
      <c r="BR141" s="5" t="s">
        <v>123</v>
      </c>
      <c r="BS141" s="5" t="s">
        <v>123</v>
      </c>
      <c r="BU141" s="5" t="s">
        <v>123</v>
      </c>
      <c r="BV141" s="5" t="s">
        <v>123</v>
      </c>
      <c r="CO141" s="5" t="s">
        <v>123</v>
      </c>
      <c r="CP141" s="5" t="s">
        <v>123</v>
      </c>
      <c r="CS141" s="5" t="s">
        <v>123</v>
      </c>
      <c r="CT141" s="5" t="s">
        <v>123</v>
      </c>
      <c r="CU141" s="5" t="s">
        <v>123</v>
      </c>
      <c r="DB141" s="5">
        <v>3.0</v>
      </c>
      <c r="DE141" s="5" t="s">
        <v>124</v>
      </c>
    </row>
    <row r="142">
      <c r="A142" s="5">
        <v>141.0</v>
      </c>
      <c r="B142" s="6" t="s">
        <v>1210</v>
      </c>
      <c r="C142" s="6" t="s">
        <v>1211</v>
      </c>
      <c r="D142" s="5" t="s">
        <v>139</v>
      </c>
      <c r="G142" s="5" t="s">
        <v>1252</v>
      </c>
      <c r="H142" s="5" t="s">
        <v>1213</v>
      </c>
      <c r="I142" s="5" t="s">
        <v>1214</v>
      </c>
      <c r="J142" s="5" t="s">
        <v>503</v>
      </c>
      <c r="K142" s="5" t="s">
        <v>1215</v>
      </c>
      <c r="L142" s="8" t="s">
        <v>1216</v>
      </c>
      <c r="M142" s="5"/>
      <c r="N142" s="5" t="s">
        <v>1217</v>
      </c>
      <c r="O142" s="5" t="s">
        <v>1218</v>
      </c>
      <c r="P142" s="5" t="s">
        <v>1219</v>
      </c>
      <c r="Q142" s="5" t="s">
        <v>157</v>
      </c>
      <c r="R142" s="5" t="s">
        <v>123</v>
      </c>
      <c r="S142" s="5" t="s">
        <v>123</v>
      </c>
      <c r="T142" s="5" t="s">
        <v>123</v>
      </c>
      <c r="U142" s="5" t="s">
        <v>123</v>
      </c>
      <c r="V142" s="5" t="s">
        <v>123</v>
      </c>
      <c r="X142" s="5" t="s">
        <v>123</v>
      </c>
      <c r="Y142" s="5" t="s">
        <v>123</v>
      </c>
      <c r="AA142" s="5" t="s">
        <v>123</v>
      </c>
      <c r="AB142" s="5" t="s">
        <v>123</v>
      </c>
      <c r="AC142" s="5" t="s">
        <v>123</v>
      </c>
      <c r="AK142" s="5" t="s">
        <v>123</v>
      </c>
      <c r="AP142" s="5" t="s">
        <v>123</v>
      </c>
      <c r="AQ142" s="5" t="s">
        <v>123</v>
      </c>
      <c r="AR142" s="5" t="s">
        <v>123</v>
      </c>
      <c r="AS142" s="5" t="s">
        <v>123</v>
      </c>
      <c r="AT142" s="5" t="s">
        <v>123</v>
      </c>
      <c r="AW142" s="5" t="s">
        <v>123</v>
      </c>
      <c r="AX142" s="5" t="s">
        <v>123</v>
      </c>
      <c r="AY142" s="5" t="s">
        <v>123</v>
      </c>
      <c r="BB142" s="5" t="s">
        <v>123</v>
      </c>
      <c r="BK142" s="5" t="s">
        <v>123</v>
      </c>
      <c r="BL142" s="5" t="s">
        <v>123</v>
      </c>
      <c r="BM142" s="5" t="s">
        <v>123</v>
      </c>
      <c r="BN142" s="5" t="s">
        <v>123</v>
      </c>
      <c r="CE142" s="5" t="s">
        <v>123</v>
      </c>
      <c r="CH142" s="5" t="s">
        <v>123</v>
      </c>
      <c r="CI142" s="5" t="s">
        <v>123</v>
      </c>
      <c r="CJ142" s="5" t="s">
        <v>123</v>
      </c>
      <c r="CK142" s="5" t="s">
        <v>123</v>
      </c>
      <c r="CM142" s="5" t="s">
        <v>123</v>
      </c>
      <c r="CP142" s="5" t="s">
        <v>123</v>
      </c>
      <c r="CR142" s="5" t="s">
        <v>123</v>
      </c>
      <c r="CT142" s="5" t="s">
        <v>123</v>
      </c>
      <c r="CV142" s="5" t="s">
        <v>123</v>
      </c>
      <c r="CW142" s="5" t="s">
        <v>123</v>
      </c>
      <c r="CX142" s="5" t="s">
        <v>123</v>
      </c>
      <c r="CY142" s="5" t="s">
        <v>123</v>
      </c>
      <c r="DB142" s="9">
        <v>43500.0</v>
      </c>
      <c r="DD142" s="5" t="s">
        <v>1220</v>
      </c>
      <c r="DE142" s="5" t="s">
        <v>138</v>
      </c>
    </row>
    <row r="143">
      <c r="A143" s="5">
        <v>142.0</v>
      </c>
      <c r="B143" s="6">
        <v>12.0</v>
      </c>
      <c r="C143" s="6">
        <v>61.0</v>
      </c>
      <c r="D143" s="5" t="s">
        <v>139</v>
      </c>
      <c r="E143" s="5" t="s">
        <v>125</v>
      </c>
      <c r="F143" s="5" t="s">
        <v>126</v>
      </c>
      <c r="G143" s="5" t="s">
        <v>158</v>
      </c>
      <c r="H143" s="5" t="s">
        <v>1221</v>
      </c>
      <c r="I143" s="5" t="s">
        <v>1222</v>
      </c>
      <c r="J143" s="5" t="s">
        <v>151</v>
      </c>
      <c r="K143" s="5" t="s">
        <v>1223</v>
      </c>
      <c r="L143" s="8" t="s">
        <v>1224</v>
      </c>
      <c r="M143" s="5" t="s">
        <v>118</v>
      </c>
      <c r="N143" s="5" t="s">
        <v>1225</v>
      </c>
      <c r="O143" s="5" t="s">
        <v>1226</v>
      </c>
      <c r="P143" s="5" t="s">
        <v>1227</v>
      </c>
      <c r="Q143" s="5" t="s">
        <v>157</v>
      </c>
      <c r="U143" s="5" t="s">
        <v>123</v>
      </c>
      <c r="AT143" s="5" t="s">
        <v>123</v>
      </c>
      <c r="AU143" s="5" t="s">
        <v>123</v>
      </c>
      <c r="AY143" s="5" t="s">
        <v>123</v>
      </c>
      <c r="BB143" s="5" t="s">
        <v>123</v>
      </c>
      <c r="BE143" s="5" t="s">
        <v>123</v>
      </c>
      <c r="BF143" s="5" t="s">
        <v>123</v>
      </c>
      <c r="BK143" s="5" t="s">
        <v>123</v>
      </c>
      <c r="BP143" s="5" t="s">
        <v>123</v>
      </c>
      <c r="CJ143" s="5" t="s">
        <v>123</v>
      </c>
      <c r="CP143" s="5" t="s">
        <v>123</v>
      </c>
      <c r="CQ143" s="5" t="s">
        <v>123</v>
      </c>
      <c r="CU143" s="5" t="s">
        <v>123</v>
      </c>
      <c r="CZ143" s="5" t="s">
        <v>123</v>
      </c>
      <c r="DB143" s="5">
        <v>3.0</v>
      </c>
      <c r="DD143" s="5" t="s">
        <v>159</v>
      </c>
      <c r="DE143" s="5" t="s">
        <v>138</v>
      </c>
    </row>
    <row r="144">
      <c r="A144" s="5">
        <v>143.0</v>
      </c>
      <c r="B144" s="6">
        <v>128.0</v>
      </c>
      <c r="C144" s="6">
        <v>123.0</v>
      </c>
      <c r="D144" s="5" t="s">
        <v>109</v>
      </c>
      <c r="E144" s="5" t="s">
        <v>110</v>
      </c>
      <c r="F144" s="5" t="s">
        <v>160</v>
      </c>
      <c r="G144" s="5" t="s">
        <v>1228</v>
      </c>
      <c r="H144" s="5" t="s">
        <v>1229</v>
      </c>
      <c r="I144" s="5" t="s">
        <v>1230</v>
      </c>
      <c r="J144" s="5" t="s">
        <v>386</v>
      </c>
      <c r="K144" s="5" t="s">
        <v>1231</v>
      </c>
      <c r="L144" s="7" t="s">
        <v>117</v>
      </c>
      <c r="M144" s="5" t="s">
        <v>133</v>
      </c>
      <c r="N144" s="5" t="s">
        <v>1232</v>
      </c>
      <c r="O144" s="5" t="s">
        <v>1233</v>
      </c>
      <c r="P144" s="5" t="s">
        <v>1234</v>
      </c>
      <c r="Q144" s="5" t="s">
        <v>122</v>
      </c>
      <c r="R144" s="5" t="s">
        <v>123</v>
      </c>
      <c r="T144" s="5" t="s">
        <v>123</v>
      </c>
      <c r="V144" s="5" t="s">
        <v>123</v>
      </c>
      <c r="Y144" s="5" t="s">
        <v>123</v>
      </c>
      <c r="DB144" s="5">
        <v>3.0</v>
      </c>
      <c r="DE144" s="5" t="s">
        <v>138</v>
      </c>
    </row>
    <row r="145">
      <c r="A145" s="5">
        <v>144.0</v>
      </c>
      <c r="B145" s="6">
        <v>281.0</v>
      </c>
      <c r="C145" s="6">
        <v>123.0</v>
      </c>
      <c r="D145" s="5" t="s">
        <v>109</v>
      </c>
      <c r="E145" s="5" t="s">
        <v>110</v>
      </c>
      <c r="F145" s="5" t="s">
        <v>160</v>
      </c>
      <c r="G145" s="5" t="s">
        <v>1228</v>
      </c>
      <c r="H145" s="5" t="s">
        <v>1235</v>
      </c>
      <c r="I145" s="5" t="s">
        <v>1236</v>
      </c>
      <c r="J145" s="5" t="s">
        <v>386</v>
      </c>
      <c r="K145" s="5" t="s">
        <v>1237</v>
      </c>
      <c r="L145" s="8" t="s">
        <v>1238</v>
      </c>
      <c r="M145" s="5" t="s">
        <v>118</v>
      </c>
      <c r="N145" s="5" t="s">
        <v>1239</v>
      </c>
      <c r="O145" s="5" t="s">
        <v>1240</v>
      </c>
      <c r="P145" s="5" t="s">
        <v>1241</v>
      </c>
      <c r="Q145" s="5" t="s">
        <v>122</v>
      </c>
      <c r="S145" s="5" t="s">
        <v>123</v>
      </c>
      <c r="T145" s="5" t="s">
        <v>123</v>
      </c>
      <c r="V145" s="5" t="s">
        <v>123</v>
      </c>
      <c r="W145" s="5" t="s">
        <v>123</v>
      </c>
      <c r="X145" s="5" t="s">
        <v>123</v>
      </c>
      <c r="Y145" s="5" t="s">
        <v>123</v>
      </c>
      <c r="DB145" s="5">
        <v>3.0</v>
      </c>
      <c r="DE145" s="5" t="s">
        <v>138</v>
      </c>
    </row>
    <row r="146">
      <c r="A146" s="5">
        <v>145.0</v>
      </c>
      <c r="B146" s="6">
        <v>235.0</v>
      </c>
      <c r="C146" s="6">
        <v>114.0</v>
      </c>
      <c r="D146" s="5" t="s">
        <v>139</v>
      </c>
      <c r="E146" s="5" t="s">
        <v>110</v>
      </c>
      <c r="F146" s="5" t="s">
        <v>111</v>
      </c>
      <c r="G146" s="5" t="s">
        <v>112</v>
      </c>
      <c r="H146" s="5" t="s">
        <v>1242</v>
      </c>
      <c r="I146" s="5" t="s">
        <v>976</v>
      </c>
      <c r="J146" s="5" t="s">
        <v>397</v>
      </c>
      <c r="K146" s="5" t="s">
        <v>1243</v>
      </c>
      <c r="L146" s="8" t="s">
        <v>1244</v>
      </c>
      <c r="M146" s="5" t="s">
        <v>118</v>
      </c>
      <c r="N146" s="5" t="s">
        <v>1245</v>
      </c>
      <c r="O146" s="5" t="s">
        <v>1246</v>
      </c>
      <c r="Q146" s="5" t="s">
        <v>122</v>
      </c>
      <c r="R146" s="5" t="s">
        <v>123</v>
      </c>
      <c r="V146" s="5" t="s">
        <v>123</v>
      </c>
      <c r="DB146" s="5">
        <v>4.0</v>
      </c>
      <c r="DE146" s="5" t="s">
        <v>138</v>
      </c>
    </row>
    <row r="147">
      <c r="A147" s="5">
        <v>146.0</v>
      </c>
      <c r="B147" s="6">
        <v>92.0</v>
      </c>
      <c r="C147" s="6">
        <v>66.0</v>
      </c>
      <c r="D147" s="5" t="s">
        <v>109</v>
      </c>
      <c r="E147" s="5" t="s">
        <v>110</v>
      </c>
      <c r="F147" s="5" t="s">
        <v>160</v>
      </c>
      <c r="G147" s="5" t="s">
        <v>761</v>
      </c>
      <c r="H147" s="5" t="s">
        <v>1247</v>
      </c>
      <c r="I147" s="5" t="s">
        <v>338</v>
      </c>
      <c r="J147" s="5" t="s">
        <v>338</v>
      </c>
      <c r="K147" s="5" t="s">
        <v>742</v>
      </c>
      <c r="L147" s="8" t="s">
        <v>1248</v>
      </c>
      <c r="M147" s="5" t="s">
        <v>118</v>
      </c>
      <c r="N147" s="5" t="s">
        <v>1249</v>
      </c>
      <c r="O147" s="5" t="s">
        <v>1250</v>
      </c>
      <c r="P147" s="5" t="s">
        <v>1251</v>
      </c>
      <c r="Q147" s="5" t="s">
        <v>157</v>
      </c>
      <c r="R147" s="5" t="s">
        <v>123</v>
      </c>
      <c r="S147" s="5" t="s">
        <v>123</v>
      </c>
      <c r="T147" s="5" t="s">
        <v>123</v>
      </c>
      <c r="U147" s="5" t="s">
        <v>123</v>
      </c>
      <c r="V147" s="5" t="s">
        <v>123</v>
      </c>
      <c r="X147" s="5" t="s">
        <v>123</v>
      </c>
      <c r="Y147" s="5" t="s">
        <v>123</v>
      </c>
      <c r="Z147" s="5" t="s">
        <v>123</v>
      </c>
      <c r="AB147" s="5" t="s">
        <v>123</v>
      </c>
      <c r="AD147" s="5" t="s">
        <v>123</v>
      </c>
      <c r="AE147" s="5" t="s">
        <v>123</v>
      </c>
      <c r="AH147" s="5" t="s">
        <v>123</v>
      </c>
      <c r="AI147" s="5" t="s">
        <v>123</v>
      </c>
      <c r="AK147" s="5" t="s">
        <v>123</v>
      </c>
      <c r="AL147" s="5" t="s">
        <v>123</v>
      </c>
      <c r="AM147" s="5" t="s">
        <v>123</v>
      </c>
      <c r="AN147" s="5" t="s">
        <v>123</v>
      </c>
      <c r="AO147" s="5" t="s">
        <v>123</v>
      </c>
      <c r="AP147" s="5" t="s">
        <v>123</v>
      </c>
      <c r="AQ147" s="5" t="s">
        <v>123</v>
      </c>
      <c r="AW147" s="5" t="s">
        <v>123</v>
      </c>
      <c r="AX147" s="5" t="s">
        <v>123</v>
      </c>
      <c r="BC147" s="5" t="s">
        <v>123</v>
      </c>
      <c r="BD147" s="5" t="s">
        <v>123</v>
      </c>
      <c r="BE147" s="5" t="s">
        <v>123</v>
      </c>
      <c r="BH147" s="5" t="s">
        <v>123</v>
      </c>
      <c r="BJ147" s="5" t="s">
        <v>123</v>
      </c>
      <c r="BK147" s="5" t="s">
        <v>123</v>
      </c>
      <c r="BL147" s="5" t="s">
        <v>123</v>
      </c>
      <c r="BM147" s="5" t="s">
        <v>123</v>
      </c>
      <c r="BN147" s="5" t="s">
        <v>123</v>
      </c>
      <c r="BO147" s="5" t="s">
        <v>123</v>
      </c>
      <c r="BP147" s="5" t="s">
        <v>123</v>
      </c>
      <c r="BQ147" s="5" t="s">
        <v>123</v>
      </c>
      <c r="BR147" s="5" t="s">
        <v>123</v>
      </c>
      <c r="BS147" s="5" t="s">
        <v>123</v>
      </c>
      <c r="BT147" s="5" t="s">
        <v>123</v>
      </c>
      <c r="BU147" s="5" t="s">
        <v>123</v>
      </c>
      <c r="BV147" s="5" t="s">
        <v>123</v>
      </c>
      <c r="CE147" s="5" t="s">
        <v>123</v>
      </c>
      <c r="CG147" s="5" t="s">
        <v>123</v>
      </c>
      <c r="CH147" s="5" t="s">
        <v>123</v>
      </c>
      <c r="CO147" s="5" t="s">
        <v>123</v>
      </c>
      <c r="CP147" s="5" t="s">
        <v>123</v>
      </c>
      <c r="CQ147" s="5" t="s">
        <v>123</v>
      </c>
      <c r="CR147" s="5" t="s">
        <v>123</v>
      </c>
      <c r="CS147" s="5" t="s">
        <v>123</v>
      </c>
      <c r="CT147" s="5" t="s">
        <v>123</v>
      </c>
      <c r="CU147" s="5" t="s">
        <v>123</v>
      </c>
      <c r="CV147" s="5" t="s">
        <v>123</v>
      </c>
      <c r="DB147" s="5">
        <v>3.0</v>
      </c>
      <c r="DD147" s="5" t="s">
        <v>1253</v>
      </c>
      <c r="DE147" s="5" t="s">
        <v>124</v>
      </c>
    </row>
    <row r="148">
      <c r="A148" s="5">
        <v>147.0</v>
      </c>
      <c r="B148" s="6">
        <v>110.0</v>
      </c>
      <c r="C148" s="6">
        <v>95.0</v>
      </c>
      <c r="D148" s="5" t="s">
        <v>109</v>
      </c>
      <c r="E148" s="5" t="s">
        <v>110</v>
      </c>
      <c r="F148" s="5" t="s">
        <v>126</v>
      </c>
      <c r="G148" s="5" t="s">
        <v>576</v>
      </c>
      <c r="H148" s="5" t="s">
        <v>1254</v>
      </c>
      <c r="I148" s="5" t="s">
        <v>1255</v>
      </c>
      <c r="J148" s="5" t="s">
        <v>456</v>
      </c>
      <c r="K148" s="5" t="s">
        <v>1256</v>
      </c>
      <c r="L148" s="8" t="s">
        <v>1257</v>
      </c>
      <c r="M148" s="5" t="s">
        <v>118</v>
      </c>
      <c r="N148" s="5" t="s">
        <v>1258</v>
      </c>
      <c r="O148" s="5" t="s">
        <v>1259</v>
      </c>
      <c r="P148" s="5" t="s">
        <v>1260</v>
      </c>
      <c r="Q148" s="5" t="s">
        <v>122</v>
      </c>
      <c r="U148" s="5" t="s">
        <v>123</v>
      </c>
      <c r="AC148" s="5" t="s">
        <v>123</v>
      </c>
      <c r="DB148" s="5">
        <v>3.0</v>
      </c>
      <c r="DE148" s="5" t="s">
        <v>124</v>
      </c>
    </row>
    <row r="149">
      <c r="A149" s="5">
        <v>148.0</v>
      </c>
      <c r="B149" s="6">
        <v>288.0</v>
      </c>
      <c r="C149" s="6">
        <v>142.0</v>
      </c>
      <c r="D149" s="5" t="s">
        <v>109</v>
      </c>
      <c r="E149" s="5" t="s">
        <v>125</v>
      </c>
      <c r="F149" s="5" t="s">
        <v>160</v>
      </c>
      <c r="G149" s="5" t="s">
        <v>1261</v>
      </c>
      <c r="H149" s="5" t="s">
        <v>1262</v>
      </c>
      <c r="I149" s="5" t="s">
        <v>1263</v>
      </c>
      <c r="J149" s="5" t="s">
        <v>222</v>
      </c>
      <c r="K149" s="5" t="s">
        <v>1264</v>
      </c>
      <c r="L149" s="7" t="s">
        <v>117</v>
      </c>
      <c r="M149" s="5" t="s">
        <v>118</v>
      </c>
      <c r="N149" s="5" t="s">
        <v>1265</v>
      </c>
      <c r="O149" s="5" t="s">
        <v>1266</v>
      </c>
      <c r="P149" s="5" t="s">
        <v>1267</v>
      </c>
      <c r="Q149" s="5" t="s">
        <v>122</v>
      </c>
      <c r="V149" s="5" t="s">
        <v>123</v>
      </c>
      <c r="Y149" s="5" t="s">
        <v>123</v>
      </c>
      <c r="AA149" s="5" t="s">
        <v>123</v>
      </c>
      <c r="AC149" s="5" t="s">
        <v>123</v>
      </c>
      <c r="DB149" s="5">
        <v>4.0</v>
      </c>
      <c r="DE149" s="5" t="s">
        <v>124</v>
      </c>
    </row>
    <row r="150">
      <c r="A150" s="5">
        <v>149.0</v>
      </c>
      <c r="B150" s="6">
        <v>78.0</v>
      </c>
      <c r="C150" s="6">
        <v>142.0</v>
      </c>
      <c r="D150" s="5" t="s">
        <v>109</v>
      </c>
      <c r="E150" s="5" t="s">
        <v>125</v>
      </c>
      <c r="F150" s="5" t="s">
        <v>160</v>
      </c>
      <c r="G150" s="5" t="s">
        <v>1261</v>
      </c>
      <c r="H150" s="5" t="s">
        <v>1268</v>
      </c>
      <c r="I150" s="5" t="s">
        <v>1269</v>
      </c>
      <c r="J150" s="5" t="s">
        <v>406</v>
      </c>
      <c r="K150" s="5" t="s">
        <v>1270</v>
      </c>
      <c r="L150" s="8" t="s">
        <v>1271</v>
      </c>
      <c r="M150" s="5" t="s">
        <v>118</v>
      </c>
      <c r="N150" s="5" t="s">
        <v>1272</v>
      </c>
      <c r="O150" s="5" t="s">
        <v>1273</v>
      </c>
      <c r="P150" s="5" t="s">
        <v>1274</v>
      </c>
      <c r="Q150" s="5" t="s">
        <v>122</v>
      </c>
      <c r="R150" s="5" t="s">
        <v>123</v>
      </c>
      <c r="DB150" s="5">
        <v>4.0</v>
      </c>
      <c r="DE150" s="5" t="s">
        <v>207</v>
      </c>
    </row>
    <row r="151">
      <c r="A151" s="5">
        <v>150.0</v>
      </c>
      <c r="B151" s="6" t="s">
        <v>1275</v>
      </c>
      <c r="C151" s="6" t="s">
        <v>1276</v>
      </c>
      <c r="D151" s="5" t="s">
        <v>139</v>
      </c>
      <c r="G151" s="5" t="s">
        <v>1277</v>
      </c>
      <c r="H151" s="5" t="s">
        <v>1278</v>
      </c>
      <c r="I151" s="5" t="s">
        <v>776</v>
      </c>
      <c r="J151" s="5" t="s">
        <v>274</v>
      </c>
      <c r="K151" s="5" t="s">
        <v>143</v>
      </c>
      <c r="L151" s="7" t="s">
        <v>117</v>
      </c>
      <c r="M151" s="5" t="s">
        <v>118</v>
      </c>
      <c r="N151" s="5" t="s">
        <v>1279</v>
      </c>
      <c r="O151" s="5" t="s">
        <v>1280</v>
      </c>
      <c r="P151" s="5" t="s">
        <v>1281</v>
      </c>
      <c r="Q151" s="5" t="s">
        <v>157</v>
      </c>
      <c r="R151" s="5" t="s">
        <v>123</v>
      </c>
      <c r="S151" s="5" t="s">
        <v>123</v>
      </c>
      <c r="T151" s="5" t="s">
        <v>123</v>
      </c>
      <c r="U151" s="5" t="s">
        <v>123</v>
      </c>
      <c r="V151" s="5" t="s">
        <v>123</v>
      </c>
      <c r="W151" s="5" t="s">
        <v>123</v>
      </c>
      <c r="X151" s="5" t="s">
        <v>123</v>
      </c>
      <c r="Y151" s="5" t="s">
        <v>123</v>
      </c>
      <c r="Z151" s="5" t="s">
        <v>123</v>
      </c>
      <c r="AA151" s="5" t="s">
        <v>123</v>
      </c>
      <c r="AB151" s="5" t="s">
        <v>123</v>
      </c>
      <c r="AC151" s="5" t="s">
        <v>123</v>
      </c>
      <c r="AK151" s="5" t="s">
        <v>123</v>
      </c>
      <c r="AM151" s="5" t="s">
        <v>123</v>
      </c>
      <c r="AN151" s="5" t="s">
        <v>123</v>
      </c>
      <c r="AO151" s="5" t="s">
        <v>123</v>
      </c>
      <c r="AP151" s="5" t="s">
        <v>123</v>
      </c>
      <c r="AS151" s="5" t="s">
        <v>123</v>
      </c>
      <c r="BB151" s="5" t="s">
        <v>123</v>
      </c>
      <c r="BC151" s="5" t="s">
        <v>123</v>
      </c>
      <c r="BD151" s="5" t="s">
        <v>123</v>
      </c>
      <c r="BH151" s="5" t="s">
        <v>123</v>
      </c>
      <c r="BK151" s="5" t="s">
        <v>123</v>
      </c>
      <c r="BM151" s="5" t="s">
        <v>123</v>
      </c>
      <c r="BN151" s="5" t="s">
        <v>123</v>
      </c>
      <c r="BQ151" s="5" t="s">
        <v>123</v>
      </c>
      <c r="BR151" s="5" t="s">
        <v>123</v>
      </c>
      <c r="BS151" s="5" t="s">
        <v>123</v>
      </c>
      <c r="BT151" s="5" t="s">
        <v>123</v>
      </c>
      <c r="BU151" s="5" t="s">
        <v>123</v>
      </c>
      <c r="BV151" s="5" t="s">
        <v>123</v>
      </c>
      <c r="BX151" s="5" t="s">
        <v>123</v>
      </c>
      <c r="CB151" s="5" t="s">
        <v>123</v>
      </c>
      <c r="CC151" s="5" t="s">
        <v>123</v>
      </c>
      <c r="CG151" s="5" t="s">
        <v>123</v>
      </c>
      <c r="CH151" s="5" t="s">
        <v>123</v>
      </c>
      <c r="CI151" s="5" t="s">
        <v>123</v>
      </c>
      <c r="CK151" s="5" t="s">
        <v>123</v>
      </c>
      <c r="CM151" s="5" t="s">
        <v>123</v>
      </c>
      <c r="CQ151" s="5" t="s">
        <v>123</v>
      </c>
      <c r="CR151" s="5" t="s">
        <v>123</v>
      </c>
      <c r="CS151" s="5" t="s">
        <v>123</v>
      </c>
      <c r="CW151" s="5" t="s">
        <v>123</v>
      </c>
      <c r="DA151" s="5" t="s">
        <v>123</v>
      </c>
      <c r="DB151" s="9">
        <v>43558.0</v>
      </c>
      <c r="DD151" s="5" t="s">
        <v>1282</v>
      </c>
      <c r="DE151" s="5" t="s">
        <v>1283</v>
      </c>
    </row>
    <row r="152">
      <c r="A152" s="5">
        <v>151.0</v>
      </c>
      <c r="B152" s="6">
        <v>13.0</v>
      </c>
      <c r="C152" s="6">
        <v>62.0</v>
      </c>
      <c r="D152" s="5" t="s">
        <v>139</v>
      </c>
      <c r="E152" s="5" t="s">
        <v>110</v>
      </c>
      <c r="F152" s="5" t="s">
        <v>160</v>
      </c>
      <c r="G152" s="5" t="s">
        <v>201</v>
      </c>
      <c r="H152" s="5" t="s">
        <v>1284</v>
      </c>
      <c r="I152" s="5" t="s">
        <v>1285</v>
      </c>
      <c r="J152" s="5" t="s">
        <v>204</v>
      </c>
      <c r="K152" s="5" t="s">
        <v>143</v>
      </c>
      <c r="L152" s="8" t="s">
        <v>1286</v>
      </c>
      <c r="M152" s="5" t="s">
        <v>207</v>
      </c>
      <c r="N152" s="5" t="s">
        <v>1287</v>
      </c>
      <c r="O152" s="5" t="s">
        <v>1288</v>
      </c>
      <c r="P152" s="5" t="s">
        <v>1289</v>
      </c>
      <c r="Q152" s="5" t="s">
        <v>122</v>
      </c>
      <c r="R152" s="5" t="s">
        <v>123</v>
      </c>
      <c r="T152" s="5" t="s">
        <v>123</v>
      </c>
      <c r="X152" s="5" t="s">
        <v>123</v>
      </c>
      <c r="Y152" s="5" t="s">
        <v>123</v>
      </c>
      <c r="AA152" s="5" t="s">
        <v>123</v>
      </c>
      <c r="DB152" s="5">
        <v>3.0</v>
      </c>
      <c r="DE152" s="5" t="s">
        <v>124</v>
      </c>
    </row>
    <row r="153">
      <c r="A153" s="5">
        <v>152.0</v>
      </c>
      <c r="B153" s="6">
        <v>190.0</v>
      </c>
      <c r="C153" s="6">
        <v>123.0</v>
      </c>
      <c r="D153" s="5" t="s">
        <v>109</v>
      </c>
      <c r="E153" s="5" t="s">
        <v>110</v>
      </c>
      <c r="F153" s="5" t="s">
        <v>160</v>
      </c>
      <c r="G153" s="5" t="s">
        <v>1228</v>
      </c>
      <c r="H153" s="5" t="s">
        <v>1290</v>
      </c>
      <c r="I153" s="5" t="s">
        <v>1291</v>
      </c>
      <c r="J153" s="5" t="s">
        <v>386</v>
      </c>
      <c r="K153" s="5" t="s">
        <v>1292</v>
      </c>
      <c r="L153" s="8" t="s">
        <v>1293</v>
      </c>
      <c r="M153" s="5" t="s">
        <v>118</v>
      </c>
      <c r="N153" s="5" t="s">
        <v>1294</v>
      </c>
      <c r="O153" s="5" t="s">
        <v>1295</v>
      </c>
      <c r="P153" s="5" t="s">
        <v>1296</v>
      </c>
      <c r="Q153" s="5" t="s">
        <v>122</v>
      </c>
      <c r="R153" s="5" t="s">
        <v>123</v>
      </c>
      <c r="V153" s="5" t="s">
        <v>123</v>
      </c>
      <c r="X153" s="5" t="s">
        <v>123</v>
      </c>
      <c r="Y153" s="5" t="s">
        <v>123</v>
      </c>
      <c r="AB153" s="5" t="s">
        <v>123</v>
      </c>
      <c r="AC153" s="5" t="s">
        <v>123</v>
      </c>
      <c r="DB153" s="5">
        <v>2.0</v>
      </c>
      <c r="DC153" s="5" t="s">
        <v>1297</v>
      </c>
      <c r="DE153" s="5" t="s">
        <v>124</v>
      </c>
    </row>
    <row r="154">
      <c r="A154" s="5">
        <v>153.0</v>
      </c>
      <c r="B154" s="6">
        <v>76.0</v>
      </c>
      <c r="C154" s="6">
        <v>140.0</v>
      </c>
      <c r="D154" s="5" t="s">
        <v>139</v>
      </c>
      <c r="E154" s="5" t="s">
        <v>110</v>
      </c>
      <c r="F154" s="5" t="s">
        <v>160</v>
      </c>
      <c r="G154" s="5" t="s">
        <v>393</v>
      </c>
      <c r="H154" s="5" t="s">
        <v>1298</v>
      </c>
      <c r="I154" s="5" t="s">
        <v>1299</v>
      </c>
      <c r="J154" s="5" t="s">
        <v>151</v>
      </c>
      <c r="K154" s="5" t="s">
        <v>1300</v>
      </c>
      <c r="L154" s="8" t="s">
        <v>1301</v>
      </c>
      <c r="M154" s="5" t="s">
        <v>118</v>
      </c>
      <c r="N154" s="5" t="s">
        <v>1302</v>
      </c>
      <c r="O154" s="5" t="s">
        <v>1303</v>
      </c>
      <c r="P154" s="5" t="s">
        <v>1304</v>
      </c>
      <c r="Q154" s="5" t="s">
        <v>122</v>
      </c>
      <c r="R154" s="5" t="s">
        <v>123</v>
      </c>
      <c r="Y154" s="5" t="s">
        <v>123</v>
      </c>
      <c r="AA154" s="5" t="s">
        <v>123</v>
      </c>
      <c r="DB154" s="5">
        <v>3.0</v>
      </c>
      <c r="DD154" s="5" t="s">
        <v>1305</v>
      </c>
      <c r="DE154" s="5" t="s">
        <v>124</v>
      </c>
    </row>
    <row r="155">
      <c r="A155" s="5">
        <v>154.0</v>
      </c>
      <c r="B155" s="6" t="s">
        <v>1306</v>
      </c>
      <c r="C155" s="6" t="s">
        <v>1307</v>
      </c>
      <c r="D155" s="5" t="s">
        <v>109</v>
      </c>
      <c r="G155" s="5" t="s">
        <v>586</v>
      </c>
      <c r="H155" s="5" t="s">
        <v>1308</v>
      </c>
      <c r="I155" s="5" t="s">
        <v>1309</v>
      </c>
      <c r="J155" s="5" t="s">
        <v>448</v>
      </c>
      <c r="K155" s="5" t="s">
        <v>1310</v>
      </c>
      <c r="L155" s="8" t="s">
        <v>1311</v>
      </c>
      <c r="M155" s="5" t="s">
        <v>118</v>
      </c>
      <c r="N155" s="5" t="s">
        <v>1312</v>
      </c>
      <c r="O155" s="5" t="s">
        <v>1313</v>
      </c>
      <c r="P155" s="5" t="s">
        <v>1314</v>
      </c>
      <c r="Q155" s="5" t="s">
        <v>157</v>
      </c>
      <c r="S155" s="5" t="s">
        <v>123</v>
      </c>
      <c r="V155" s="5" t="s">
        <v>123</v>
      </c>
      <c r="X155" s="5" t="s">
        <v>123</v>
      </c>
      <c r="Y155" s="5" t="s">
        <v>123</v>
      </c>
      <c r="AA155" s="5" t="s">
        <v>123</v>
      </c>
      <c r="AB155" s="5" t="s">
        <v>123</v>
      </c>
      <c r="AK155" s="5" t="s">
        <v>123</v>
      </c>
      <c r="AL155" s="5" t="s">
        <v>123</v>
      </c>
      <c r="AM155" s="5" t="s">
        <v>123</v>
      </c>
      <c r="AN155" s="5" t="s">
        <v>123</v>
      </c>
      <c r="DB155" s="9">
        <v>43527.0</v>
      </c>
      <c r="DE155" s="5" t="s">
        <v>1283</v>
      </c>
    </row>
    <row r="156">
      <c r="A156" s="5">
        <v>155.0</v>
      </c>
      <c r="B156" s="6">
        <v>185.0</v>
      </c>
      <c r="C156" s="6">
        <v>114.0</v>
      </c>
      <c r="D156" s="5" t="s">
        <v>139</v>
      </c>
      <c r="E156" s="5" t="s">
        <v>110</v>
      </c>
      <c r="F156" s="5" t="s">
        <v>111</v>
      </c>
      <c r="G156" s="5" t="s">
        <v>112</v>
      </c>
      <c r="H156" s="5" t="s">
        <v>1315</v>
      </c>
      <c r="I156" s="5" t="s">
        <v>1316</v>
      </c>
      <c r="J156" s="5" t="s">
        <v>397</v>
      </c>
      <c r="K156" s="5" t="s">
        <v>1317</v>
      </c>
      <c r="L156" s="8" t="s">
        <v>1318</v>
      </c>
      <c r="M156" s="5" t="s">
        <v>118</v>
      </c>
      <c r="N156" s="5" t="s">
        <v>1319</v>
      </c>
      <c r="O156" s="5" t="s">
        <v>1320</v>
      </c>
      <c r="P156" s="5" t="s">
        <v>143</v>
      </c>
      <c r="Q156" s="5" t="s">
        <v>122</v>
      </c>
      <c r="R156" s="5" t="s">
        <v>123</v>
      </c>
      <c r="V156" s="5" t="s">
        <v>123</v>
      </c>
      <c r="DB156" s="5">
        <v>4.0</v>
      </c>
      <c r="DE156" s="5" t="s">
        <v>138</v>
      </c>
    </row>
    <row r="157">
      <c r="A157" s="5">
        <v>156.0</v>
      </c>
      <c r="B157" s="6">
        <v>61.0</v>
      </c>
      <c r="C157" s="6">
        <v>123.0</v>
      </c>
      <c r="D157" s="5" t="s">
        <v>109</v>
      </c>
      <c r="E157" s="5" t="s">
        <v>110</v>
      </c>
      <c r="F157" s="5" t="s">
        <v>160</v>
      </c>
      <c r="G157" s="5" t="s">
        <v>1321</v>
      </c>
      <c r="H157" s="5" t="s">
        <v>1322</v>
      </c>
      <c r="I157" s="5" t="s">
        <v>1323</v>
      </c>
      <c r="J157" s="5" t="s">
        <v>386</v>
      </c>
      <c r="K157" s="5" t="s">
        <v>1324</v>
      </c>
      <c r="L157" s="8" t="s">
        <v>1325</v>
      </c>
      <c r="M157" s="5" t="s">
        <v>118</v>
      </c>
      <c r="N157" s="5" t="s">
        <v>1326</v>
      </c>
      <c r="O157" s="5" t="s">
        <v>1327</v>
      </c>
      <c r="P157" s="5" t="s">
        <v>1328</v>
      </c>
      <c r="Q157" s="5" t="s">
        <v>122</v>
      </c>
      <c r="V157" s="5" t="s">
        <v>123</v>
      </c>
      <c r="Y157" s="5" t="s">
        <v>123</v>
      </c>
      <c r="AB157" s="5" t="s">
        <v>123</v>
      </c>
      <c r="AC157" s="5" t="s">
        <v>123</v>
      </c>
      <c r="DB157" s="5">
        <v>2.0</v>
      </c>
      <c r="DC157" s="5" t="s">
        <v>1329</v>
      </c>
      <c r="DD157" s="5" t="s">
        <v>1330</v>
      </c>
      <c r="DE157" s="5" t="s">
        <v>207</v>
      </c>
    </row>
    <row r="158">
      <c r="A158" s="5">
        <v>157.0</v>
      </c>
      <c r="B158" s="6">
        <v>86.0</v>
      </c>
      <c r="C158" s="6">
        <v>59.0</v>
      </c>
      <c r="D158" s="5" t="s">
        <v>109</v>
      </c>
      <c r="E158" s="5" t="s">
        <v>110</v>
      </c>
      <c r="F158" s="5" t="s">
        <v>160</v>
      </c>
      <c r="G158" s="5" t="s">
        <v>1331</v>
      </c>
      <c r="H158" s="5" t="s">
        <v>1332</v>
      </c>
      <c r="I158" s="5" t="s">
        <v>1333</v>
      </c>
      <c r="J158" s="5" t="s">
        <v>504</v>
      </c>
      <c r="K158" s="5" t="s">
        <v>1334</v>
      </c>
      <c r="L158" s="8" t="s">
        <v>1335</v>
      </c>
      <c r="M158" s="5" t="s">
        <v>118</v>
      </c>
      <c r="N158" s="5" t="s">
        <v>1336</v>
      </c>
      <c r="O158" s="5" t="s">
        <v>1337</v>
      </c>
      <c r="P158" s="5" t="s">
        <v>1338</v>
      </c>
      <c r="Q158" s="5" t="s">
        <v>122</v>
      </c>
      <c r="Y158" s="5" t="s">
        <v>123</v>
      </c>
      <c r="AA158" s="5" t="s">
        <v>123</v>
      </c>
      <c r="DB158" s="5">
        <v>4.0</v>
      </c>
      <c r="DD158" s="5" t="s">
        <v>1339</v>
      </c>
      <c r="DE158" s="5" t="s">
        <v>138</v>
      </c>
    </row>
    <row r="159">
      <c r="A159" s="5">
        <v>158.0</v>
      </c>
      <c r="B159" s="6">
        <v>182.0</v>
      </c>
      <c r="C159" s="6">
        <v>109.0</v>
      </c>
      <c r="D159" s="5" t="s">
        <v>109</v>
      </c>
      <c r="E159" s="5" t="s">
        <v>110</v>
      </c>
      <c r="F159" s="5" t="s">
        <v>111</v>
      </c>
      <c r="G159" s="5" t="s">
        <v>112</v>
      </c>
      <c r="H159" s="5" t="s">
        <v>1340</v>
      </c>
      <c r="I159" s="5" t="s">
        <v>1341</v>
      </c>
      <c r="J159" s="5" t="s">
        <v>115</v>
      </c>
      <c r="K159" s="5" t="s">
        <v>1342</v>
      </c>
      <c r="L159" s="8" t="s">
        <v>1343</v>
      </c>
      <c r="M159" s="5" t="s">
        <v>207</v>
      </c>
      <c r="N159" s="5" t="s">
        <v>1344</v>
      </c>
      <c r="O159" s="5" t="s">
        <v>1345</v>
      </c>
      <c r="P159" s="5" t="s">
        <v>1346</v>
      </c>
      <c r="Q159" s="5" t="s">
        <v>122</v>
      </c>
      <c r="DB159" s="5">
        <v>3.0</v>
      </c>
      <c r="DE159" s="5" t="s">
        <v>138</v>
      </c>
    </row>
    <row r="160">
      <c r="A160" s="5">
        <v>159.0</v>
      </c>
      <c r="B160" s="6">
        <v>170.0</v>
      </c>
      <c r="C160" s="6">
        <v>90.0</v>
      </c>
      <c r="D160" s="5" t="s">
        <v>109</v>
      </c>
      <c r="E160" s="5" t="s">
        <v>125</v>
      </c>
      <c r="F160" s="5" t="s">
        <v>111</v>
      </c>
      <c r="G160" s="5" t="s">
        <v>112</v>
      </c>
      <c r="H160" s="5" t="s">
        <v>1347</v>
      </c>
      <c r="I160" s="5" t="s">
        <v>1348</v>
      </c>
      <c r="J160" s="5" t="s">
        <v>448</v>
      </c>
      <c r="K160" s="5" t="s">
        <v>1349</v>
      </c>
      <c r="L160" s="8" t="s">
        <v>1350</v>
      </c>
      <c r="M160" s="5" t="s">
        <v>118</v>
      </c>
      <c r="N160" s="5" t="s">
        <v>1351</v>
      </c>
      <c r="O160" s="5" t="s">
        <v>1352</v>
      </c>
      <c r="P160" s="5" t="s">
        <v>1353</v>
      </c>
      <c r="Q160" s="5" t="s">
        <v>157</v>
      </c>
      <c r="S160" s="5" t="s">
        <v>123</v>
      </c>
      <c r="AK160" s="5" t="s">
        <v>123</v>
      </c>
      <c r="AM160" s="5" t="s">
        <v>123</v>
      </c>
      <c r="AN160" s="5" t="s">
        <v>123</v>
      </c>
      <c r="AP160" s="5" t="s">
        <v>123</v>
      </c>
      <c r="BK160" s="5" t="s">
        <v>123</v>
      </c>
      <c r="DB160" s="5">
        <v>3.0</v>
      </c>
      <c r="DE160" s="5" t="s">
        <v>138</v>
      </c>
    </row>
    <row r="161">
      <c r="A161" s="5">
        <v>160.0</v>
      </c>
      <c r="B161" s="6">
        <v>95.0</v>
      </c>
      <c r="C161" s="6">
        <v>69.0</v>
      </c>
      <c r="D161" s="5" t="s">
        <v>139</v>
      </c>
      <c r="E161" s="5" t="s">
        <v>125</v>
      </c>
      <c r="F161" s="5" t="s">
        <v>126</v>
      </c>
      <c r="G161" s="5" t="s">
        <v>1426</v>
      </c>
      <c r="H161" s="5" t="s">
        <v>1359</v>
      </c>
      <c r="I161" s="5" t="s">
        <v>1361</v>
      </c>
      <c r="J161" s="5" t="s">
        <v>249</v>
      </c>
      <c r="K161" s="5" t="s">
        <v>1363</v>
      </c>
      <c r="L161" s="8" t="s">
        <v>1364</v>
      </c>
      <c r="M161" s="5" t="s">
        <v>118</v>
      </c>
      <c r="N161" s="5" t="s">
        <v>1366</v>
      </c>
      <c r="O161" s="5" t="s">
        <v>1367</v>
      </c>
      <c r="P161" s="5" t="s">
        <v>1368</v>
      </c>
      <c r="Q161" s="5" t="s">
        <v>122</v>
      </c>
      <c r="S161" s="5" t="s">
        <v>123</v>
      </c>
      <c r="T161" s="5" t="s">
        <v>123</v>
      </c>
      <c r="U161" s="5" t="s">
        <v>123</v>
      </c>
      <c r="V161" s="5" t="s">
        <v>123</v>
      </c>
      <c r="W161" s="5" t="s">
        <v>123</v>
      </c>
      <c r="X161" s="5" t="s">
        <v>123</v>
      </c>
      <c r="Y161" s="5" t="s">
        <v>123</v>
      </c>
      <c r="AA161" s="5" t="s">
        <v>123</v>
      </c>
      <c r="DB161" s="5">
        <v>4.0</v>
      </c>
      <c r="DE161" s="5" t="s">
        <v>124</v>
      </c>
    </row>
    <row r="162">
      <c r="A162" s="5">
        <v>161.0</v>
      </c>
      <c r="B162" s="6">
        <v>266.0</v>
      </c>
      <c r="C162" s="6">
        <v>93.0</v>
      </c>
      <c r="D162" s="5" t="s">
        <v>109</v>
      </c>
      <c r="E162" s="5" t="s">
        <v>125</v>
      </c>
      <c r="F162" s="5" t="s">
        <v>160</v>
      </c>
      <c r="G162" s="5" t="s">
        <v>754</v>
      </c>
      <c r="H162" s="5" t="s">
        <v>1374</v>
      </c>
      <c r="I162" s="5" t="s">
        <v>1375</v>
      </c>
      <c r="J162" s="5" t="s">
        <v>448</v>
      </c>
      <c r="K162" s="5" t="s">
        <v>1376</v>
      </c>
      <c r="L162" s="8" t="s">
        <v>1377</v>
      </c>
      <c r="M162" s="5" t="s">
        <v>118</v>
      </c>
      <c r="N162" s="5" t="s">
        <v>1378</v>
      </c>
      <c r="O162" s="5" t="s">
        <v>1379</v>
      </c>
      <c r="P162" s="5" t="s">
        <v>1380</v>
      </c>
      <c r="Q162" s="5" t="s">
        <v>122</v>
      </c>
      <c r="S162" s="5" t="s">
        <v>123</v>
      </c>
      <c r="T162" s="5" t="s">
        <v>123</v>
      </c>
      <c r="U162" s="5" t="s">
        <v>123</v>
      </c>
      <c r="V162" s="5" t="s">
        <v>123</v>
      </c>
      <c r="W162" s="5" t="s">
        <v>123</v>
      </c>
      <c r="X162" s="5" t="s">
        <v>123</v>
      </c>
      <c r="Y162" s="5" t="s">
        <v>123</v>
      </c>
      <c r="Z162" s="5" t="s">
        <v>123</v>
      </c>
      <c r="AA162" s="5" t="s">
        <v>123</v>
      </c>
      <c r="AB162" s="5" t="s">
        <v>123</v>
      </c>
      <c r="AC162" s="5" t="s">
        <v>123</v>
      </c>
      <c r="DB162" s="5">
        <v>4.0</v>
      </c>
      <c r="DE162" s="5" t="s">
        <v>124</v>
      </c>
    </row>
    <row r="163">
      <c r="A163" s="5">
        <v>162.0</v>
      </c>
      <c r="B163" s="6">
        <v>63.0</v>
      </c>
      <c r="C163" s="6">
        <v>125.0</v>
      </c>
      <c r="D163" s="5" t="s">
        <v>139</v>
      </c>
      <c r="E163" s="5" t="s">
        <v>125</v>
      </c>
      <c r="F163" s="5" t="s">
        <v>160</v>
      </c>
      <c r="G163" s="5" t="s">
        <v>169</v>
      </c>
      <c r="H163" s="5" t="s">
        <v>1381</v>
      </c>
      <c r="I163" s="5" t="s">
        <v>424</v>
      </c>
      <c r="J163" s="5" t="s">
        <v>425</v>
      </c>
      <c r="K163" s="5" t="s">
        <v>173</v>
      </c>
      <c r="L163" s="8" t="s">
        <v>1382</v>
      </c>
      <c r="M163" s="5" t="s">
        <v>118</v>
      </c>
      <c r="N163" s="5" t="s">
        <v>1383</v>
      </c>
      <c r="O163" s="5" t="s">
        <v>1384</v>
      </c>
      <c r="P163" s="5" t="s">
        <v>1385</v>
      </c>
      <c r="Q163" s="5" t="s">
        <v>157</v>
      </c>
      <c r="T163" s="5" t="s">
        <v>123</v>
      </c>
      <c r="V163" s="5" t="s">
        <v>123</v>
      </c>
      <c r="X163" s="5" t="s">
        <v>123</v>
      </c>
      <c r="Y163" s="5" t="s">
        <v>123</v>
      </c>
      <c r="AB163" s="5" t="s">
        <v>123</v>
      </c>
      <c r="AC163" s="5" t="s">
        <v>123</v>
      </c>
      <c r="AM163" s="5" t="s">
        <v>123</v>
      </c>
      <c r="AQ163" s="5" t="s">
        <v>123</v>
      </c>
      <c r="AT163" s="5" t="s">
        <v>123</v>
      </c>
      <c r="BK163" s="5" t="s">
        <v>123</v>
      </c>
      <c r="BO163" s="5" t="s">
        <v>123</v>
      </c>
      <c r="BQ163" s="5" t="s">
        <v>123</v>
      </c>
      <c r="BS163" s="5" t="s">
        <v>123</v>
      </c>
      <c r="BT163" s="5" t="s">
        <v>123</v>
      </c>
      <c r="BU163" s="5" t="s">
        <v>123</v>
      </c>
      <c r="BV163" s="5" t="s">
        <v>123</v>
      </c>
      <c r="BY163" s="5" t="s">
        <v>123</v>
      </c>
      <c r="CA163" s="5" t="s">
        <v>123</v>
      </c>
      <c r="CG163" s="5" t="s">
        <v>123</v>
      </c>
      <c r="CI163" s="5" t="s">
        <v>123</v>
      </c>
      <c r="CJ163" s="5" t="s">
        <v>123</v>
      </c>
      <c r="CK163" s="5" t="s">
        <v>123</v>
      </c>
      <c r="CM163" s="5" t="s">
        <v>123</v>
      </c>
      <c r="CO163" s="5" t="s">
        <v>123</v>
      </c>
      <c r="CQ163" s="5" t="s">
        <v>123</v>
      </c>
      <c r="CS163" s="5" t="s">
        <v>123</v>
      </c>
      <c r="DB163" s="5">
        <v>3.0</v>
      </c>
      <c r="DE163" s="5" t="s">
        <v>124</v>
      </c>
    </row>
    <row r="164">
      <c r="A164" s="5">
        <v>163.0</v>
      </c>
      <c r="B164" s="6">
        <v>274.0</v>
      </c>
      <c r="C164" s="6">
        <v>109.0</v>
      </c>
      <c r="D164" s="5" t="s">
        <v>109</v>
      </c>
      <c r="E164" s="5" t="s">
        <v>110</v>
      </c>
      <c r="F164" s="5" t="s">
        <v>111</v>
      </c>
      <c r="G164" s="5" t="s">
        <v>112</v>
      </c>
      <c r="H164" s="5" t="s">
        <v>1386</v>
      </c>
      <c r="I164" s="5" t="s">
        <v>1387</v>
      </c>
      <c r="J164" s="5" t="s">
        <v>115</v>
      </c>
      <c r="K164" s="5" t="s">
        <v>1388</v>
      </c>
      <c r="L164" s="8" t="s">
        <v>1389</v>
      </c>
      <c r="M164" s="5" t="s">
        <v>118</v>
      </c>
      <c r="N164" s="5" t="s">
        <v>1390</v>
      </c>
      <c r="O164" s="5" t="s">
        <v>1391</v>
      </c>
      <c r="P164" s="5" t="s">
        <v>1392</v>
      </c>
      <c r="Q164" s="5" t="s">
        <v>122</v>
      </c>
      <c r="R164" s="5" t="s">
        <v>123</v>
      </c>
      <c r="U164" s="5" t="s">
        <v>123</v>
      </c>
      <c r="DB164" s="5">
        <v>3.0</v>
      </c>
      <c r="DE164" s="5" t="s">
        <v>138</v>
      </c>
    </row>
    <row r="165">
      <c r="A165" s="5">
        <v>164.0</v>
      </c>
      <c r="B165" s="6">
        <v>188.0</v>
      </c>
      <c r="C165" s="6">
        <v>119.0</v>
      </c>
      <c r="D165" s="5" t="s">
        <v>139</v>
      </c>
      <c r="E165" s="5" t="s">
        <v>125</v>
      </c>
      <c r="F165" s="5" t="s">
        <v>111</v>
      </c>
      <c r="G165" s="5" t="s">
        <v>112</v>
      </c>
      <c r="H165" s="5" t="s">
        <v>1393</v>
      </c>
      <c r="I165" s="5" t="s">
        <v>1394</v>
      </c>
      <c r="J165" s="5" t="s">
        <v>327</v>
      </c>
      <c r="K165" s="5" t="s">
        <v>143</v>
      </c>
      <c r="L165" s="7" t="s">
        <v>117</v>
      </c>
      <c r="M165" s="5" t="s">
        <v>118</v>
      </c>
      <c r="N165" s="5" t="s">
        <v>1395</v>
      </c>
      <c r="O165" s="5" t="s">
        <v>1396</v>
      </c>
      <c r="P165" s="5" t="s">
        <v>1397</v>
      </c>
      <c r="Q165" s="5" t="s">
        <v>122</v>
      </c>
      <c r="V165" s="5" t="s">
        <v>123</v>
      </c>
      <c r="W165" s="5" t="s">
        <v>123</v>
      </c>
      <c r="AB165" s="5" t="s">
        <v>123</v>
      </c>
      <c r="AC165" s="5" t="s">
        <v>123</v>
      </c>
      <c r="DB165" s="5">
        <v>3.0</v>
      </c>
      <c r="DE165" s="5" t="s">
        <v>138</v>
      </c>
    </row>
    <row r="166">
      <c r="A166" s="5">
        <v>165.0</v>
      </c>
      <c r="B166" s="6">
        <v>204.0</v>
      </c>
      <c r="C166" s="6">
        <v>55.0</v>
      </c>
      <c r="D166" s="5" t="s">
        <v>109</v>
      </c>
      <c r="E166" s="5" t="s">
        <v>110</v>
      </c>
      <c r="F166" s="5" t="s">
        <v>219</v>
      </c>
      <c r="G166" s="5" t="s">
        <v>112</v>
      </c>
      <c r="H166" s="5" t="s">
        <v>1398</v>
      </c>
      <c r="I166" s="5" t="s">
        <v>1399</v>
      </c>
      <c r="J166" s="5" t="s">
        <v>458</v>
      </c>
      <c r="K166" s="5" t="s">
        <v>323</v>
      </c>
      <c r="L166" s="8" t="s">
        <v>1400</v>
      </c>
      <c r="M166" s="5" t="s">
        <v>118</v>
      </c>
      <c r="N166" s="5" t="s">
        <v>1401</v>
      </c>
      <c r="O166" s="5" t="s">
        <v>1402</v>
      </c>
      <c r="P166" s="5" t="s">
        <v>1403</v>
      </c>
      <c r="Q166" s="5" t="s">
        <v>157</v>
      </c>
      <c r="R166" s="5" t="s">
        <v>123</v>
      </c>
      <c r="S166" s="5" t="s">
        <v>123</v>
      </c>
      <c r="U166" s="5" t="s">
        <v>123</v>
      </c>
      <c r="V166" s="5" t="s">
        <v>123</v>
      </c>
      <c r="W166" s="5" t="s">
        <v>123</v>
      </c>
      <c r="Y166" s="5" t="s">
        <v>123</v>
      </c>
      <c r="AB166" s="5" t="s">
        <v>123</v>
      </c>
      <c r="AC166" s="5" t="s">
        <v>123</v>
      </c>
      <c r="AF166" s="5" t="s">
        <v>123</v>
      </c>
      <c r="AG166" s="5" t="s">
        <v>123</v>
      </c>
      <c r="AH166" s="5" t="s">
        <v>123</v>
      </c>
      <c r="AK166" s="5" t="s">
        <v>123</v>
      </c>
      <c r="AM166" s="5" t="s">
        <v>123</v>
      </c>
      <c r="AN166" s="5" t="s">
        <v>123</v>
      </c>
      <c r="AO166" s="5" t="s">
        <v>123</v>
      </c>
      <c r="AT166" s="5" t="s">
        <v>123</v>
      </c>
      <c r="AV166" s="5" t="s">
        <v>123</v>
      </c>
      <c r="AW166" s="5" t="s">
        <v>123</v>
      </c>
      <c r="AX166" s="5" t="s">
        <v>123</v>
      </c>
      <c r="BB166" s="5" t="s">
        <v>123</v>
      </c>
      <c r="BC166" s="5" t="s">
        <v>123</v>
      </c>
      <c r="BD166" s="5" t="s">
        <v>123</v>
      </c>
      <c r="BE166" s="5" t="s">
        <v>123</v>
      </c>
      <c r="BG166" s="5" t="s">
        <v>123</v>
      </c>
      <c r="BI166" s="5" t="s">
        <v>123</v>
      </c>
      <c r="BJ166" s="5" t="s">
        <v>123</v>
      </c>
      <c r="BK166" s="5" t="s">
        <v>123</v>
      </c>
      <c r="BL166" s="5" t="s">
        <v>123</v>
      </c>
      <c r="BM166" s="5" t="s">
        <v>123</v>
      </c>
      <c r="BO166" s="5" t="s">
        <v>123</v>
      </c>
      <c r="BP166" s="5" t="s">
        <v>123</v>
      </c>
      <c r="BQ166" s="5" t="s">
        <v>123</v>
      </c>
      <c r="BS166" s="5" t="s">
        <v>123</v>
      </c>
      <c r="BT166" s="5" t="s">
        <v>123</v>
      </c>
      <c r="BU166" s="5" t="s">
        <v>123</v>
      </c>
      <c r="BV166" s="5" t="s">
        <v>123</v>
      </c>
      <c r="BX166" s="5" t="s">
        <v>123</v>
      </c>
      <c r="CA166" s="5" t="s">
        <v>123</v>
      </c>
      <c r="CB166" s="5" t="s">
        <v>123</v>
      </c>
      <c r="CC166" s="5" t="s">
        <v>123</v>
      </c>
      <c r="CD166" s="5" t="s">
        <v>123</v>
      </c>
      <c r="CK166" s="5" t="s">
        <v>123</v>
      </c>
      <c r="CO166" s="5" t="s">
        <v>123</v>
      </c>
      <c r="DB166" s="5">
        <v>3.0</v>
      </c>
      <c r="DD166" s="5" t="s">
        <v>1404</v>
      </c>
      <c r="DE166" s="5" t="s">
        <v>138</v>
      </c>
    </row>
    <row r="167">
      <c r="A167" s="5">
        <v>166.0</v>
      </c>
      <c r="B167" s="6">
        <v>270.0</v>
      </c>
      <c r="C167" s="6">
        <v>103.0</v>
      </c>
      <c r="D167" s="5" t="s">
        <v>109</v>
      </c>
      <c r="E167" s="5" t="s">
        <v>125</v>
      </c>
      <c r="F167" s="5" t="s">
        <v>126</v>
      </c>
      <c r="G167" s="5" t="s">
        <v>132</v>
      </c>
      <c r="H167" s="5" t="s">
        <v>1405</v>
      </c>
      <c r="I167" s="5" t="s">
        <v>1406</v>
      </c>
      <c r="J167" s="5" t="s">
        <v>129</v>
      </c>
      <c r="K167" s="5" t="s">
        <v>1407</v>
      </c>
      <c r="L167" s="8" t="s">
        <v>1408</v>
      </c>
      <c r="M167" s="5" t="s">
        <v>118</v>
      </c>
      <c r="N167" s="5" t="s">
        <v>1409</v>
      </c>
      <c r="O167" s="5" t="s">
        <v>1410</v>
      </c>
      <c r="P167" s="5" t="s">
        <v>1411</v>
      </c>
      <c r="Q167" s="5" t="s">
        <v>122</v>
      </c>
      <c r="S167" s="5" t="s">
        <v>123</v>
      </c>
      <c r="V167" s="5" t="s">
        <v>123</v>
      </c>
      <c r="AA167" s="5" t="s">
        <v>123</v>
      </c>
      <c r="AB167" s="5" t="s">
        <v>123</v>
      </c>
      <c r="AC167" s="5" t="s">
        <v>123</v>
      </c>
      <c r="DB167" s="5">
        <v>3.0</v>
      </c>
      <c r="DE167" s="5" t="s">
        <v>124</v>
      </c>
    </row>
    <row r="168">
      <c r="A168" s="5">
        <v>167.0</v>
      </c>
      <c r="B168" s="6">
        <v>215.0</v>
      </c>
      <c r="C168" s="6">
        <v>73.0</v>
      </c>
      <c r="D168" s="5" t="s">
        <v>139</v>
      </c>
      <c r="E168" s="5" t="s">
        <v>110</v>
      </c>
      <c r="F168" s="5" t="s">
        <v>160</v>
      </c>
      <c r="G168" s="5" t="s">
        <v>403</v>
      </c>
      <c r="H168" s="5" t="s">
        <v>1412</v>
      </c>
      <c r="I168" s="5" t="s">
        <v>871</v>
      </c>
      <c r="J168" s="5" t="s">
        <v>406</v>
      </c>
      <c r="K168" s="5" t="s">
        <v>1413</v>
      </c>
      <c r="L168" s="8" t="s">
        <v>1414</v>
      </c>
      <c r="M168" s="5" t="s">
        <v>118</v>
      </c>
      <c r="N168" s="5" t="s">
        <v>1415</v>
      </c>
      <c r="O168" s="5" t="s">
        <v>1416</v>
      </c>
      <c r="P168" s="5" t="s">
        <v>1417</v>
      </c>
      <c r="Q168" s="5" t="s">
        <v>122</v>
      </c>
      <c r="S168" s="5" t="s">
        <v>123</v>
      </c>
      <c r="T168" s="5" t="s">
        <v>123</v>
      </c>
      <c r="V168" s="5" t="s">
        <v>123</v>
      </c>
      <c r="X168" s="5" t="s">
        <v>123</v>
      </c>
      <c r="Y168" s="5" t="s">
        <v>123</v>
      </c>
      <c r="AA168" s="5" t="s">
        <v>123</v>
      </c>
      <c r="AB168" s="5" t="s">
        <v>123</v>
      </c>
      <c r="DB168" s="5">
        <v>4.0</v>
      </c>
      <c r="DE168" s="5" t="s">
        <v>124</v>
      </c>
    </row>
    <row r="169">
      <c r="A169" s="5">
        <v>168.0</v>
      </c>
      <c r="B169" s="6" t="s">
        <v>1418</v>
      </c>
      <c r="C169" s="6" t="s">
        <v>1419</v>
      </c>
      <c r="D169" s="5" t="s">
        <v>139</v>
      </c>
      <c r="G169" s="5" t="s">
        <v>1420</v>
      </c>
      <c r="H169" s="5" t="s">
        <v>1421</v>
      </c>
      <c r="I169" s="5" t="s">
        <v>354</v>
      </c>
      <c r="J169" s="5" t="s">
        <v>355</v>
      </c>
      <c r="K169" s="5" t="s">
        <v>356</v>
      </c>
      <c r="L169" s="8" t="s">
        <v>1422</v>
      </c>
      <c r="M169" s="5" t="s">
        <v>118</v>
      </c>
      <c r="N169" s="5" t="s">
        <v>1423</v>
      </c>
      <c r="O169" s="5" t="s">
        <v>1424</v>
      </c>
      <c r="P169" s="5" t="s">
        <v>1425</v>
      </c>
      <c r="Q169" s="5" t="s">
        <v>157</v>
      </c>
      <c r="T169" s="5" t="s">
        <v>123</v>
      </c>
      <c r="U169" s="5" t="s">
        <v>123</v>
      </c>
      <c r="V169" s="5" t="s">
        <v>123</v>
      </c>
      <c r="W169" s="5" t="s">
        <v>123</v>
      </c>
      <c r="X169" s="5" t="s">
        <v>123</v>
      </c>
      <c r="Y169" s="5" t="s">
        <v>123</v>
      </c>
      <c r="Z169" s="5" t="s">
        <v>123</v>
      </c>
      <c r="AA169" s="5" t="s">
        <v>123</v>
      </c>
      <c r="AK169" s="5" t="s">
        <v>123</v>
      </c>
      <c r="AM169" s="5" t="s">
        <v>123</v>
      </c>
      <c r="AN169" s="5" t="s">
        <v>123</v>
      </c>
      <c r="AO169" s="5" t="s">
        <v>123</v>
      </c>
      <c r="AQ169" s="5" t="s">
        <v>123</v>
      </c>
      <c r="AR169" s="5" t="s">
        <v>123</v>
      </c>
      <c r="AS169" s="5" t="s">
        <v>123</v>
      </c>
      <c r="AT169" s="5" t="s">
        <v>123</v>
      </c>
      <c r="AU169" s="5" t="s">
        <v>123</v>
      </c>
      <c r="AV169" s="5" t="s">
        <v>123</v>
      </c>
      <c r="AY169" s="5" t="s">
        <v>123</v>
      </c>
      <c r="AZ169" s="5" t="s">
        <v>123</v>
      </c>
      <c r="BA169" s="5" t="s">
        <v>123</v>
      </c>
      <c r="BB169" s="5" t="s">
        <v>123</v>
      </c>
      <c r="BC169" s="5" t="s">
        <v>123</v>
      </c>
      <c r="BD169" s="5" t="s">
        <v>123</v>
      </c>
      <c r="BF169" s="5" t="s">
        <v>123</v>
      </c>
      <c r="BH169" s="5" t="s">
        <v>123</v>
      </c>
      <c r="BK169" s="5" t="s">
        <v>123</v>
      </c>
      <c r="BL169" s="5" t="s">
        <v>123</v>
      </c>
      <c r="BM169" s="5" t="s">
        <v>123</v>
      </c>
      <c r="BO169" s="5" t="s">
        <v>123</v>
      </c>
      <c r="BP169" s="5" t="s">
        <v>123</v>
      </c>
      <c r="BR169" s="5" t="s">
        <v>123</v>
      </c>
      <c r="BS169" s="5" t="s">
        <v>123</v>
      </c>
      <c r="BT169" s="5" t="s">
        <v>123</v>
      </c>
      <c r="BU169" s="5" t="s">
        <v>123</v>
      </c>
      <c r="BV169" s="5" t="s">
        <v>123</v>
      </c>
      <c r="BZ169" s="5" t="s">
        <v>123</v>
      </c>
      <c r="CA169" s="5" t="s">
        <v>123</v>
      </c>
      <c r="CB169" s="5" t="s">
        <v>123</v>
      </c>
      <c r="CG169" s="5" t="s">
        <v>123</v>
      </c>
      <c r="CH169" s="5" t="s">
        <v>123</v>
      </c>
      <c r="CI169" s="5" t="s">
        <v>123</v>
      </c>
      <c r="CJ169" s="5" t="s">
        <v>123</v>
      </c>
      <c r="CK169" s="5" t="s">
        <v>123</v>
      </c>
      <c r="CL169" s="5" t="s">
        <v>123</v>
      </c>
      <c r="CM169" s="5" t="s">
        <v>123</v>
      </c>
      <c r="CN169" s="5" t="s">
        <v>123</v>
      </c>
      <c r="CP169" s="5" t="s">
        <v>123</v>
      </c>
      <c r="CQ169" s="5" t="s">
        <v>123</v>
      </c>
      <c r="CR169" s="5" t="s">
        <v>123</v>
      </c>
      <c r="CS169" s="5" t="s">
        <v>123</v>
      </c>
      <c r="CT169" s="5" t="s">
        <v>123</v>
      </c>
      <c r="CW169" s="5" t="s">
        <v>123</v>
      </c>
      <c r="CX169" s="5" t="s">
        <v>123</v>
      </c>
      <c r="CY169" s="5" t="s">
        <v>123</v>
      </c>
      <c r="CZ169" s="5" t="s">
        <v>123</v>
      </c>
      <c r="DA169" s="5" t="s">
        <v>123</v>
      </c>
      <c r="DB169" s="9">
        <v>43528.0</v>
      </c>
      <c r="DD169" s="5" t="s">
        <v>1135</v>
      </c>
      <c r="DE169" s="5" t="s">
        <v>124</v>
      </c>
    </row>
    <row r="170">
      <c r="A170" s="5">
        <v>169.0</v>
      </c>
      <c r="B170" s="6">
        <v>98.0</v>
      </c>
      <c r="C170" s="6">
        <v>73.0</v>
      </c>
      <c r="D170" s="5" t="s">
        <v>139</v>
      </c>
      <c r="E170" s="5" t="s">
        <v>110</v>
      </c>
      <c r="F170" s="5" t="s">
        <v>160</v>
      </c>
      <c r="G170" s="5" t="s">
        <v>403</v>
      </c>
      <c r="H170" s="5" t="s">
        <v>1427</v>
      </c>
      <c r="I170" s="5" t="s">
        <v>871</v>
      </c>
      <c r="J170" s="5" t="s">
        <v>406</v>
      </c>
      <c r="K170" s="5" t="s">
        <v>1428</v>
      </c>
      <c r="L170" s="8" t="s">
        <v>1429</v>
      </c>
      <c r="M170" s="5" t="s">
        <v>118</v>
      </c>
      <c r="N170" s="5" t="s">
        <v>1430</v>
      </c>
      <c r="O170" s="5" t="s">
        <v>1431</v>
      </c>
      <c r="P170" s="5" t="s">
        <v>1432</v>
      </c>
      <c r="Q170" s="5" t="s">
        <v>122</v>
      </c>
      <c r="T170" s="5" t="s">
        <v>123</v>
      </c>
      <c r="U170" s="5" t="s">
        <v>123</v>
      </c>
      <c r="V170" s="5" t="s">
        <v>123</v>
      </c>
      <c r="Y170" s="5" t="s">
        <v>123</v>
      </c>
      <c r="AA170" s="5" t="s">
        <v>123</v>
      </c>
      <c r="AB170" s="5" t="s">
        <v>123</v>
      </c>
      <c r="DB170" s="5">
        <v>3.0</v>
      </c>
      <c r="DE170" s="5" t="s">
        <v>124</v>
      </c>
    </row>
    <row r="171">
      <c r="A171" s="5">
        <v>170.0</v>
      </c>
      <c r="B171" s="6">
        <v>160.0</v>
      </c>
      <c r="C171" s="6">
        <v>71.0</v>
      </c>
      <c r="D171" s="5" t="s">
        <v>109</v>
      </c>
      <c r="E171" s="5" t="s">
        <v>110</v>
      </c>
      <c r="F171" s="5" t="s">
        <v>160</v>
      </c>
      <c r="G171" s="5" t="s">
        <v>1434</v>
      </c>
      <c r="H171" s="5" t="s">
        <v>1435</v>
      </c>
      <c r="I171" s="5" t="s">
        <v>1069</v>
      </c>
      <c r="J171" s="5" t="s">
        <v>448</v>
      </c>
      <c r="K171" s="5" t="s">
        <v>143</v>
      </c>
      <c r="L171" s="8" t="s">
        <v>1436</v>
      </c>
      <c r="M171" s="5" t="s">
        <v>118</v>
      </c>
      <c r="N171" s="5" t="s">
        <v>1437</v>
      </c>
      <c r="O171" s="5" t="s">
        <v>1438</v>
      </c>
      <c r="P171" s="5" t="s">
        <v>1439</v>
      </c>
      <c r="Q171" s="5" t="s">
        <v>122</v>
      </c>
      <c r="R171" s="5" t="s">
        <v>123</v>
      </c>
      <c r="S171" s="5" t="s">
        <v>123</v>
      </c>
      <c r="T171" s="5" t="s">
        <v>123</v>
      </c>
      <c r="V171" s="5" t="s">
        <v>123</v>
      </c>
      <c r="W171" s="5" t="s">
        <v>123</v>
      </c>
      <c r="Y171" s="5" t="s">
        <v>123</v>
      </c>
      <c r="Z171" s="5" t="s">
        <v>123</v>
      </c>
      <c r="DB171" s="5">
        <v>4.0</v>
      </c>
      <c r="DD171" s="5" t="s">
        <v>941</v>
      </c>
      <c r="DE171" s="5" t="s">
        <v>138</v>
      </c>
    </row>
    <row r="172">
      <c r="A172" s="5">
        <v>171.0</v>
      </c>
      <c r="B172" s="6">
        <v>241.0</v>
      </c>
      <c r="C172" s="6">
        <v>124.0</v>
      </c>
      <c r="D172" s="5" t="s">
        <v>139</v>
      </c>
      <c r="E172" s="5" t="s">
        <v>125</v>
      </c>
      <c r="F172" s="5" t="s">
        <v>160</v>
      </c>
      <c r="G172" s="5" t="s">
        <v>449</v>
      </c>
      <c r="H172" s="5" t="s">
        <v>1443</v>
      </c>
      <c r="I172" s="5" t="s">
        <v>527</v>
      </c>
      <c r="J172" s="5" t="s">
        <v>142</v>
      </c>
      <c r="K172" s="5" t="s">
        <v>1444</v>
      </c>
      <c r="L172" s="8" t="s">
        <v>1445</v>
      </c>
      <c r="M172" s="5" t="s">
        <v>118</v>
      </c>
      <c r="N172" s="5" t="s">
        <v>1446</v>
      </c>
      <c r="O172" s="5" t="s">
        <v>1447</v>
      </c>
      <c r="P172" s="5" t="s">
        <v>1448</v>
      </c>
      <c r="Q172" s="5" t="s">
        <v>157</v>
      </c>
      <c r="S172" s="5" t="s">
        <v>123</v>
      </c>
      <c r="V172" s="5" t="s">
        <v>123</v>
      </c>
      <c r="X172" s="5" t="s">
        <v>123</v>
      </c>
      <c r="Y172" s="5" t="s">
        <v>123</v>
      </c>
      <c r="Z172" s="5" t="s">
        <v>123</v>
      </c>
      <c r="AA172" s="5" t="s">
        <v>123</v>
      </c>
      <c r="AB172" s="5" t="s">
        <v>123</v>
      </c>
      <c r="AC172" s="5" t="s">
        <v>123</v>
      </c>
      <c r="AK172" s="5" t="s">
        <v>123</v>
      </c>
      <c r="AL172" s="5" t="s">
        <v>123</v>
      </c>
      <c r="AM172" s="5" t="s">
        <v>123</v>
      </c>
      <c r="AN172" s="5" t="s">
        <v>123</v>
      </c>
      <c r="AP172" s="5" t="s">
        <v>123</v>
      </c>
      <c r="AT172" s="5" t="s">
        <v>123</v>
      </c>
      <c r="AV172" s="5" t="s">
        <v>123</v>
      </c>
      <c r="AW172" s="5" t="s">
        <v>123</v>
      </c>
      <c r="AX172" s="5" t="s">
        <v>123</v>
      </c>
      <c r="AY172" s="5" t="s">
        <v>123</v>
      </c>
      <c r="BA172" s="5" t="s">
        <v>123</v>
      </c>
      <c r="BE172" s="5" t="s">
        <v>123</v>
      </c>
      <c r="BF172" s="5" t="s">
        <v>123</v>
      </c>
      <c r="BH172" s="5" t="s">
        <v>123</v>
      </c>
      <c r="BI172" s="5" t="s">
        <v>123</v>
      </c>
      <c r="BK172" s="5" t="s">
        <v>123</v>
      </c>
      <c r="BL172" s="5" t="s">
        <v>123</v>
      </c>
      <c r="BN172" s="5" t="s">
        <v>123</v>
      </c>
      <c r="BO172" s="5" t="s">
        <v>123</v>
      </c>
      <c r="BP172" s="5" t="s">
        <v>123</v>
      </c>
      <c r="BQ172" s="5" t="s">
        <v>123</v>
      </c>
      <c r="BR172" s="5" t="s">
        <v>123</v>
      </c>
      <c r="BS172" s="5" t="s">
        <v>123</v>
      </c>
      <c r="BT172" s="5" t="s">
        <v>123</v>
      </c>
      <c r="BU172" s="5" t="s">
        <v>123</v>
      </c>
      <c r="BV172" s="5" t="s">
        <v>123</v>
      </c>
      <c r="BX172" s="5" t="s">
        <v>123</v>
      </c>
      <c r="BY172" s="5" t="s">
        <v>123</v>
      </c>
      <c r="BZ172" s="5" t="s">
        <v>123</v>
      </c>
      <c r="CC172" s="5" t="s">
        <v>123</v>
      </c>
      <c r="CE172" s="5" t="s">
        <v>123</v>
      </c>
      <c r="CF172" s="5" t="s">
        <v>123</v>
      </c>
      <c r="CG172" s="5" t="s">
        <v>123</v>
      </c>
      <c r="CH172" s="5" t="s">
        <v>123</v>
      </c>
      <c r="CI172" s="5" t="s">
        <v>123</v>
      </c>
      <c r="CJ172" s="5" t="s">
        <v>123</v>
      </c>
      <c r="CK172" s="5" t="s">
        <v>123</v>
      </c>
      <c r="CM172" s="5" t="s">
        <v>123</v>
      </c>
      <c r="CN172" s="5" t="s">
        <v>123</v>
      </c>
      <c r="CP172" s="5" t="s">
        <v>123</v>
      </c>
      <c r="CQ172" s="5" t="s">
        <v>123</v>
      </c>
      <c r="CS172" s="5" t="s">
        <v>123</v>
      </c>
      <c r="CT172" s="5" t="s">
        <v>123</v>
      </c>
      <c r="CU172" s="5" t="s">
        <v>123</v>
      </c>
      <c r="CV172" s="5" t="s">
        <v>123</v>
      </c>
      <c r="CX172" s="5" t="s">
        <v>123</v>
      </c>
      <c r="DB172" s="5">
        <v>3.0</v>
      </c>
      <c r="DD172" s="5" t="s">
        <v>1451</v>
      </c>
      <c r="DE172" s="5" t="s">
        <v>124</v>
      </c>
    </row>
    <row r="173">
      <c r="A173" s="5">
        <v>172.0</v>
      </c>
      <c r="B173" s="6">
        <v>132.0</v>
      </c>
      <c r="C173" s="6">
        <v>127.0</v>
      </c>
      <c r="D173" s="5" t="s">
        <v>139</v>
      </c>
      <c r="E173" s="5" t="s">
        <v>125</v>
      </c>
      <c r="F173" s="5" t="s">
        <v>111</v>
      </c>
      <c r="G173" s="5" t="s">
        <v>112</v>
      </c>
      <c r="H173" s="5" t="s">
        <v>1452</v>
      </c>
      <c r="I173" s="5" t="s">
        <v>1453</v>
      </c>
      <c r="J173" s="5" t="s">
        <v>467</v>
      </c>
      <c r="K173" s="5" t="s">
        <v>143</v>
      </c>
      <c r="L173" s="8" t="s">
        <v>1454</v>
      </c>
      <c r="M173" s="5" t="s">
        <v>118</v>
      </c>
      <c r="N173" s="5" t="s">
        <v>1455</v>
      </c>
      <c r="O173" s="5" t="s">
        <v>1456</v>
      </c>
      <c r="P173" s="5" t="s">
        <v>1457</v>
      </c>
      <c r="Q173" s="5" t="s">
        <v>122</v>
      </c>
      <c r="V173" s="5" t="s">
        <v>123</v>
      </c>
      <c r="X173" s="5" t="s">
        <v>123</v>
      </c>
      <c r="AC173" s="5" t="s">
        <v>123</v>
      </c>
      <c r="DB173" s="5">
        <v>3.0</v>
      </c>
      <c r="DE173" s="5" t="s">
        <v>138</v>
      </c>
    </row>
    <row r="174">
      <c r="A174" s="5">
        <v>173.0</v>
      </c>
      <c r="B174" s="6">
        <v>139.0</v>
      </c>
      <c r="C174" s="6">
        <v>138.0</v>
      </c>
      <c r="D174" s="5" t="s">
        <v>139</v>
      </c>
      <c r="E174" s="5" t="s">
        <v>125</v>
      </c>
      <c r="F174" s="5" t="s">
        <v>160</v>
      </c>
      <c r="G174" s="5" t="s">
        <v>626</v>
      </c>
      <c r="H174" s="5" t="s">
        <v>1458</v>
      </c>
      <c r="I174" s="5" t="s">
        <v>479</v>
      </c>
      <c r="J174" s="5" t="s">
        <v>512</v>
      </c>
      <c r="K174" s="5" t="s">
        <v>1459</v>
      </c>
      <c r="L174" s="7" t="s">
        <v>117</v>
      </c>
      <c r="M174" s="5" t="s">
        <v>207</v>
      </c>
      <c r="N174" s="5" t="s">
        <v>1460</v>
      </c>
      <c r="O174" s="5" t="s">
        <v>1461</v>
      </c>
      <c r="P174" s="5" t="s">
        <v>1462</v>
      </c>
      <c r="Q174" s="5" t="s">
        <v>122</v>
      </c>
      <c r="R174" s="5" t="s">
        <v>123</v>
      </c>
      <c r="T174" s="5" t="s">
        <v>123</v>
      </c>
      <c r="Y174" s="5" t="s">
        <v>123</v>
      </c>
      <c r="DB174" s="5">
        <v>3.0</v>
      </c>
      <c r="DD174" s="5" t="s">
        <v>1463</v>
      </c>
      <c r="DE174" s="5" t="s">
        <v>138</v>
      </c>
    </row>
    <row r="175">
      <c r="A175" s="5">
        <v>174.0</v>
      </c>
      <c r="B175" s="6">
        <v>177.0</v>
      </c>
      <c r="C175" s="6">
        <v>103.0</v>
      </c>
      <c r="D175" s="5" t="s">
        <v>109</v>
      </c>
      <c r="E175" s="5" t="s">
        <v>125</v>
      </c>
      <c r="F175" s="5" t="s">
        <v>126</v>
      </c>
      <c r="G175" s="5" t="s">
        <v>132</v>
      </c>
      <c r="H175" s="5" t="s">
        <v>1464</v>
      </c>
      <c r="I175" s="5" t="s">
        <v>1465</v>
      </c>
      <c r="J175" s="5" t="s">
        <v>129</v>
      </c>
      <c r="K175" s="5" t="s">
        <v>1466</v>
      </c>
      <c r="L175" s="8" t="s">
        <v>1467</v>
      </c>
      <c r="M175" s="5" t="s">
        <v>118</v>
      </c>
      <c r="N175" s="5" t="s">
        <v>1468</v>
      </c>
      <c r="O175" s="5" t="s">
        <v>1469</v>
      </c>
      <c r="P175" s="5" t="s">
        <v>1470</v>
      </c>
      <c r="Q175" s="5" t="s">
        <v>122</v>
      </c>
      <c r="S175" s="5" t="s">
        <v>123</v>
      </c>
      <c r="T175" s="5" t="s">
        <v>123</v>
      </c>
      <c r="U175" s="5" t="s">
        <v>123</v>
      </c>
      <c r="V175" s="5" t="s">
        <v>123</v>
      </c>
      <c r="X175" s="5" t="s">
        <v>123</v>
      </c>
      <c r="Y175" s="5" t="s">
        <v>123</v>
      </c>
      <c r="Z175" s="5" t="s">
        <v>123</v>
      </c>
      <c r="AB175" s="5" t="s">
        <v>123</v>
      </c>
      <c r="AC175" s="5" t="s">
        <v>123</v>
      </c>
      <c r="DB175" s="5">
        <v>3.0</v>
      </c>
      <c r="DE175" s="5" t="s">
        <v>124</v>
      </c>
    </row>
    <row r="176">
      <c r="A176" s="5">
        <v>175.0</v>
      </c>
      <c r="B176" s="6">
        <v>22.0</v>
      </c>
      <c r="C176" s="6">
        <v>73.0</v>
      </c>
      <c r="D176" s="5" t="s">
        <v>139</v>
      </c>
      <c r="E176" s="5" t="s">
        <v>110</v>
      </c>
      <c r="F176" s="5" t="s">
        <v>160</v>
      </c>
      <c r="G176" s="5" t="s">
        <v>403</v>
      </c>
      <c r="H176" s="5" t="s">
        <v>1471</v>
      </c>
      <c r="I176" s="5" t="s">
        <v>1472</v>
      </c>
      <c r="J176" s="5" t="s">
        <v>406</v>
      </c>
      <c r="K176" s="5" t="s">
        <v>1473</v>
      </c>
      <c r="L176" s="8" t="s">
        <v>1474</v>
      </c>
      <c r="M176" s="5" t="s">
        <v>118</v>
      </c>
      <c r="N176" s="5" t="s">
        <v>1475</v>
      </c>
      <c r="O176" s="5" t="s">
        <v>1476</v>
      </c>
      <c r="P176" s="5" t="s">
        <v>1477</v>
      </c>
      <c r="Q176" s="5" t="s">
        <v>157</v>
      </c>
      <c r="R176" s="5" t="s">
        <v>123</v>
      </c>
      <c r="S176" s="5" t="s">
        <v>123</v>
      </c>
      <c r="T176" s="5" t="s">
        <v>123</v>
      </c>
      <c r="U176" s="5" t="s">
        <v>123</v>
      </c>
      <c r="V176" s="5" t="s">
        <v>123</v>
      </c>
      <c r="W176" s="5" t="s">
        <v>123</v>
      </c>
      <c r="X176" s="5" t="s">
        <v>123</v>
      </c>
      <c r="Y176" s="5" t="s">
        <v>123</v>
      </c>
      <c r="Z176" s="5" t="s">
        <v>123</v>
      </c>
      <c r="AA176" s="5" t="s">
        <v>123</v>
      </c>
      <c r="AB176" s="5" t="s">
        <v>123</v>
      </c>
      <c r="AD176" s="5" t="s">
        <v>123</v>
      </c>
      <c r="AE176" s="5" t="s">
        <v>123</v>
      </c>
      <c r="AG176" s="5" t="s">
        <v>123</v>
      </c>
      <c r="AK176" s="5" t="s">
        <v>123</v>
      </c>
      <c r="AP176" s="5" t="s">
        <v>123</v>
      </c>
      <c r="AR176" s="5" t="s">
        <v>123</v>
      </c>
      <c r="AS176" s="5" t="s">
        <v>123</v>
      </c>
      <c r="AT176" s="5" t="s">
        <v>123</v>
      </c>
      <c r="AU176" s="5" t="s">
        <v>123</v>
      </c>
      <c r="AV176" s="5" t="s">
        <v>123</v>
      </c>
      <c r="AX176" s="5" t="s">
        <v>123</v>
      </c>
      <c r="BC176" s="5" t="s">
        <v>123</v>
      </c>
      <c r="BE176" s="5" t="s">
        <v>123</v>
      </c>
      <c r="BF176" s="5" t="s">
        <v>123</v>
      </c>
      <c r="BI176" s="5" t="s">
        <v>123</v>
      </c>
      <c r="BJ176" s="5" t="s">
        <v>123</v>
      </c>
      <c r="BM176" s="5" t="s">
        <v>123</v>
      </c>
      <c r="BN176" s="5" t="s">
        <v>123</v>
      </c>
      <c r="BP176" s="5" t="s">
        <v>123</v>
      </c>
      <c r="BQ176" s="5" t="s">
        <v>123</v>
      </c>
      <c r="BS176" s="5" t="s">
        <v>123</v>
      </c>
      <c r="BT176" s="5" t="s">
        <v>123</v>
      </c>
      <c r="BU176" s="5" t="s">
        <v>123</v>
      </c>
      <c r="BY176" s="5" t="s">
        <v>123</v>
      </c>
      <c r="BZ176" s="5" t="s">
        <v>123</v>
      </c>
      <c r="CA176" s="5" t="s">
        <v>123</v>
      </c>
      <c r="CB176" s="5" t="s">
        <v>123</v>
      </c>
      <c r="CH176" s="5" t="s">
        <v>123</v>
      </c>
      <c r="CI176" s="5" t="s">
        <v>123</v>
      </c>
      <c r="CJ176" s="5" t="s">
        <v>123</v>
      </c>
      <c r="CK176" s="5" t="s">
        <v>123</v>
      </c>
      <c r="CM176" s="5" t="s">
        <v>123</v>
      </c>
      <c r="CP176" s="5" t="s">
        <v>123</v>
      </c>
      <c r="CQ176" s="5" t="s">
        <v>123</v>
      </c>
      <c r="CR176" s="5" t="s">
        <v>123</v>
      </c>
      <c r="CS176" s="5" t="s">
        <v>123</v>
      </c>
      <c r="CU176" s="5" t="s">
        <v>123</v>
      </c>
      <c r="CV176" s="5" t="s">
        <v>123</v>
      </c>
      <c r="CW176" s="5" t="s">
        <v>123</v>
      </c>
      <c r="CX176" s="5" t="s">
        <v>123</v>
      </c>
      <c r="CY176" s="5" t="s">
        <v>123</v>
      </c>
      <c r="CZ176" s="5" t="s">
        <v>123</v>
      </c>
      <c r="DB176" s="5">
        <v>4.0</v>
      </c>
      <c r="DE176" s="5" t="s">
        <v>138</v>
      </c>
    </row>
    <row r="177">
      <c r="A177" s="5">
        <v>176.0</v>
      </c>
      <c r="B177" s="6" t="s">
        <v>1479</v>
      </c>
      <c r="C177" s="6" t="s">
        <v>1480</v>
      </c>
      <c r="D177" s="5" t="s">
        <v>109</v>
      </c>
      <c r="G177" s="5" t="s">
        <v>1550</v>
      </c>
      <c r="H177" s="5" t="s">
        <v>1482</v>
      </c>
      <c r="I177" s="5" t="s">
        <v>1483</v>
      </c>
      <c r="J177" s="5" t="s">
        <v>448</v>
      </c>
      <c r="K177" s="5" t="s">
        <v>1484</v>
      </c>
      <c r="L177" s="8" t="s">
        <v>1485</v>
      </c>
      <c r="M177" s="5" t="s">
        <v>118</v>
      </c>
      <c r="N177" s="5" t="s">
        <v>1486</v>
      </c>
      <c r="O177" s="5" t="s">
        <v>1487</v>
      </c>
      <c r="P177" s="5" t="s">
        <v>1488</v>
      </c>
      <c r="Q177" s="5" t="s">
        <v>157</v>
      </c>
      <c r="R177" s="5" t="s">
        <v>123</v>
      </c>
      <c r="S177" s="5" t="s">
        <v>123</v>
      </c>
      <c r="T177" s="5" t="s">
        <v>123</v>
      </c>
      <c r="U177" s="5" t="s">
        <v>123</v>
      </c>
      <c r="V177" s="5" t="s">
        <v>123</v>
      </c>
      <c r="X177" s="5" t="s">
        <v>123</v>
      </c>
      <c r="Z177" s="5" t="s">
        <v>123</v>
      </c>
      <c r="AC177" s="5" t="s">
        <v>123</v>
      </c>
      <c r="AE177" s="5" t="s">
        <v>123</v>
      </c>
      <c r="AH177" s="5" t="s">
        <v>123</v>
      </c>
      <c r="AK177" s="5" t="s">
        <v>123</v>
      </c>
      <c r="AL177" s="5" t="s">
        <v>123</v>
      </c>
      <c r="AM177" s="5" t="s">
        <v>123</v>
      </c>
      <c r="AN177" s="5" t="s">
        <v>123</v>
      </c>
      <c r="AP177" s="5" t="s">
        <v>123</v>
      </c>
      <c r="AT177" s="5" t="s">
        <v>123</v>
      </c>
      <c r="AV177" s="5" t="s">
        <v>123</v>
      </c>
      <c r="BE177" s="5" t="s">
        <v>123</v>
      </c>
      <c r="BF177" s="5" t="s">
        <v>123</v>
      </c>
      <c r="BK177" s="5" t="s">
        <v>123</v>
      </c>
      <c r="BM177" s="5" t="s">
        <v>123</v>
      </c>
      <c r="BO177" s="5" t="s">
        <v>123</v>
      </c>
      <c r="BT177" s="5" t="s">
        <v>123</v>
      </c>
      <c r="BU177" s="5" t="s">
        <v>123</v>
      </c>
      <c r="BV177" s="5" t="s">
        <v>123</v>
      </c>
      <c r="BW177" s="5" t="s">
        <v>123</v>
      </c>
      <c r="CE177" s="5" t="s">
        <v>123</v>
      </c>
      <c r="CG177" s="5" t="s">
        <v>123</v>
      </c>
      <c r="CH177" s="5" t="s">
        <v>123</v>
      </c>
      <c r="CI177" s="5" t="s">
        <v>123</v>
      </c>
      <c r="CM177" s="5" t="s">
        <v>123</v>
      </c>
      <c r="CQ177" s="5" t="s">
        <v>123</v>
      </c>
      <c r="CR177" s="5" t="s">
        <v>123</v>
      </c>
      <c r="CS177" s="5" t="s">
        <v>123</v>
      </c>
      <c r="CT177" s="5" t="s">
        <v>123</v>
      </c>
      <c r="DB177" s="9">
        <v>43558.0</v>
      </c>
      <c r="DE177" s="5" t="s">
        <v>124</v>
      </c>
    </row>
    <row r="178">
      <c r="A178" s="5">
        <v>177.0</v>
      </c>
      <c r="B178" s="6">
        <v>26.0</v>
      </c>
      <c r="C178" s="6">
        <v>80.0</v>
      </c>
      <c r="D178" s="5" t="s">
        <v>139</v>
      </c>
      <c r="E178" s="5" t="s">
        <v>110</v>
      </c>
      <c r="F178" s="5" t="s">
        <v>160</v>
      </c>
      <c r="G178" s="5" t="s">
        <v>192</v>
      </c>
      <c r="H178" s="5" t="s">
        <v>1491</v>
      </c>
      <c r="I178" s="5" t="s">
        <v>1492</v>
      </c>
      <c r="J178" s="5" t="s">
        <v>115</v>
      </c>
      <c r="K178" s="5" t="s">
        <v>1492</v>
      </c>
      <c r="L178" s="8" t="s">
        <v>1493</v>
      </c>
      <c r="M178" s="5" t="s">
        <v>118</v>
      </c>
      <c r="N178" s="5" t="s">
        <v>1494</v>
      </c>
      <c r="O178" s="5" t="s">
        <v>1495</v>
      </c>
      <c r="P178" s="5" t="s">
        <v>1496</v>
      </c>
      <c r="Q178" s="5" t="s">
        <v>122</v>
      </c>
      <c r="S178" s="5" t="s">
        <v>123</v>
      </c>
      <c r="V178" s="5" t="s">
        <v>123</v>
      </c>
      <c r="AB178" s="5" t="s">
        <v>123</v>
      </c>
      <c r="DB178" s="5">
        <v>3.0</v>
      </c>
      <c r="DD178" s="5" t="s">
        <v>1497</v>
      </c>
      <c r="DE178" s="5" t="s">
        <v>138</v>
      </c>
    </row>
    <row r="179">
      <c r="A179" s="5">
        <v>178.0</v>
      </c>
      <c r="B179" s="6">
        <v>211.0</v>
      </c>
      <c r="C179" s="6">
        <v>65.0</v>
      </c>
      <c r="D179" s="5" t="s">
        <v>109</v>
      </c>
      <c r="E179" s="5" t="s">
        <v>125</v>
      </c>
      <c r="F179" s="5" t="s">
        <v>219</v>
      </c>
      <c r="G179" s="5" t="s">
        <v>112</v>
      </c>
      <c r="H179" s="5" t="s">
        <v>1498</v>
      </c>
      <c r="I179" s="5" t="s">
        <v>1499</v>
      </c>
      <c r="J179" s="5" t="s">
        <v>259</v>
      </c>
      <c r="K179" s="5" t="s">
        <v>1500</v>
      </c>
      <c r="L179" s="8" t="s">
        <v>1501</v>
      </c>
      <c r="M179" s="5" t="s">
        <v>118</v>
      </c>
      <c r="N179" s="5" t="s">
        <v>1502</v>
      </c>
      <c r="O179" s="5" t="s">
        <v>1503</v>
      </c>
      <c r="P179" s="5" t="s">
        <v>1504</v>
      </c>
      <c r="Q179" s="5" t="s">
        <v>122</v>
      </c>
      <c r="U179" s="5" t="s">
        <v>123</v>
      </c>
      <c r="W179" s="5" t="s">
        <v>123</v>
      </c>
      <c r="X179" s="5" t="s">
        <v>123</v>
      </c>
      <c r="AA179" s="5" t="s">
        <v>123</v>
      </c>
      <c r="AB179" s="5" t="s">
        <v>123</v>
      </c>
      <c r="AC179" s="5" t="s">
        <v>123</v>
      </c>
      <c r="DB179" s="5">
        <v>4.0</v>
      </c>
      <c r="DE179" s="5" t="s">
        <v>124</v>
      </c>
    </row>
    <row r="180">
      <c r="A180" s="5">
        <v>179.0</v>
      </c>
      <c r="B180" s="6">
        <v>104.0</v>
      </c>
      <c r="C180" s="6">
        <v>82.0</v>
      </c>
      <c r="D180" s="5" t="s">
        <v>109</v>
      </c>
      <c r="E180" s="5" t="s">
        <v>110</v>
      </c>
      <c r="F180" s="5" t="s">
        <v>160</v>
      </c>
      <c r="G180" s="5" t="s">
        <v>311</v>
      </c>
      <c r="H180" s="5" t="s">
        <v>1505</v>
      </c>
      <c r="I180" s="5" t="s">
        <v>1506</v>
      </c>
      <c r="J180" s="5" t="s">
        <v>314</v>
      </c>
      <c r="K180" s="5" t="s">
        <v>143</v>
      </c>
      <c r="L180" s="8" t="s">
        <v>1507</v>
      </c>
      <c r="M180" s="5" t="s">
        <v>118</v>
      </c>
      <c r="N180" s="5" t="s">
        <v>1508</v>
      </c>
      <c r="O180" s="5" t="s">
        <v>1509</v>
      </c>
      <c r="P180" s="5" t="s">
        <v>1510</v>
      </c>
      <c r="Q180" s="5" t="s">
        <v>157</v>
      </c>
      <c r="R180" s="5" t="s">
        <v>123</v>
      </c>
      <c r="T180" s="5" t="s">
        <v>123</v>
      </c>
      <c r="AA180" s="5" t="s">
        <v>123</v>
      </c>
      <c r="AE180" s="5" t="s">
        <v>123</v>
      </c>
      <c r="AJ180" s="5" t="s">
        <v>123</v>
      </c>
      <c r="AS180" s="5" t="s">
        <v>123</v>
      </c>
      <c r="AV180" s="5" t="s">
        <v>123</v>
      </c>
      <c r="BF180" s="5" t="s">
        <v>123</v>
      </c>
      <c r="DB180" s="5">
        <v>3.0</v>
      </c>
      <c r="DD180" s="5" t="s">
        <v>320</v>
      </c>
      <c r="DE180" s="5" t="s">
        <v>138</v>
      </c>
    </row>
    <row r="181">
      <c r="A181" s="5">
        <v>180.0</v>
      </c>
      <c r="B181" s="6">
        <v>46.0</v>
      </c>
      <c r="C181" s="6">
        <v>104.0</v>
      </c>
      <c r="D181" s="5" t="s">
        <v>109</v>
      </c>
      <c r="E181" s="5" t="s">
        <v>110</v>
      </c>
      <c r="F181" s="5" t="s">
        <v>111</v>
      </c>
      <c r="G181" s="5" t="s">
        <v>112</v>
      </c>
      <c r="H181" s="5" t="s">
        <v>1511</v>
      </c>
      <c r="I181" s="5" t="s">
        <v>1512</v>
      </c>
      <c r="J181" s="5" t="s">
        <v>447</v>
      </c>
      <c r="K181" s="5" t="s">
        <v>1513</v>
      </c>
      <c r="L181" s="8" t="s">
        <v>1514</v>
      </c>
      <c r="M181" s="5" t="s">
        <v>118</v>
      </c>
      <c r="N181" s="5" t="s">
        <v>1515</v>
      </c>
      <c r="O181" s="5" t="s">
        <v>1516</v>
      </c>
      <c r="P181" s="5" t="s">
        <v>1517</v>
      </c>
      <c r="Q181" s="5" t="s">
        <v>157</v>
      </c>
      <c r="U181" s="5" t="s">
        <v>123</v>
      </c>
      <c r="Y181" s="5" t="s">
        <v>123</v>
      </c>
      <c r="AB181" s="5" t="s">
        <v>123</v>
      </c>
      <c r="AC181" s="5" t="s">
        <v>123</v>
      </c>
      <c r="AM181" s="5" t="s">
        <v>123</v>
      </c>
      <c r="AQ181" s="5" t="s">
        <v>123</v>
      </c>
      <c r="BB181" s="5" t="s">
        <v>123</v>
      </c>
      <c r="BC181" s="5" t="s">
        <v>123</v>
      </c>
      <c r="BD181" s="5" t="s">
        <v>123</v>
      </c>
      <c r="BH181" s="5" t="s">
        <v>123</v>
      </c>
      <c r="BK181" s="5" t="s">
        <v>123</v>
      </c>
      <c r="BQ181" s="5" t="s">
        <v>123</v>
      </c>
      <c r="BR181" s="5" t="s">
        <v>123</v>
      </c>
      <c r="BS181" s="5" t="s">
        <v>123</v>
      </c>
      <c r="BT181" s="5" t="s">
        <v>123</v>
      </c>
      <c r="BU181" s="5" t="s">
        <v>123</v>
      </c>
      <c r="BV181" s="5" t="s">
        <v>123</v>
      </c>
      <c r="BZ181" s="5" t="s">
        <v>123</v>
      </c>
      <c r="CA181" s="5" t="s">
        <v>123</v>
      </c>
      <c r="DB181" s="5">
        <v>4.0</v>
      </c>
      <c r="DE181" s="5" t="s">
        <v>124</v>
      </c>
    </row>
    <row r="182">
      <c r="A182" s="5">
        <v>181.0</v>
      </c>
      <c r="B182" s="6">
        <v>88.0</v>
      </c>
      <c r="C182" s="6">
        <v>61.0</v>
      </c>
      <c r="D182" s="5" t="s">
        <v>139</v>
      </c>
      <c r="E182" s="5" t="s">
        <v>125</v>
      </c>
      <c r="F182" s="5" t="s">
        <v>126</v>
      </c>
      <c r="G182" s="5" t="s">
        <v>158</v>
      </c>
      <c r="H182" s="5" t="s">
        <v>1520</v>
      </c>
      <c r="I182" s="5" t="s">
        <v>150</v>
      </c>
      <c r="J182" s="5" t="s">
        <v>151</v>
      </c>
      <c r="K182" s="5" t="s">
        <v>152</v>
      </c>
      <c r="L182" s="8" t="s">
        <v>1521</v>
      </c>
      <c r="M182" s="5" t="s">
        <v>118</v>
      </c>
      <c r="N182" s="5" t="s">
        <v>1522</v>
      </c>
      <c r="O182" s="5" t="s">
        <v>1523</v>
      </c>
      <c r="P182" s="5" t="s">
        <v>1524</v>
      </c>
      <c r="Q182" s="5" t="s">
        <v>157</v>
      </c>
      <c r="U182" s="5" t="s">
        <v>123</v>
      </c>
      <c r="AV182" s="5" t="s">
        <v>123</v>
      </c>
      <c r="AY182" s="5" t="s">
        <v>123</v>
      </c>
      <c r="BB182" s="5" t="s">
        <v>123</v>
      </c>
      <c r="BE182" s="5" t="s">
        <v>123</v>
      </c>
      <c r="BF182" s="5" t="s">
        <v>123</v>
      </c>
      <c r="BK182" s="5" t="s">
        <v>123</v>
      </c>
      <c r="BP182" s="5" t="s">
        <v>123</v>
      </c>
      <c r="CP182" s="5" t="s">
        <v>123</v>
      </c>
      <c r="CU182" s="5" t="s">
        <v>123</v>
      </c>
      <c r="DB182" s="5">
        <v>3.0</v>
      </c>
      <c r="DD182" s="5" t="s">
        <v>159</v>
      </c>
      <c r="DE182" s="5" t="s">
        <v>124</v>
      </c>
    </row>
    <row r="183">
      <c r="A183" s="5">
        <v>182.0</v>
      </c>
      <c r="B183" s="6">
        <v>54.0</v>
      </c>
      <c r="C183" s="6">
        <v>114.0</v>
      </c>
      <c r="D183" s="5" t="s">
        <v>139</v>
      </c>
      <c r="E183" s="5" t="s">
        <v>110</v>
      </c>
      <c r="F183" s="5" t="s">
        <v>111</v>
      </c>
      <c r="G183" s="5" t="s">
        <v>112</v>
      </c>
      <c r="H183" s="5" t="s">
        <v>1525</v>
      </c>
      <c r="I183" s="5" t="s">
        <v>1526</v>
      </c>
      <c r="J183" s="5" t="s">
        <v>397</v>
      </c>
      <c r="K183" s="5" t="s">
        <v>1527</v>
      </c>
      <c r="L183" s="8" t="s">
        <v>1528</v>
      </c>
      <c r="M183" s="5" t="s">
        <v>118</v>
      </c>
      <c r="N183" s="5" t="s">
        <v>1529</v>
      </c>
      <c r="O183" s="5" t="s">
        <v>1530</v>
      </c>
      <c r="Q183" s="5" t="s">
        <v>122</v>
      </c>
      <c r="R183" s="5" t="s">
        <v>123</v>
      </c>
      <c r="V183" s="5" t="s">
        <v>123</v>
      </c>
      <c r="DB183" s="5">
        <v>4.0</v>
      </c>
      <c r="DD183" s="5" t="s">
        <v>1531</v>
      </c>
      <c r="DE183" s="5" t="s">
        <v>138</v>
      </c>
    </row>
    <row r="184">
      <c r="A184" s="5">
        <v>183.0</v>
      </c>
      <c r="B184" s="6">
        <v>10.0</v>
      </c>
      <c r="C184" s="6">
        <v>59.0</v>
      </c>
      <c r="D184" s="5" t="s">
        <v>109</v>
      </c>
      <c r="E184" s="5" t="s">
        <v>110</v>
      </c>
      <c r="F184" s="5" t="s">
        <v>160</v>
      </c>
      <c r="G184" s="5" t="s">
        <v>1331</v>
      </c>
      <c r="H184" s="5" t="s">
        <v>1532</v>
      </c>
      <c r="I184" s="5" t="s">
        <v>1533</v>
      </c>
      <c r="J184" s="5" t="s">
        <v>504</v>
      </c>
      <c r="K184" s="5" t="s">
        <v>1534</v>
      </c>
      <c r="L184" s="8" t="s">
        <v>1535</v>
      </c>
      <c r="M184" s="5" t="s">
        <v>118</v>
      </c>
      <c r="N184" s="5" t="s">
        <v>1536</v>
      </c>
      <c r="O184" s="5" t="s">
        <v>1537</v>
      </c>
      <c r="P184" s="5" t="s">
        <v>1538</v>
      </c>
      <c r="Q184" s="5" t="s">
        <v>122</v>
      </c>
      <c r="AA184" s="5" t="s">
        <v>123</v>
      </c>
      <c r="DB184" s="5">
        <v>4.0</v>
      </c>
      <c r="DE184" s="5" t="s">
        <v>138</v>
      </c>
    </row>
    <row r="185">
      <c r="A185" s="5">
        <v>184.0</v>
      </c>
      <c r="B185" s="6">
        <v>48.0</v>
      </c>
      <c r="C185" s="6">
        <v>107.0</v>
      </c>
      <c r="D185" s="5" t="s">
        <v>139</v>
      </c>
      <c r="E185" s="5" t="s">
        <v>110</v>
      </c>
      <c r="F185" s="5" t="s">
        <v>160</v>
      </c>
      <c r="G185" s="5" t="s">
        <v>462</v>
      </c>
      <c r="H185" s="5" t="s">
        <v>1539</v>
      </c>
      <c r="I185" s="5" t="s">
        <v>1540</v>
      </c>
      <c r="J185" s="5" t="s">
        <v>386</v>
      </c>
      <c r="K185" s="5" t="s">
        <v>1541</v>
      </c>
      <c r="L185" s="8" t="s">
        <v>1542</v>
      </c>
      <c r="M185" s="5" t="s">
        <v>118</v>
      </c>
      <c r="N185" s="5" t="s">
        <v>1543</v>
      </c>
      <c r="O185" s="5" t="s">
        <v>1544</v>
      </c>
      <c r="P185" s="5" t="s">
        <v>1545</v>
      </c>
      <c r="Q185" s="5" t="s">
        <v>157</v>
      </c>
      <c r="R185" s="5" t="s">
        <v>123</v>
      </c>
      <c r="AD185" s="5" t="s">
        <v>123</v>
      </c>
      <c r="AL185" s="5" t="s">
        <v>123</v>
      </c>
      <c r="AM185" s="5" t="s">
        <v>123</v>
      </c>
      <c r="BE185" s="5" t="s">
        <v>123</v>
      </c>
      <c r="BK185" s="5" t="s">
        <v>123</v>
      </c>
      <c r="BL185" s="5" t="s">
        <v>123</v>
      </c>
      <c r="BP185" s="5" t="s">
        <v>123</v>
      </c>
      <c r="BX185" s="5" t="s">
        <v>123</v>
      </c>
      <c r="CQ185" s="5" t="s">
        <v>123</v>
      </c>
      <c r="CR185" s="5" t="s">
        <v>123</v>
      </c>
      <c r="CS185" s="5" t="s">
        <v>123</v>
      </c>
      <c r="CU185" s="5" t="s">
        <v>123</v>
      </c>
      <c r="CV185" s="5" t="s">
        <v>123</v>
      </c>
      <c r="CW185" s="5" t="s">
        <v>123</v>
      </c>
      <c r="DB185" s="5">
        <v>4.0</v>
      </c>
      <c r="DE185" s="5" t="s">
        <v>124</v>
      </c>
    </row>
    <row r="186">
      <c r="A186" s="5">
        <v>185.0</v>
      </c>
      <c r="B186" s="6">
        <v>198.0</v>
      </c>
      <c r="C186" s="6">
        <v>134.0</v>
      </c>
      <c r="D186" s="5" t="s">
        <v>109</v>
      </c>
      <c r="E186" s="5" t="s">
        <v>125</v>
      </c>
      <c r="F186" s="5" t="s">
        <v>111</v>
      </c>
      <c r="G186" s="5" t="s">
        <v>112</v>
      </c>
      <c r="H186" s="5" t="s">
        <v>1548</v>
      </c>
      <c r="I186" s="5" t="s">
        <v>1549</v>
      </c>
      <c r="J186" s="5" t="s">
        <v>142</v>
      </c>
      <c r="K186" s="5" t="s">
        <v>1551</v>
      </c>
      <c r="L186" s="7" t="s">
        <v>117</v>
      </c>
      <c r="M186" s="5" t="s">
        <v>118</v>
      </c>
      <c r="N186" s="5" t="s">
        <v>1552</v>
      </c>
      <c r="O186" s="5" t="s">
        <v>1553</v>
      </c>
      <c r="P186" s="5" t="s">
        <v>1554</v>
      </c>
      <c r="Q186" s="5" t="s">
        <v>122</v>
      </c>
      <c r="S186" s="5" t="s">
        <v>123</v>
      </c>
      <c r="U186" s="5" t="s">
        <v>123</v>
      </c>
      <c r="V186" s="5" t="s">
        <v>123</v>
      </c>
      <c r="Y186" s="5" t="s">
        <v>123</v>
      </c>
      <c r="DB186" s="5">
        <v>3.0</v>
      </c>
      <c r="DE186" s="5" t="s">
        <v>124</v>
      </c>
    </row>
    <row r="187">
      <c r="A187" s="5">
        <v>186.0</v>
      </c>
      <c r="B187" s="6">
        <v>56.0</v>
      </c>
      <c r="C187" s="6">
        <v>116.0</v>
      </c>
      <c r="D187" s="5" t="s">
        <v>109</v>
      </c>
      <c r="E187" s="5" t="s">
        <v>110</v>
      </c>
      <c r="F187" s="5" t="s">
        <v>160</v>
      </c>
      <c r="G187" s="5" t="s">
        <v>484</v>
      </c>
      <c r="H187" s="5" t="s">
        <v>1555</v>
      </c>
      <c r="I187" s="5" t="s">
        <v>1556</v>
      </c>
      <c r="J187" s="5" t="s">
        <v>129</v>
      </c>
      <c r="K187" s="5" t="s">
        <v>1557</v>
      </c>
      <c r="L187" s="8" t="s">
        <v>1558</v>
      </c>
      <c r="M187" s="5" t="s">
        <v>118</v>
      </c>
      <c r="N187" s="5" t="s">
        <v>1559</v>
      </c>
      <c r="O187" s="5" t="s">
        <v>1560</v>
      </c>
      <c r="P187" s="5" t="s">
        <v>1561</v>
      </c>
      <c r="Q187" s="5" t="s">
        <v>122</v>
      </c>
      <c r="S187" s="5" t="s">
        <v>123</v>
      </c>
      <c r="T187" s="5" t="s">
        <v>123</v>
      </c>
      <c r="DB187" s="5">
        <v>3.0</v>
      </c>
      <c r="DE187" s="5" t="s">
        <v>207</v>
      </c>
    </row>
    <row r="188">
      <c r="A188" s="5">
        <v>187.0</v>
      </c>
      <c r="B188" s="6">
        <v>5.0</v>
      </c>
      <c r="C188" s="6">
        <v>52.0</v>
      </c>
      <c r="D188" s="5" t="s">
        <v>139</v>
      </c>
      <c r="E188" s="5" t="s">
        <v>125</v>
      </c>
      <c r="F188" s="5" t="s">
        <v>219</v>
      </c>
      <c r="G188" s="5" t="s">
        <v>112</v>
      </c>
      <c r="H188" s="5" t="s">
        <v>1562</v>
      </c>
      <c r="I188" s="5" t="s">
        <v>616</v>
      </c>
      <c r="J188" s="5" t="s">
        <v>222</v>
      </c>
      <c r="K188" s="5" t="s">
        <v>323</v>
      </c>
      <c r="L188" s="8" t="s">
        <v>117</v>
      </c>
      <c r="M188" s="5" t="s">
        <v>118</v>
      </c>
      <c r="N188" s="5" t="s">
        <v>1563</v>
      </c>
      <c r="O188" s="5" t="s">
        <v>1564</v>
      </c>
      <c r="P188" s="5" t="s">
        <v>1565</v>
      </c>
      <c r="Q188" s="5" t="s">
        <v>122</v>
      </c>
      <c r="R188" s="5" t="s">
        <v>123</v>
      </c>
      <c r="S188" s="5" t="s">
        <v>123</v>
      </c>
      <c r="T188" s="5" t="s">
        <v>123</v>
      </c>
      <c r="U188" s="5" t="s">
        <v>123</v>
      </c>
      <c r="V188" s="5" t="s">
        <v>123</v>
      </c>
      <c r="W188" s="5" t="s">
        <v>123</v>
      </c>
      <c r="Y188" s="5" t="s">
        <v>123</v>
      </c>
      <c r="AA188" s="5" t="s">
        <v>123</v>
      </c>
      <c r="AB188" s="5" t="s">
        <v>123</v>
      </c>
      <c r="AC188" s="5" t="s">
        <v>123</v>
      </c>
      <c r="DB188" s="5">
        <v>4.0</v>
      </c>
      <c r="DE188" s="5" t="s">
        <v>138</v>
      </c>
    </row>
    <row r="189">
      <c r="A189" s="5">
        <v>188.0</v>
      </c>
      <c r="B189" s="6">
        <v>286.0</v>
      </c>
      <c r="C189" s="6">
        <v>134.0</v>
      </c>
      <c r="D189" s="5" t="s">
        <v>109</v>
      </c>
      <c r="E189" s="5" t="s">
        <v>125</v>
      </c>
      <c r="F189" s="5" t="s">
        <v>111</v>
      </c>
      <c r="G189" s="5" t="s">
        <v>112</v>
      </c>
      <c r="H189" s="5" t="s">
        <v>1566</v>
      </c>
      <c r="I189" s="5" t="s">
        <v>1567</v>
      </c>
      <c r="J189" s="5" t="s">
        <v>142</v>
      </c>
      <c r="K189" s="5" t="s">
        <v>1568</v>
      </c>
      <c r="L189" s="8" t="s">
        <v>117</v>
      </c>
      <c r="M189" s="5" t="s">
        <v>133</v>
      </c>
      <c r="N189" s="5" t="s">
        <v>1569</v>
      </c>
      <c r="O189" s="5" t="s">
        <v>1570</v>
      </c>
      <c r="P189" s="5" t="s">
        <v>1571</v>
      </c>
      <c r="Q189" s="5" t="s">
        <v>122</v>
      </c>
      <c r="S189" s="5" t="s">
        <v>123</v>
      </c>
      <c r="V189" s="5" t="s">
        <v>123</v>
      </c>
      <c r="X189" s="5" t="s">
        <v>123</v>
      </c>
      <c r="Y189" s="5" t="s">
        <v>123</v>
      </c>
      <c r="AC189" s="5" t="s">
        <v>123</v>
      </c>
      <c r="DB189" s="5">
        <v>2.0</v>
      </c>
      <c r="DE189" s="5" t="s">
        <v>138</v>
      </c>
    </row>
    <row r="190">
      <c r="A190" s="5">
        <v>189.0</v>
      </c>
      <c r="B190" s="6" t="s">
        <v>1572</v>
      </c>
      <c r="C190" s="6" t="s">
        <v>1573</v>
      </c>
      <c r="D190" s="5" t="s">
        <v>139</v>
      </c>
      <c r="G190" s="5" t="s">
        <v>1574</v>
      </c>
      <c r="H190" s="5" t="s">
        <v>1575</v>
      </c>
      <c r="I190" s="5" t="s">
        <v>441</v>
      </c>
      <c r="J190" s="5" t="s">
        <v>222</v>
      </c>
      <c r="K190" s="5" t="s">
        <v>1576</v>
      </c>
      <c r="L190" s="8" t="s">
        <v>1577</v>
      </c>
      <c r="M190" s="5" t="s">
        <v>118</v>
      </c>
      <c r="N190" s="5" t="s">
        <v>1578</v>
      </c>
      <c r="O190" s="5" t="s">
        <v>1579</v>
      </c>
      <c r="Q190" s="5" t="s">
        <v>157</v>
      </c>
      <c r="T190" s="5" t="s">
        <v>123</v>
      </c>
      <c r="U190" s="5" t="s">
        <v>123</v>
      </c>
      <c r="V190" s="5" t="s">
        <v>123</v>
      </c>
      <c r="X190" s="5" t="s">
        <v>123</v>
      </c>
      <c r="Y190" s="5" t="s">
        <v>123</v>
      </c>
      <c r="Z190" s="5" t="s">
        <v>123</v>
      </c>
      <c r="AA190" s="5" t="s">
        <v>123</v>
      </c>
      <c r="AK190" s="5" t="s">
        <v>123</v>
      </c>
      <c r="AL190" s="5" t="s">
        <v>123</v>
      </c>
      <c r="AM190" s="5" t="s">
        <v>123</v>
      </c>
      <c r="AO190" s="5" t="s">
        <v>123</v>
      </c>
      <c r="AQ190" s="5" t="s">
        <v>123</v>
      </c>
      <c r="AR190" s="5" t="s">
        <v>123</v>
      </c>
      <c r="AS190" s="5" t="s">
        <v>123</v>
      </c>
      <c r="AT190" s="5" t="s">
        <v>123</v>
      </c>
      <c r="AU190" s="5" t="s">
        <v>123</v>
      </c>
      <c r="AX190" s="5" t="s">
        <v>123</v>
      </c>
      <c r="AY190" s="5" t="s">
        <v>123</v>
      </c>
      <c r="AZ190" s="5" t="s">
        <v>123</v>
      </c>
      <c r="BA190" s="5" t="s">
        <v>123</v>
      </c>
      <c r="BB190" s="5" t="s">
        <v>123</v>
      </c>
      <c r="BC190" s="5" t="s">
        <v>123</v>
      </c>
      <c r="BD190" s="5" t="s">
        <v>123</v>
      </c>
      <c r="BF190" s="5" t="s">
        <v>123</v>
      </c>
      <c r="BJ190" s="5" t="s">
        <v>123</v>
      </c>
      <c r="BK190" s="5" t="s">
        <v>123</v>
      </c>
      <c r="BN190" s="5" t="s">
        <v>123</v>
      </c>
      <c r="BO190" s="5" t="s">
        <v>123</v>
      </c>
      <c r="BP190" s="5" t="s">
        <v>123</v>
      </c>
      <c r="BS190" s="5" t="s">
        <v>123</v>
      </c>
      <c r="BT190" s="5" t="s">
        <v>123</v>
      </c>
      <c r="BV190" s="5" t="s">
        <v>123</v>
      </c>
      <c r="BZ190" s="5" t="s">
        <v>123</v>
      </c>
      <c r="CA190" s="5" t="s">
        <v>123</v>
      </c>
      <c r="CE190" s="5" t="s">
        <v>123</v>
      </c>
      <c r="CF190" s="5" t="s">
        <v>123</v>
      </c>
      <c r="CG190" s="5" t="s">
        <v>123</v>
      </c>
      <c r="CH190" s="5" t="s">
        <v>123</v>
      </c>
      <c r="CI190" s="5" t="s">
        <v>123</v>
      </c>
      <c r="CJ190" s="5" t="s">
        <v>123</v>
      </c>
      <c r="CK190" s="5" t="s">
        <v>123</v>
      </c>
      <c r="CM190" s="5" t="s">
        <v>123</v>
      </c>
      <c r="CN190" s="5" t="s">
        <v>123</v>
      </c>
      <c r="CO190" s="5" t="s">
        <v>123</v>
      </c>
      <c r="CP190" s="5" t="s">
        <v>123</v>
      </c>
      <c r="CQ190" s="5" t="s">
        <v>123</v>
      </c>
      <c r="CR190" s="5" t="s">
        <v>123</v>
      </c>
      <c r="CS190" s="5" t="s">
        <v>123</v>
      </c>
      <c r="CT190" s="5" t="s">
        <v>123</v>
      </c>
      <c r="CW190" s="5" t="s">
        <v>123</v>
      </c>
      <c r="CX190" s="5" t="s">
        <v>123</v>
      </c>
      <c r="CZ190" s="5" t="s">
        <v>123</v>
      </c>
      <c r="DB190" s="9">
        <v>43558.0</v>
      </c>
      <c r="DD190" s="5" t="s">
        <v>1582</v>
      </c>
      <c r="DE190" s="5" t="s">
        <v>124</v>
      </c>
    </row>
    <row r="191">
      <c r="A191" s="5">
        <v>190.0</v>
      </c>
      <c r="B191" s="6">
        <v>243.0</v>
      </c>
      <c r="C191" s="6">
        <v>127.0</v>
      </c>
      <c r="D191" s="5" t="s">
        <v>139</v>
      </c>
      <c r="E191" s="5" t="s">
        <v>125</v>
      </c>
      <c r="F191" s="5" t="s">
        <v>111</v>
      </c>
      <c r="G191" s="5" t="s">
        <v>112</v>
      </c>
      <c r="H191" s="5" t="s">
        <v>1583</v>
      </c>
      <c r="I191" s="5" t="s">
        <v>259</v>
      </c>
      <c r="J191" s="5" t="s">
        <v>439</v>
      </c>
      <c r="K191" s="5" t="s">
        <v>323</v>
      </c>
      <c r="L191" s="7" t="s">
        <v>117</v>
      </c>
      <c r="M191" s="5" t="s">
        <v>118</v>
      </c>
      <c r="N191" s="5" t="s">
        <v>1584</v>
      </c>
      <c r="O191" s="5" t="s">
        <v>1585</v>
      </c>
      <c r="P191" s="5" t="s">
        <v>1586</v>
      </c>
      <c r="Q191" s="5" t="s">
        <v>122</v>
      </c>
      <c r="T191" s="5" t="s">
        <v>123</v>
      </c>
      <c r="V191" s="5" t="s">
        <v>123</v>
      </c>
      <c r="W191" s="5" t="s">
        <v>123</v>
      </c>
      <c r="Y191" s="5" t="s">
        <v>123</v>
      </c>
      <c r="AB191" s="5" t="s">
        <v>123</v>
      </c>
      <c r="AC191" s="5" t="s">
        <v>123</v>
      </c>
      <c r="DB191" s="5">
        <v>4.0</v>
      </c>
      <c r="DE191" s="5" t="s">
        <v>138</v>
      </c>
    </row>
    <row r="192">
      <c r="A192" s="5">
        <v>191.0</v>
      </c>
      <c r="B192" s="6" t="s">
        <v>1587</v>
      </c>
      <c r="C192" s="6" t="s">
        <v>1588</v>
      </c>
      <c r="D192" s="5" t="s">
        <v>323</v>
      </c>
      <c r="G192" s="5" t="s">
        <v>586</v>
      </c>
      <c r="H192" s="5" t="s">
        <v>1589</v>
      </c>
      <c r="I192" s="5" t="s">
        <v>561</v>
      </c>
      <c r="J192" s="5" t="s">
        <v>397</v>
      </c>
      <c r="K192" s="5" t="s">
        <v>562</v>
      </c>
      <c r="L192" s="8" t="s">
        <v>1590</v>
      </c>
      <c r="M192" s="5" t="s">
        <v>118</v>
      </c>
      <c r="N192" s="5" t="s">
        <v>1591</v>
      </c>
      <c r="O192" s="5" t="s">
        <v>1592</v>
      </c>
      <c r="P192" s="5" t="s">
        <v>1593</v>
      </c>
      <c r="Q192" s="5" t="s">
        <v>122</v>
      </c>
      <c r="R192" s="5" t="s">
        <v>123</v>
      </c>
      <c r="T192" s="5" t="s">
        <v>123</v>
      </c>
      <c r="V192" s="5" t="s">
        <v>123</v>
      </c>
      <c r="W192" s="5" t="s">
        <v>123</v>
      </c>
      <c r="X192" s="5" t="s">
        <v>123</v>
      </c>
      <c r="Y192" s="5" t="s">
        <v>123</v>
      </c>
      <c r="AA192" s="5" t="s">
        <v>123</v>
      </c>
      <c r="DB192" s="9">
        <v>43527.0</v>
      </c>
      <c r="DD192" s="5" t="s">
        <v>1594</v>
      </c>
      <c r="DE192" s="5" t="s">
        <v>138</v>
      </c>
    </row>
    <row r="193">
      <c r="A193" s="5">
        <v>192.0</v>
      </c>
      <c r="B193" s="6" t="s">
        <v>1595</v>
      </c>
      <c r="C193" s="6" t="s">
        <v>1596</v>
      </c>
      <c r="D193" s="5" t="s">
        <v>323</v>
      </c>
      <c r="G193" s="5" t="s">
        <v>1597</v>
      </c>
      <c r="H193" s="5" t="s">
        <v>1598</v>
      </c>
      <c r="I193" s="5" t="s">
        <v>1599</v>
      </c>
      <c r="J193" s="5" t="s">
        <v>151</v>
      </c>
      <c r="K193" s="5" t="s">
        <v>1600</v>
      </c>
      <c r="L193" s="8" t="s">
        <v>1601</v>
      </c>
      <c r="M193" s="5" t="s">
        <v>118</v>
      </c>
      <c r="N193" s="5" t="s">
        <v>1602</v>
      </c>
      <c r="O193" s="5" t="s">
        <v>1603</v>
      </c>
      <c r="Q193" s="5" t="s">
        <v>122</v>
      </c>
      <c r="R193" s="5" t="s">
        <v>123</v>
      </c>
      <c r="S193" s="5" t="s">
        <v>123</v>
      </c>
      <c r="T193" s="5" t="s">
        <v>123</v>
      </c>
      <c r="U193" s="5" t="s">
        <v>123</v>
      </c>
      <c r="V193" s="5" t="s">
        <v>123</v>
      </c>
      <c r="X193" s="5" t="s">
        <v>123</v>
      </c>
      <c r="Y193" s="5" t="s">
        <v>123</v>
      </c>
      <c r="Z193" s="5" t="s">
        <v>123</v>
      </c>
      <c r="AA193" s="5" t="s">
        <v>123</v>
      </c>
      <c r="AB193" s="5" t="s">
        <v>123</v>
      </c>
      <c r="AC193" s="5" t="s">
        <v>123</v>
      </c>
      <c r="DB193" s="9">
        <v>43558.0</v>
      </c>
      <c r="DC193" s="5" t="s">
        <v>1604</v>
      </c>
      <c r="DD193" s="5" t="s">
        <v>1605</v>
      </c>
      <c r="DE193" s="5" t="s">
        <v>138</v>
      </c>
    </row>
    <row r="194">
      <c r="A194" s="5">
        <v>193.0</v>
      </c>
      <c r="B194" s="6" t="s">
        <v>1606</v>
      </c>
      <c r="C194" s="6" t="s">
        <v>1607</v>
      </c>
      <c r="D194" s="5" t="s">
        <v>109</v>
      </c>
      <c r="G194" s="5" t="s">
        <v>1608</v>
      </c>
      <c r="H194" s="5" t="s">
        <v>1609</v>
      </c>
      <c r="I194" s="5" t="s">
        <v>1610</v>
      </c>
      <c r="J194" s="5" t="s">
        <v>448</v>
      </c>
      <c r="K194" s="5" t="s">
        <v>1611</v>
      </c>
      <c r="L194" s="8" t="s">
        <v>1612</v>
      </c>
      <c r="M194" s="5" t="s">
        <v>118</v>
      </c>
      <c r="N194" s="5" t="s">
        <v>1613</v>
      </c>
      <c r="O194" s="5" t="s">
        <v>1614</v>
      </c>
      <c r="P194" s="5" t="s">
        <v>1615</v>
      </c>
      <c r="Q194" s="5" t="s">
        <v>157</v>
      </c>
      <c r="R194" s="5" t="s">
        <v>123</v>
      </c>
      <c r="S194" s="5" t="s">
        <v>123</v>
      </c>
      <c r="T194" s="5" t="s">
        <v>123</v>
      </c>
      <c r="V194" s="5" t="s">
        <v>123</v>
      </c>
      <c r="X194" s="5" t="s">
        <v>123</v>
      </c>
      <c r="Y194" s="5" t="s">
        <v>123</v>
      </c>
      <c r="AA194" s="5" t="s">
        <v>123</v>
      </c>
      <c r="AB194" s="5" t="s">
        <v>123</v>
      </c>
      <c r="AC194" s="5" t="s">
        <v>123</v>
      </c>
      <c r="AE194" s="5" t="s">
        <v>123</v>
      </c>
      <c r="AK194" s="5" t="s">
        <v>123</v>
      </c>
      <c r="AL194" s="5" t="s">
        <v>123</v>
      </c>
      <c r="AM194" s="5" t="s">
        <v>123</v>
      </c>
      <c r="AN194" s="5" t="s">
        <v>123</v>
      </c>
      <c r="AO194" s="5" t="s">
        <v>123</v>
      </c>
      <c r="AP194" s="5" t="s">
        <v>123</v>
      </c>
      <c r="AV194" s="5" t="s">
        <v>123</v>
      </c>
      <c r="BK194" s="5" t="s">
        <v>123</v>
      </c>
      <c r="BM194" s="5" t="s">
        <v>123</v>
      </c>
      <c r="BN194" s="5" t="s">
        <v>123</v>
      </c>
      <c r="BO194" s="5" t="s">
        <v>123</v>
      </c>
      <c r="BQ194" s="5" t="s">
        <v>123</v>
      </c>
      <c r="BR194" s="5" t="s">
        <v>123</v>
      </c>
      <c r="BS194" s="5" t="s">
        <v>123</v>
      </c>
      <c r="BT194" s="5" t="s">
        <v>123</v>
      </c>
      <c r="BU194" s="5" t="s">
        <v>123</v>
      </c>
      <c r="BV194" s="5" t="s">
        <v>123</v>
      </c>
      <c r="BX194" s="5" t="s">
        <v>123</v>
      </c>
      <c r="BY194" s="5" t="s">
        <v>123</v>
      </c>
      <c r="CA194" s="5" t="s">
        <v>123</v>
      </c>
      <c r="CB194" s="5" t="s">
        <v>123</v>
      </c>
      <c r="CE194" s="5" t="s">
        <v>123</v>
      </c>
      <c r="CF194" s="5" t="s">
        <v>123</v>
      </c>
      <c r="CG194" s="5" t="s">
        <v>123</v>
      </c>
      <c r="CJ194" s="5" t="s">
        <v>123</v>
      </c>
      <c r="CP194" s="5" t="s">
        <v>123</v>
      </c>
      <c r="CT194" s="5" t="s">
        <v>123</v>
      </c>
      <c r="DB194" s="13" t="s">
        <v>1618</v>
      </c>
      <c r="DE194" s="5" t="s">
        <v>124</v>
      </c>
    </row>
    <row r="195">
      <c r="A195" s="5">
        <v>194.0</v>
      </c>
      <c r="B195" s="6">
        <v>99.0</v>
      </c>
      <c r="C195" s="6">
        <v>74.0</v>
      </c>
      <c r="D195" s="5" t="s">
        <v>139</v>
      </c>
      <c r="E195" s="5" t="s">
        <v>125</v>
      </c>
      <c r="F195" s="5" t="s">
        <v>160</v>
      </c>
      <c r="G195" s="5" t="s">
        <v>1167</v>
      </c>
      <c r="H195" s="5" t="s">
        <v>1619</v>
      </c>
      <c r="I195" s="5" t="s">
        <v>1620</v>
      </c>
      <c r="J195" s="5" t="s">
        <v>249</v>
      </c>
      <c r="K195" s="5" t="s">
        <v>1170</v>
      </c>
      <c r="L195" s="8" t="s">
        <v>1621</v>
      </c>
      <c r="M195" s="5" t="s">
        <v>118</v>
      </c>
      <c r="N195" s="5" t="s">
        <v>1622</v>
      </c>
      <c r="O195" s="5" t="s">
        <v>1623</v>
      </c>
      <c r="P195" s="5" t="s">
        <v>1624</v>
      </c>
      <c r="Q195" s="5" t="s">
        <v>157</v>
      </c>
      <c r="R195" s="5" t="s">
        <v>123</v>
      </c>
      <c r="AD195" s="5" t="s">
        <v>123</v>
      </c>
      <c r="AE195" s="5" t="s">
        <v>123</v>
      </c>
      <c r="AG195" s="5" t="s">
        <v>123</v>
      </c>
      <c r="BE195" s="5" t="s">
        <v>123</v>
      </c>
      <c r="BI195" s="5" t="s">
        <v>123</v>
      </c>
      <c r="BK195" s="5" t="s">
        <v>123</v>
      </c>
      <c r="BL195" s="5" t="s">
        <v>123</v>
      </c>
      <c r="BN195" s="5" t="s">
        <v>123</v>
      </c>
      <c r="BO195" s="5" t="s">
        <v>123</v>
      </c>
      <c r="BP195" s="5" t="s">
        <v>123</v>
      </c>
      <c r="CK195" s="5" t="s">
        <v>123</v>
      </c>
      <c r="CU195" s="5" t="s">
        <v>123</v>
      </c>
      <c r="CV195" s="5" t="s">
        <v>123</v>
      </c>
      <c r="CY195" s="5" t="s">
        <v>123</v>
      </c>
      <c r="DB195" s="5">
        <v>4.0</v>
      </c>
      <c r="DE195" s="5" t="s">
        <v>138</v>
      </c>
    </row>
    <row r="196">
      <c r="A196" s="5">
        <v>195.0</v>
      </c>
      <c r="B196" s="6">
        <v>144.0</v>
      </c>
      <c r="C196" s="6">
        <v>47.0</v>
      </c>
      <c r="D196" s="5" t="s">
        <v>109</v>
      </c>
      <c r="E196" s="5" t="s">
        <v>125</v>
      </c>
      <c r="F196" s="5" t="s">
        <v>111</v>
      </c>
      <c r="G196" s="5" t="s">
        <v>112</v>
      </c>
      <c r="H196" s="5" t="s">
        <v>1625</v>
      </c>
      <c r="I196" s="5" t="s">
        <v>259</v>
      </c>
      <c r="J196" s="5" t="s">
        <v>439</v>
      </c>
      <c r="K196" s="5" t="s">
        <v>143</v>
      </c>
      <c r="L196" s="7" t="s">
        <v>117</v>
      </c>
      <c r="M196" s="5" t="s">
        <v>118</v>
      </c>
      <c r="N196" s="5" t="s">
        <v>1626</v>
      </c>
      <c r="O196" s="5" t="s">
        <v>1627</v>
      </c>
      <c r="P196" s="5" t="s">
        <v>1628</v>
      </c>
      <c r="Q196" s="5" t="s">
        <v>122</v>
      </c>
      <c r="T196" s="5" t="s">
        <v>123</v>
      </c>
      <c r="X196" s="5" t="s">
        <v>123</v>
      </c>
      <c r="Y196" s="5" t="s">
        <v>123</v>
      </c>
      <c r="AA196" s="5" t="s">
        <v>123</v>
      </c>
      <c r="DB196" s="5">
        <v>2.0</v>
      </c>
      <c r="DC196" s="5" t="s">
        <v>1629</v>
      </c>
      <c r="DD196" s="5" t="s">
        <v>1630</v>
      </c>
      <c r="DE196" s="5" t="s">
        <v>138</v>
      </c>
    </row>
    <row r="197">
      <c r="A197" s="5">
        <v>196.0</v>
      </c>
      <c r="B197" s="6">
        <v>150.0</v>
      </c>
      <c r="C197" s="6">
        <v>59.0</v>
      </c>
      <c r="D197" s="5" t="s">
        <v>109</v>
      </c>
      <c r="E197" s="5" t="s">
        <v>110</v>
      </c>
      <c r="F197" s="5" t="s">
        <v>160</v>
      </c>
      <c r="G197" s="5" t="s">
        <v>1331</v>
      </c>
      <c r="H197" s="5" t="s">
        <v>1631</v>
      </c>
      <c r="I197" s="5" t="s">
        <v>1632</v>
      </c>
      <c r="J197" s="5" t="s">
        <v>504</v>
      </c>
      <c r="K197" s="5" t="s">
        <v>1633</v>
      </c>
      <c r="L197" s="8" t="s">
        <v>1634</v>
      </c>
      <c r="M197" s="5" t="s">
        <v>118</v>
      </c>
      <c r="N197" s="5" t="s">
        <v>1635</v>
      </c>
      <c r="O197" s="5" t="s">
        <v>1636</v>
      </c>
      <c r="P197" s="5" t="s">
        <v>1637</v>
      </c>
      <c r="Q197" s="5" t="s">
        <v>122</v>
      </c>
      <c r="AB197" s="5" t="s">
        <v>123</v>
      </c>
      <c r="DB197" s="5">
        <v>4.0</v>
      </c>
      <c r="DE197" s="5" t="s">
        <v>138</v>
      </c>
    </row>
    <row r="198">
      <c r="A198" s="5">
        <v>197.0</v>
      </c>
      <c r="B198" s="6">
        <v>199.0</v>
      </c>
      <c r="C198" s="6">
        <v>137.0</v>
      </c>
      <c r="D198" s="5" t="s">
        <v>139</v>
      </c>
      <c r="E198" s="5" t="s">
        <v>110</v>
      </c>
      <c r="F198" s="5" t="s">
        <v>160</v>
      </c>
      <c r="G198" s="5" t="s">
        <v>271</v>
      </c>
      <c r="H198" s="5" t="s">
        <v>1640</v>
      </c>
      <c r="I198" s="5" t="s">
        <v>527</v>
      </c>
      <c r="J198" s="5" t="s">
        <v>142</v>
      </c>
      <c r="K198" s="5" t="s">
        <v>727</v>
      </c>
      <c r="L198" s="8" t="s">
        <v>1641</v>
      </c>
      <c r="M198" s="5" t="s">
        <v>118</v>
      </c>
      <c r="N198" s="5" t="s">
        <v>1642</v>
      </c>
      <c r="O198" s="5" t="s">
        <v>1643</v>
      </c>
      <c r="P198" s="5" t="s">
        <v>1644</v>
      </c>
      <c r="Q198" s="5" t="s">
        <v>122</v>
      </c>
      <c r="R198" s="5" t="s">
        <v>123</v>
      </c>
      <c r="T198" s="5" t="s">
        <v>123</v>
      </c>
      <c r="U198" s="5" t="s">
        <v>123</v>
      </c>
      <c r="V198" s="5" t="s">
        <v>123</v>
      </c>
      <c r="W198" s="5" t="s">
        <v>123</v>
      </c>
      <c r="X198" s="5" t="s">
        <v>123</v>
      </c>
      <c r="Y198" s="5" t="s">
        <v>123</v>
      </c>
      <c r="AC198" s="5" t="s">
        <v>123</v>
      </c>
      <c r="DB198" s="5">
        <v>4.0</v>
      </c>
      <c r="DD198" s="5" t="s">
        <v>1645</v>
      </c>
      <c r="DE198" s="5" t="s">
        <v>138</v>
      </c>
    </row>
    <row r="199">
      <c r="A199" s="5">
        <v>198.0</v>
      </c>
      <c r="B199" s="6">
        <v>180.0</v>
      </c>
      <c r="C199" s="6">
        <v>107.0</v>
      </c>
      <c r="D199" s="5" t="s">
        <v>139</v>
      </c>
      <c r="E199" s="5" t="s">
        <v>110</v>
      </c>
      <c r="F199" s="5" t="s">
        <v>160</v>
      </c>
      <c r="G199" s="5" t="s">
        <v>462</v>
      </c>
      <c r="H199" s="5" t="s">
        <v>1646</v>
      </c>
      <c r="I199" s="5" t="s">
        <v>1647</v>
      </c>
      <c r="J199" s="5" t="s">
        <v>386</v>
      </c>
      <c r="K199" s="5" t="s">
        <v>1648</v>
      </c>
      <c r="L199" s="8" t="s">
        <v>1649</v>
      </c>
      <c r="M199" s="5" t="s">
        <v>118</v>
      </c>
      <c r="N199" s="5" t="s">
        <v>1650</v>
      </c>
      <c r="O199" s="5" t="s">
        <v>1651</v>
      </c>
      <c r="P199" s="5" t="s">
        <v>1652</v>
      </c>
      <c r="Q199" s="5" t="s">
        <v>122</v>
      </c>
      <c r="R199" s="5" t="s">
        <v>123</v>
      </c>
      <c r="AB199" s="5" t="s">
        <v>123</v>
      </c>
      <c r="DB199" s="5">
        <v>3.0</v>
      </c>
      <c r="DE199" s="5" t="s">
        <v>138</v>
      </c>
    </row>
    <row r="200">
      <c r="A200" s="5">
        <v>199.0</v>
      </c>
      <c r="B200" s="6">
        <v>121.0</v>
      </c>
      <c r="C200" s="6">
        <v>112.0</v>
      </c>
      <c r="D200" s="5" t="s">
        <v>109</v>
      </c>
      <c r="E200" s="5" t="s">
        <v>125</v>
      </c>
      <c r="F200" s="5" t="s">
        <v>111</v>
      </c>
      <c r="G200" s="5" t="s">
        <v>112</v>
      </c>
      <c r="H200" s="5" t="s">
        <v>1653</v>
      </c>
      <c r="I200" s="5" t="s">
        <v>608</v>
      </c>
      <c r="J200" s="5" t="s">
        <v>222</v>
      </c>
      <c r="K200" s="5" t="s">
        <v>1654</v>
      </c>
      <c r="L200" s="8" t="s">
        <v>1655</v>
      </c>
      <c r="M200" s="5" t="s">
        <v>118</v>
      </c>
      <c r="N200" s="5" t="s">
        <v>1656</v>
      </c>
      <c r="O200" s="5" t="s">
        <v>1657</v>
      </c>
      <c r="P200" s="5" t="s">
        <v>1658</v>
      </c>
      <c r="Q200" s="5" t="s">
        <v>122</v>
      </c>
      <c r="R200" s="5" t="s">
        <v>123</v>
      </c>
      <c r="S200" s="5" t="s">
        <v>123</v>
      </c>
      <c r="V200" s="5" t="s">
        <v>123</v>
      </c>
      <c r="Y200" s="5" t="s">
        <v>123</v>
      </c>
      <c r="AB200" s="5" t="s">
        <v>123</v>
      </c>
      <c r="DB200" s="5">
        <v>4.0</v>
      </c>
      <c r="DE200" s="5" t="s">
        <v>124</v>
      </c>
    </row>
    <row r="201">
      <c r="A201" s="5">
        <v>200.0</v>
      </c>
      <c r="B201" s="6">
        <v>131.0</v>
      </c>
      <c r="C201" s="6">
        <v>126.0</v>
      </c>
      <c r="D201" s="5" t="s">
        <v>139</v>
      </c>
      <c r="E201" s="5" t="s">
        <v>110</v>
      </c>
      <c r="F201" s="5" t="s">
        <v>160</v>
      </c>
      <c r="G201" s="5" t="s">
        <v>828</v>
      </c>
      <c r="H201" s="5" t="s">
        <v>1661</v>
      </c>
      <c r="I201" s="5" t="s">
        <v>1662</v>
      </c>
      <c r="J201" s="5" t="s">
        <v>425</v>
      </c>
      <c r="K201" s="5" t="s">
        <v>143</v>
      </c>
      <c r="L201" s="8" t="s">
        <v>1663</v>
      </c>
      <c r="M201" s="5" t="s">
        <v>118</v>
      </c>
      <c r="N201" s="5" t="s">
        <v>1664</v>
      </c>
      <c r="O201" s="5" t="s">
        <v>1665</v>
      </c>
      <c r="P201" s="5" t="s">
        <v>1666</v>
      </c>
      <c r="Q201" s="5" t="s">
        <v>122</v>
      </c>
      <c r="S201" s="5" t="s">
        <v>123</v>
      </c>
      <c r="V201" s="5" t="s">
        <v>123</v>
      </c>
      <c r="X201" s="5" t="s">
        <v>123</v>
      </c>
      <c r="AB201" s="5" t="s">
        <v>123</v>
      </c>
      <c r="AC201" s="5" t="s">
        <v>123</v>
      </c>
      <c r="DB201" s="5">
        <v>3.0</v>
      </c>
      <c r="DE201" s="5" t="s">
        <v>124</v>
      </c>
    </row>
    <row r="202">
      <c r="A202" s="5">
        <v>201.0</v>
      </c>
      <c r="B202" s="6">
        <v>142.0</v>
      </c>
      <c r="C202" s="6">
        <v>142.0</v>
      </c>
      <c r="D202" s="5" t="s">
        <v>109</v>
      </c>
      <c r="E202" s="5" t="s">
        <v>125</v>
      </c>
      <c r="F202" s="5" t="s">
        <v>160</v>
      </c>
      <c r="G202" s="5" t="s">
        <v>1261</v>
      </c>
      <c r="H202" s="5" t="s">
        <v>1667</v>
      </c>
      <c r="I202" s="5" t="s">
        <v>1668</v>
      </c>
      <c r="J202" s="5" t="s">
        <v>502</v>
      </c>
      <c r="K202" s="5" t="s">
        <v>143</v>
      </c>
      <c r="L202" s="8" t="s">
        <v>1669</v>
      </c>
      <c r="M202" s="5" t="s">
        <v>118</v>
      </c>
      <c r="N202" s="5" t="s">
        <v>1670</v>
      </c>
      <c r="O202" s="5" t="s">
        <v>1671</v>
      </c>
      <c r="P202" s="5" t="s">
        <v>1672</v>
      </c>
      <c r="Q202" s="5" t="s">
        <v>122</v>
      </c>
      <c r="R202" s="5" t="s">
        <v>123</v>
      </c>
      <c r="Y202" s="5" t="s">
        <v>123</v>
      </c>
      <c r="DB202" s="5">
        <v>4.0</v>
      </c>
      <c r="DD202" s="5" t="s">
        <v>1673</v>
      </c>
      <c r="DE202" s="5" t="s">
        <v>124</v>
      </c>
    </row>
    <row r="203">
      <c r="A203" s="5">
        <v>202.0</v>
      </c>
      <c r="B203" s="6">
        <v>138.0</v>
      </c>
      <c r="C203" s="6">
        <v>137.0</v>
      </c>
      <c r="D203" s="5" t="s">
        <v>139</v>
      </c>
      <c r="E203" s="5" t="s">
        <v>110</v>
      </c>
      <c r="F203" s="5" t="s">
        <v>160</v>
      </c>
      <c r="G203" s="5" t="s">
        <v>271</v>
      </c>
      <c r="H203" s="5" t="s">
        <v>1674</v>
      </c>
      <c r="I203" s="5" t="s">
        <v>1675</v>
      </c>
      <c r="J203" s="5" t="s">
        <v>274</v>
      </c>
      <c r="K203" s="5" t="s">
        <v>1676</v>
      </c>
      <c r="L203" s="8" t="s">
        <v>1677</v>
      </c>
      <c r="M203" s="5" t="s">
        <v>118</v>
      </c>
      <c r="N203" s="5" t="s">
        <v>1678</v>
      </c>
      <c r="O203" s="5" t="s">
        <v>1679</v>
      </c>
      <c r="P203" s="5" t="s">
        <v>1680</v>
      </c>
      <c r="Q203" s="5" t="s">
        <v>122</v>
      </c>
      <c r="V203" s="5" t="s">
        <v>123</v>
      </c>
      <c r="W203" s="5" t="s">
        <v>123</v>
      </c>
      <c r="Y203" s="5" t="s">
        <v>123</v>
      </c>
      <c r="AB203" s="5" t="s">
        <v>123</v>
      </c>
      <c r="DB203" s="5">
        <v>4.0</v>
      </c>
      <c r="DD203" s="5" t="s">
        <v>1681</v>
      </c>
      <c r="DE203" s="5" t="s">
        <v>138</v>
      </c>
    </row>
    <row r="204">
      <c r="A204" s="5">
        <v>203.0</v>
      </c>
      <c r="B204" s="6" t="s">
        <v>1682</v>
      </c>
      <c r="C204" s="6" t="s">
        <v>1683</v>
      </c>
      <c r="D204" s="5" t="s">
        <v>323</v>
      </c>
      <c r="G204" s="5" t="s">
        <v>1684</v>
      </c>
      <c r="H204" s="5" t="s">
        <v>1685</v>
      </c>
      <c r="I204" s="5" t="s">
        <v>259</v>
      </c>
      <c r="J204" s="5" t="s">
        <v>439</v>
      </c>
      <c r="K204" s="5" t="s">
        <v>486</v>
      </c>
      <c r="L204" s="8" t="s">
        <v>1688</v>
      </c>
      <c r="M204" s="5" t="s">
        <v>133</v>
      </c>
      <c r="N204" s="5" t="s">
        <v>1689</v>
      </c>
      <c r="O204" s="5" t="s">
        <v>1690</v>
      </c>
      <c r="P204" s="5" t="s">
        <v>1691</v>
      </c>
      <c r="Q204" s="5" t="s">
        <v>122</v>
      </c>
      <c r="T204" s="5" t="s">
        <v>123</v>
      </c>
      <c r="U204" s="5" t="s">
        <v>123</v>
      </c>
      <c r="W204" s="5" t="s">
        <v>123</v>
      </c>
      <c r="X204" s="5" t="s">
        <v>123</v>
      </c>
      <c r="Y204" s="5" t="s">
        <v>123</v>
      </c>
      <c r="AA204" s="5" t="s">
        <v>123</v>
      </c>
      <c r="AB204" s="5" t="s">
        <v>123</v>
      </c>
      <c r="AC204" s="5" t="s">
        <v>123</v>
      </c>
      <c r="DB204" s="9">
        <v>43528.0</v>
      </c>
      <c r="DE204" s="5" t="s">
        <v>138</v>
      </c>
    </row>
    <row r="205">
      <c r="A205" s="5">
        <v>204.0</v>
      </c>
      <c r="B205" s="6" t="s">
        <v>1692</v>
      </c>
      <c r="C205" s="6" t="s">
        <v>1693</v>
      </c>
      <c r="D205" s="5" t="s">
        <v>139</v>
      </c>
      <c r="G205" s="5" t="s">
        <v>1212</v>
      </c>
      <c r="H205" s="5" t="s">
        <v>1694</v>
      </c>
      <c r="I205" s="5" t="s">
        <v>203</v>
      </c>
      <c r="J205" s="5" t="s">
        <v>204</v>
      </c>
      <c r="K205" s="5" t="s">
        <v>143</v>
      </c>
      <c r="L205" s="8" t="s">
        <v>1695</v>
      </c>
      <c r="M205" s="5" t="s">
        <v>118</v>
      </c>
      <c r="N205" s="5" t="s">
        <v>1696</v>
      </c>
      <c r="O205" s="5" t="s">
        <v>1697</v>
      </c>
      <c r="P205" s="5" t="s">
        <v>1698</v>
      </c>
      <c r="Q205" s="5" t="s">
        <v>157</v>
      </c>
      <c r="S205" s="5" t="s">
        <v>123</v>
      </c>
      <c r="T205" s="5" t="s">
        <v>123</v>
      </c>
      <c r="U205" s="5" t="s">
        <v>123</v>
      </c>
      <c r="V205" s="5" t="s">
        <v>123</v>
      </c>
      <c r="X205" s="5" t="s">
        <v>123</v>
      </c>
      <c r="Y205" s="5" t="s">
        <v>123</v>
      </c>
      <c r="AA205" s="5" t="s">
        <v>123</v>
      </c>
      <c r="AB205" s="5" t="s">
        <v>123</v>
      </c>
      <c r="AC205" s="5" t="s">
        <v>123</v>
      </c>
      <c r="AI205" s="5" t="s">
        <v>123</v>
      </c>
      <c r="AK205" s="5" t="s">
        <v>123</v>
      </c>
      <c r="AL205" s="5" t="s">
        <v>123</v>
      </c>
      <c r="AM205" s="5" t="s">
        <v>123</v>
      </c>
      <c r="AO205" s="5" t="s">
        <v>123</v>
      </c>
      <c r="AP205" s="5" t="s">
        <v>123</v>
      </c>
      <c r="AQ205" s="5" t="s">
        <v>123</v>
      </c>
      <c r="AS205" s="5" t="s">
        <v>123</v>
      </c>
      <c r="AT205" s="5" t="s">
        <v>123</v>
      </c>
      <c r="AU205" s="5" t="s">
        <v>123</v>
      </c>
      <c r="AV205" s="5" t="s">
        <v>123</v>
      </c>
      <c r="AW205" s="5" t="s">
        <v>123</v>
      </c>
      <c r="AX205" s="5" t="s">
        <v>123</v>
      </c>
      <c r="AY205" s="5" t="s">
        <v>123</v>
      </c>
      <c r="AZ205" s="5" t="s">
        <v>123</v>
      </c>
      <c r="BA205" s="5" t="s">
        <v>123</v>
      </c>
      <c r="BB205" s="5" t="s">
        <v>123</v>
      </c>
      <c r="BC205" s="5" t="s">
        <v>123</v>
      </c>
      <c r="BD205" s="5" t="s">
        <v>123</v>
      </c>
      <c r="BH205" s="5" t="s">
        <v>123</v>
      </c>
      <c r="BK205" s="5" t="s">
        <v>123</v>
      </c>
      <c r="BL205" s="5" t="s">
        <v>123</v>
      </c>
      <c r="BM205" s="5" t="s">
        <v>123</v>
      </c>
      <c r="BN205" s="5" t="s">
        <v>123</v>
      </c>
      <c r="BO205" s="5" t="s">
        <v>123</v>
      </c>
      <c r="BP205" s="5" t="s">
        <v>123</v>
      </c>
      <c r="BQ205" s="5" t="s">
        <v>123</v>
      </c>
      <c r="BS205" s="5" t="s">
        <v>123</v>
      </c>
      <c r="BT205" s="5" t="s">
        <v>123</v>
      </c>
      <c r="BU205" s="5" t="s">
        <v>123</v>
      </c>
      <c r="BV205" s="5" t="s">
        <v>123</v>
      </c>
      <c r="BW205" s="5" t="s">
        <v>123</v>
      </c>
      <c r="BX205" s="5" t="s">
        <v>123</v>
      </c>
      <c r="BY205" s="5" t="s">
        <v>123</v>
      </c>
      <c r="BZ205" s="5" t="s">
        <v>123</v>
      </c>
      <c r="CA205" s="5" t="s">
        <v>123</v>
      </c>
      <c r="CC205" s="5" t="s">
        <v>123</v>
      </c>
      <c r="CE205" s="5" t="s">
        <v>123</v>
      </c>
      <c r="CF205" s="5" t="s">
        <v>123</v>
      </c>
      <c r="CG205" s="5" t="s">
        <v>123</v>
      </c>
      <c r="CH205" s="5" t="s">
        <v>123</v>
      </c>
      <c r="CI205" s="5" t="s">
        <v>123</v>
      </c>
      <c r="CK205" s="5" t="s">
        <v>123</v>
      </c>
      <c r="CM205" s="5" t="s">
        <v>123</v>
      </c>
      <c r="CO205" s="5" t="s">
        <v>123</v>
      </c>
      <c r="CP205" s="5" t="s">
        <v>123</v>
      </c>
      <c r="CQ205" s="5" t="s">
        <v>123</v>
      </c>
      <c r="CR205" s="5" t="s">
        <v>123</v>
      </c>
      <c r="CS205" s="5" t="s">
        <v>123</v>
      </c>
      <c r="CT205" s="5" t="s">
        <v>123</v>
      </c>
      <c r="CV205" s="5" t="s">
        <v>123</v>
      </c>
      <c r="CW205" s="5" t="s">
        <v>123</v>
      </c>
      <c r="CX205" s="5" t="s">
        <v>123</v>
      </c>
      <c r="CZ205" s="5" t="s">
        <v>123</v>
      </c>
      <c r="DA205" s="5" t="s">
        <v>123</v>
      </c>
      <c r="DB205" s="9">
        <v>43528.0</v>
      </c>
      <c r="DD205" s="5" t="s">
        <v>1700</v>
      </c>
      <c r="DE205" s="5" t="s">
        <v>124</v>
      </c>
    </row>
    <row r="206">
      <c r="A206" s="5">
        <v>205.0</v>
      </c>
      <c r="B206" s="6">
        <v>44.0</v>
      </c>
      <c r="C206" s="6">
        <v>102.0</v>
      </c>
      <c r="D206" s="5" t="s">
        <v>139</v>
      </c>
      <c r="E206" s="5" t="s">
        <v>110</v>
      </c>
      <c r="F206" s="5" t="s">
        <v>160</v>
      </c>
      <c r="G206" s="5" t="s">
        <v>920</v>
      </c>
      <c r="H206" s="5" t="s">
        <v>1701</v>
      </c>
      <c r="I206" s="5" t="s">
        <v>1453</v>
      </c>
      <c r="J206" s="5" t="s">
        <v>467</v>
      </c>
      <c r="K206" s="5" t="s">
        <v>1702</v>
      </c>
      <c r="L206" s="8" t="s">
        <v>1703</v>
      </c>
      <c r="M206" s="5" t="s">
        <v>118</v>
      </c>
      <c r="N206" s="5" t="s">
        <v>1704</v>
      </c>
      <c r="O206" s="5" t="s">
        <v>1705</v>
      </c>
      <c r="P206" s="5" t="s">
        <v>1706</v>
      </c>
      <c r="Q206" s="5" t="s">
        <v>122</v>
      </c>
      <c r="T206" s="5" t="s">
        <v>123</v>
      </c>
      <c r="Y206" s="5" t="s">
        <v>123</v>
      </c>
      <c r="AA206" s="5" t="s">
        <v>123</v>
      </c>
      <c r="DB206" s="5">
        <v>3.0</v>
      </c>
      <c r="DE206" s="5" t="s">
        <v>124</v>
      </c>
    </row>
    <row r="207">
      <c r="A207" s="5">
        <v>206.0</v>
      </c>
      <c r="B207" s="6">
        <v>258.0</v>
      </c>
      <c r="C207" s="6">
        <v>66.0</v>
      </c>
      <c r="D207" s="5" t="s">
        <v>109</v>
      </c>
      <c r="E207" s="5" t="s">
        <v>110</v>
      </c>
      <c r="F207" s="5" t="s">
        <v>160</v>
      </c>
      <c r="G207" s="5" t="s">
        <v>761</v>
      </c>
      <c r="H207" s="5" t="s">
        <v>1707</v>
      </c>
      <c r="I207" s="5" t="s">
        <v>1708</v>
      </c>
      <c r="J207" s="5" t="s">
        <v>338</v>
      </c>
      <c r="K207" s="5" t="s">
        <v>742</v>
      </c>
      <c r="L207" s="8" t="s">
        <v>1709</v>
      </c>
      <c r="M207" s="5" t="s">
        <v>118</v>
      </c>
      <c r="N207" s="5" t="s">
        <v>1710</v>
      </c>
      <c r="O207" s="5" t="s">
        <v>1711</v>
      </c>
      <c r="P207" s="5" t="s">
        <v>1713</v>
      </c>
      <c r="Q207" s="5" t="s">
        <v>157</v>
      </c>
      <c r="R207" s="5" t="s">
        <v>123</v>
      </c>
      <c r="S207" s="5" t="s">
        <v>123</v>
      </c>
      <c r="T207" s="5" t="s">
        <v>123</v>
      </c>
      <c r="V207" s="5" t="s">
        <v>123</v>
      </c>
      <c r="X207" s="5" t="s">
        <v>123</v>
      </c>
      <c r="Y207" s="5" t="s">
        <v>123</v>
      </c>
      <c r="Z207" s="5" t="s">
        <v>123</v>
      </c>
      <c r="AB207" s="5" t="s">
        <v>123</v>
      </c>
      <c r="AC207" s="5" t="s">
        <v>123</v>
      </c>
      <c r="AK207" s="5" t="s">
        <v>123</v>
      </c>
      <c r="AL207" s="5" t="s">
        <v>123</v>
      </c>
      <c r="AM207" s="5" t="s">
        <v>123</v>
      </c>
      <c r="AN207" s="5" t="s">
        <v>123</v>
      </c>
      <c r="AO207" s="5" t="s">
        <v>123</v>
      </c>
      <c r="AP207" s="5" t="s">
        <v>123</v>
      </c>
      <c r="AQ207" s="5" t="s">
        <v>123</v>
      </c>
      <c r="AV207" s="5" t="s">
        <v>123</v>
      </c>
      <c r="BB207" s="5" t="s">
        <v>123</v>
      </c>
      <c r="BD207" s="5" t="s">
        <v>123</v>
      </c>
      <c r="BE207" s="5" t="s">
        <v>123</v>
      </c>
      <c r="BK207" s="5" t="s">
        <v>123</v>
      </c>
      <c r="BL207" s="5" t="s">
        <v>123</v>
      </c>
      <c r="BM207" s="5" t="s">
        <v>123</v>
      </c>
      <c r="BN207" s="5" t="s">
        <v>123</v>
      </c>
      <c r="BO207" s="5" t="s">
        <v>123</v>
      </c>
      <c r="BP207" s="5" t="s">
        <v>123</v>
      </c>
      <c r="BQ207" s="5" t="s">
        <v>123</v>
      </c>
      <c r="BR207" s="5" t="s">
        <v>123</v>
      </c>
      <c r="BS207" s="5" t="s">
        <v>123</v>
      </c>
      <c r="BT207" s="5" t="s">
        <v>123</v>
      </c>
      <c r="BU207" s="5" t="s">
        <v>123</v>
      </c>
      <c r="BV207" s="5" t="s">
        <v>123</v>
      </c>
      <c r="BW207" s="5" t="s">
        <v>123</v>
      </c>
      <c r="CE207" s="5" t="s">
        <v>123</v>
      </c>
      <c r="CG207" s="5" t="s">
        <v>123</v>
      </c>
      <c r="CH207" s="5" t="s">
        <v>123</v>
      </c>
      <c r="CI207" s="5" t="s">
        <v>123</v>
      </c>
      <c r="CK207" s="5" t="s">
        <v>123</v>
      </c>
      <c r="CO207" s="5" t="s">
        <v>123</v>
      </c>
      <c r="CP207" s="5" t="s">
        <v>123</v>
      </c>
      <c r="CQ207" s="5" t="s">
        <v>123</v>
      </c>
      <c r="CR207" s="5" t="s">
        <v>123</v>
      </c>
      <c r="CS207" s="5" t="s">
        <v>123</v>
      </c>
      <c r="CU207" s="5" t="s">
        <v>123</v>
      </c>
      <c r="CV207" s="5" t="s">
        <v>123</v>
      </c>
      <c r="DB207" s="5">
        <v>3.0</v>
      </c>
      <c r="DE207" s="5" t="s">
        <v>124</v>
      </c>
    </row>
    <row r="208">
      <c r="A208" s="5">
        <v>207.0</v>
      </c>
      <c r="B208" s="6">
        <v>108.0</v>
      </c>
      <c r="C208" s="6">
        <v>93.0</v>
      </c>
      <c r="D208" s="5" t="s">
        <v>109</v>
      </c>
      <c r="E208" s="5" t="s">
        <v>125</v>
      </c>
      <c r="F208" s="5" t="s">
        <v>160</v>
      </c>
      <c r="G208" s="5" t="s">
        <v>754</v>
      </c>
      <c r="H208" s="5" t="s">
        <v>1715</v>
      </c>
      <c r="I208" s="5" t="s">
        <v>1716</v>
      </c>
      <c r="J208" s="5" t="s">
        <v>386</v>
      </c>
      <c r="K208" s="5" t="s">
        <v>1717</v>
      </c>
      <c r="L208" s="7" t="s">
        <v>117</v>
      </c>
      <c r="M208" s="5" t="s">
        <v>118</v>
      </c>
      <c r="N208" s="5" t="s">
        <v>1718</v>
      </c>
      <c r="O208" s="5" t="s">
        <v>1719</v>
      </c>
      <c r="P208" s="5" t="s">
        <v>1720</v>
      </c>
      <c r="Q208" s="5" t="s">
        <v>122</v>
      </c>
      <c r="R208" s="5" t="s">
        <v>123</v>
      </c>
      <c r="S208" s="5" t="s">
        <v>123</v>
      </c>
      <c r="V208" s="5" t="s">
        <v>123</v>
      </c>
      <c r="X208" s="5" t="s">
        <v>123</v>
      </c>
      <c r="Y208" s="5" t="s">
        <v>123</v>
      </c>
      <c r="AB208" s="5" t="s">
        <v>123</v>
      </c>
      <c r="AC208" s="5" t="s">
        <v>123</v>
      </c>
      <c r="DB208" s="5">
        <v>3.0</v>
      </c>
      <c r="DE208" s="5" t="s">
        <v>138</v>
      </c>
    </row>
    <row r="209">
      <c r="A209" s="5">
        <v>208.0</v>
      </c>
      <c r="B209" s="6">
        <v>201.0</v>
      </c>
      <c r="C209" s="6">
        <v>142.0</v>
      </c>
      <c r="D209" s="5" t="s">
        <v>109</v>
      </c>
      <c r="E209" s="5" t="s">
        <v>125</v>
      </c>
      <c r="F209" s="5" t="s">
        <v>160</v>
      </c>
      <c r="G209" s="5" t="s">
        <v>1261</v>
      </c>
      <c r="H209" s="5" t="s">
        <v>1721</v>
      </c>
      <c r="I209" s="5" t="s">
        <v>1722</v>
      </c>
      <c r="J209" s="5" t="s">
        <v>249</v>
      </c>
      <c r="K209" s="5" t="s">
        <v>1723</v>
      </c>
      <c r="L209" s="8" t="s">
        <v>1724</v>
      </c>
      <c r="M209" s="5" t="s">
        <v>118</v>
      </c>
      <c r="N209" s="5" t="s">
        <v>1725</v>
      </c>
      <c r="O209" s="5" t="s">
        <v>1726</v>
      </c>
      <c r="P209" s="5" t="s">
        <v>1727</v>
      </c>
      <c r="Q209" s="5" t="s">
        <v>122</v>
      </c>
      <c r="T209" s="5" t="s">
        <v>123</v>
      </c>
      <c r="V209" s="5" t="s">
        <v>123</v>
      </c>
      <c r="Y209" s="5" t="s">
        <v>123</v>
      </c>
      <c r="AA209" s="5" t="s">
        <v>123</v>
      </c>
      <c r="AB209" s="5" t="s">
        <v>123</v>
      </c>
      <c r="DB209" s="5">
        <v>4.0</v>
      </c>
      <c r="DE209" s="5" t="s">
        <v>124</v>
      </c>
    </row>
    <row r="210">
      <c r="A210" s="5">
        <v>209.0</v>
      </c>
      <c r="B210" s="6">
        <v>113.0</v>
      </c>
      <c r="C210" s="6">
        <v>102.0</v>
      </c>
      <c r="D210" s="5" t="s">
        <v>139</v>
      </c>
      <c r="E210" s="5" t="s">
        <v>110</v>
      </c>
      <c r="F210" s="5" t="s">
        <v>160</v>
      </c>
      <c r="G210" s="5" t="s">
        <v>920</v>
      </c>
      <c r="H210" s="5" t="s">
        <v>1728</v>
      </c>
      <c r="I210" s="5" t="s">
        <v>259</v>
      </c>
      <c r="J210" s="5" t="s">
        <v>439</v>
      </c>
      <c r="K210" s="5" t="s">
        <v>1728</v>
      </c>
      <c r="L210" s="7" t="s">
        <v>117</v>
      </c>
      <c r="M210" s="5" t="s">
        <v>118</v>
      </c>
      <c r="N210" s="5" t="s">
        <v>1729</v>
      </c>
      <c r="O210" s="5" t="s">
        <v>1730</v>
      </c>
      <c r="P210" s="5" t="s">
        <v>1731</v>
      </c>
      <c r="Q210" s="5" t="s">
        <v>122</v>
      </c>
      <c r="V210" s="5" t="s">
        <v>123</v>
      </c>
      <c r="X210" s="5" t="s">
        <v>123</v>
      </c>
      <c r="AB210" s="5" t="s">
        <v>123</v>
      </c>
      <c r="DB210" s="5">
        <v>4.0</v>
      </c>
      <c r="DE210" s="5" t="s">
        <v>207</v>
      </c>
    </row>
    <row r="211">
      <c r="A211" s="5">
        <v>210.0</v>
      </c>
      <c r="B211" s="6">
        <v>259.0</v>
      </c>
      <c r="C211" s="6">
        <v>68.0</v>
      </c>
      <c r="D211" s="5" t="s">
        <v>139</v>
      </c>
      <c r="E211" s="5" t="s">
        <v>125</v>
      </c>
      <c r="F211" s="5" t="s">
        <v>160</v>
      </c>
      <c r="G211" s="5" t="s">
        <v>1128</v>
      </c>
      <c r="H211" s="5" t="s">
        <v>1733</v>
      </c>
      <c r="I211" s="5" t="s">
        <v>441</v>
      </c>
      <c r="J211" s="5" t="s">
        <v>222</v>
      </c>
      <c r="K211" s="5" t="s">
        <v>1576</v>
      </c>
      <c r="L211" s="8" t="s">
        <v>1735</v>
      </c>
      <c r="M211" s="5" t="s">
        <v>118</v>
      </c>
      <c r="N211" s="5" t="s">
        <v>1736</v>
      </c>
      <c r="O211" s="5" t="s">
        <v>1737</v>
      </c>
      <c r="P211" s="5" t="s">
        <v>1738</v>
      </c>
      <c r="Q211" s="5" t="s">
        <v>157</v>
      </c>
      <c r="S211" s="5" t="s">
        <v>123</v>
      </c>
      <c r="T211" s="5" t="s">
        <v>123</v>
      </c>
      <c r="U211" s="5" t="s">
        <v>123</v>
      </c>
      <c r="V211" s="5" t="s">
        <v>123</v>
      </c>
      <c r="W211" s="5" t="s">
        <v>123</v>
      </c>
      <c r="X211" s="5" t="s">
        <v>123</v>
      </c>
      <c r="Y211" s="5" t="s">
        <v>123</v>
      </c>
      <c r="Z211" s="5" t="s">
        <v>123</v>
      </c>
      <c r="AA211" s="5" t="s">
        <v>123</v>
      </c>
      <c r="AB211" s="5" t="s">
        <v>123</v>
      </c>
      <c r="AK211" s="5" t="s">
        <v>123</v>
      </c>
      <c r="AL211" s="5" t="s">
        <v>123</v>
      </c>
      <c r="AM211" s="5" t="s">
        <v>123</v>
      </c>
      <c r="AN211" s="5" t="s">
        <v>123</v>
      </c>
      <c r="AO211" s="5" t="s">
        <v>123</v>
      </c>
      <c r="AQ211" s="5" t="s">
        <v>123</v>
      </c>
      <c r="AR211" s="5" t="s">
        <v>123</v>
      </c>
      <c r="AS211" s="5" t="s">
        <v>123</v>
      </c>
      <c r="AT211" s="5" t="s">
        <v>123</v>
      </c>
      <c r="AU211" s="5" t="s">
        <v>123</v>
      </c>
      <c r="AV211" s="5" t="s">
        <v>123</v>
      </c>
      <c r="AX211" s="5" t="s">
        <v>123</v>
      </c>
      <c r="AY211" s="5" t="s">
        <v>123</v>
      </c>
      <c r="AZ211" s="5" t="s">
        <v>123</v>
      </c>
      <c r="BA211" s="5" t="s">
        <v>123</v>
      </c>
      <c r="BB211" s="5" t="s">
        <v>123</v>
      </c>
      <c r="BC211" s="5" t="s">
        <v>123</v>
      </c>
      <c r="BE211" s="5" t="s">
        <v>123</v>
      </c>
      <c r="BF211" s="5" t="s">
        <v>123</v>
      </c>
      <c r="BJ211" s="5" t="s">
        <v>123</v>
      </c>
      <c r="BK211" s="5" t="s">
        <v>123</v>
      </c>
      <c r="BL211" s="5" t="s">
        <v>123</v>
      </c>
      <c r="BM211" s="5" t="s">
        <v>123</v>
      </c>
      <c r="BN211" s="5" t="s">
        <v>123</v>
      </c>
      <c r="BO211" s="5" t="s">
        <v>123</v>
      </c>
      <c r="BP211" s="5" t="s">
        <v>123</v>
      </c>
      <c r="BQ211" s="5" t="s">
        <v>123</v>
      </c>
      <c r="BR211" s="5" t="s">
        <v>123</v>
      </c>
      <c r="BS211" s="5" t="s">
        <v>123</v>
      </c>
      <c r="BT211" s="5" t="s">
        <v>123</v>
      </c>
      <c r="BU211" s="5" t="s">
        <v>123</v>
      </c>
      <c r="BV211" s="5" t="s">
        <v>123</v>
      </c>
      <c r="BX211" s="5" t="s">
        <v>123</v>
      </c>
      <c r="BZ211" s="5" t="s">
        <v>123</v>
      </c>
      <c r="CA211" s="5" t="s">
        <v>123</v>
      </c>
      <c r="CB211" s="5" t="s">
        <v>123</v>
      </c>
      <c r="CC211" s="5" t="s">
        <v>123</v>
      </c>
      <c r="CE211" s="5" t="s">
        <v>123</v>
      </c>
      <c r="CF211" s="5" t="s">
        <v>123</v>
      </c>
      <c r="CG211" s="5" t="s">
        <v>123</v>
      </c>
      <c r="CH211" s="5" t="s">
        <v>123</v>
      </c>
      <c r="CI211" s="5" t="s">
        <v>123</v>
      </c>
      <c r="CJ211" s="5" t="s">
        <v>123</v>
      </c>
      <c r="CK211" s="5" t="s">
        <v>123</v>
      </c>
      <c r="CL211" s="5" t="s">
        <v>123</v>
      </c>
      <c r="CM211" s="5" t="s">
        <v>123</v>
      </c>
      <c r="CN211" s="5" t="s">
        <v>123</v>
      </c>
      <c r="CO211" s="5" t="s">
        <v>123</v>
      </c>
      <c r="CP211" s="5" t="s">
        <v>123</v>
      </c>
      <c r="CQ211" s="5" t="s">
        <v>123</v>
      </c>
      <c r="CR211" s="5" t="s">
        <v>123</v>
      </c>
      <c r="CS211" s="5" t="s">
        <v>123</v>
      </c>
      <c r="CT211" s="5" t="s">
        <v>123</v>
      </c>
      <c r="CU211" s="5" t="s">
        <v>123</v>
      </c>
      <c r="CV211" s="5" t="s">
        <v>123</v>
      </c>
      <c r="CW211" s="5" t="s">
        <v>123</v>
      </c>
      <c r="CX211" s="5" t="s">
        <v>123</v>
      </c>
      <c r="CY211" s="5" t="s">
        <v>123</v>
      </c>
      <c r="CZ211" s="5" t="s">
        <v>123</v>
      </c>
      <c r="DB211" s="5">
        <v>4.0</v>
      </c>
      <c r="DD211" s="5" t="s">
        <v>1135</v>
      </c>
      <c r="DE211" s="5" t="s">
        <v>124</v>
      </c>
    </row>
    <row r="212">
      <c r="A212" s="5">
        <v>211.0</v>
      </c>
      <c r="B212" s="6" t="s">
        <v>1739</v>
      </c>
      <c r="C212" s="6" t="s">
        <v>1740</v>
      </c>
      <c r="D212" s="5" t="s">
        <v>109</v>
      </c>
      <c r="G212" s="5" t="s">
        <v>1741</v>
      </c>
      <c r="H212" s="5" t="s">
        <v>1742</v>
      </c>
      <c r="I212" s="5" t="s">
        <v>338</v>
      </c>
      <c r="J212" s="5" t="s">
        <v>338</v>
      </c>
      <c r="K212" s="5" t="s">
        <v>742</v>
      </c>
      <c r="L212" s="8" t="s">
        <v>1743</v>
      </c>
      <c r="M212" s="5" t="s">
        <v>118</v>
      </c>
      <c r="N212" s="5" t="s">
        <v>1744</v>
      </c>
      <c r="O212" s="5" t="s">
        <v>1745</v>
      </c>
      <c r="P212" s="5" t="s">
        <v>1746</v>
      </c>
      <c r="Q212" s="5" t="s">
        <v>157</v>
      </c>
      <c r="R212" s="5" t="s">
        <v>123</v>
      </c>
      <c r="S212" s="5" t="s">
        <v>123</v>
      </c>
      <c r="T212" s="5" t="s">
        <v>123</v>
      </c>
      <c r="U212" s="5" t="s">
        <v>123</v>
      </c>
      <c r="V212" s="5" t="s">
        <v>123</v>
      </c>
      <c r="W212" s="5" t="s">
        <v>123</v>
      </c>
      <c r="X212" s="5" t="s">
        <v>123</v>
      </c>
      <c r="Y212" s="5" t="s">
        <v>123</v>
      </c>
      <c r="Z212" s="5" t="s">
        <v>123</v>
      </c>
      <c r="AB212" s="5" t="s">
        <v>123</v>
      </c>
      <c r="AC212" s="5" t="s">
        <v>123</v>
      </c>
      <c r="AK212" s="5" t="s">
        <v>123</v>
      </c>
      <c r="AL212" s="5" t="s">
        <v>123</v>
      </c>
      <c r="AM212" s="5" t="s">
        <v>123</v>
      </c>
      <c r="AN212" s="5" t="s">
        <v>123</v>
      </c>
      <c r="AO212" s="5" t="s">
        <v>123</v>
      </c>
      <c r="AP212" s="5" t="s">
        <v>123</v>
      </c>
      <c r="AQ212" s="5" t="s">
        <v>123</v>
      </c>
      <c r="AS212" s="5" t="s">
        <v>123</v>
      </c>
      <c r="AT212" s="5" t="s">
        <v>123</v>
      </c>
      <c r="AV212" s="5" t="s">
        <v>123</v>
      </c>
      <c r="AW212" s="5" t="s">
        <v>123</v>
      </c>
      <c r="AX212" s="5" t="s">
        <v>123</v>
      </c>
      <c r="AY212" s="5" t="s">
        <v>123</v>
      </c>
      <c r="AZ212" s="5" t="s">
        <v>123</v>
      </c>
      <c r="BA212" s="5" t="s">
        <v>123</v>
      </c>
      <c r="BB212" s="5" t="s">
        <v>123</v>
      </c>
      <c r="BC212" s="5" t="s">
        <v>123</v>
      </c>
      <c r="BD212" s="5" t="s">
        <v>123</v>
      </c>
      <c r="BE212" s="5" t="s">
        <v>123</v>
      </c>
      <c r="BF212" s="5" t="s">
        <v>123</v>
      </c>
      <c r="BG212" s="5" t="s">
        <v>123</v>
      </c>
      <c r="BH212" s="5" t="s">
        <v>123</v>
      </c>
      <c r="BI212" s="5" t="s">
        <v>123</v>
      </c>
      <c r="BK212" s="5" t="s">
        <v>123</v>
      </c>
      <c r="BL212" s="5" t="s">
        <v>123</v>
      </c>
      <c r="BM212" s="5" t="s">
        <v>123</v>
      </c>
      <c r="BN212" s="5" t="s">
        <v>123</v>
      </c>
      <c r="BO212" s="5" t="s">
        <v>123</v>
      </c>
      <c r="BP212" s="5" t="s">
        <v>123</v>
      </c>
      <c r="BQ212" s="5" t="s">
        <v>123</v>
      </c>
      <c r="BR212" s="5" t="s">
        <v>123</v>
      </c>
      <c r="BS212" s="5" t="s">
        <v>123</v>
      </c>
      <c r="BT212" s="5" t="s">
        <v>123</v>
      </c>
      <c r="BU212" s="5" t="s">
        <v>123</v>
      </c>
      <c r="BV212" s="5" t="s">
        <v>123</v>
      </c>
      <c r="BW212" s="5" t="s">
        <v>123</v>
      </c>
      <c r="CB212" s="5" t="s">
        <v>123</v>
      </c>
      <c r="CC212" s="5" t="s">
        <v>123</v>
      </c>
      <c r="CD212" s="5" t="s">
        <v>123</v>
      </c>
      <c r="CE212" s="5" t="s">
        <v>123</v>
      </c>
      <c r="CF212" s="5" t="s">
        <v>123</v>
      </c>
      <c r="CG212" s="5" t="s">
        <v>123</v>
      </c>
      <c r="CH212" s="5" t="s">
        <v>123</v>
      </c>
      <c r="CI212" s="5" t="s">
        <v>123</v>
      </c>
      <c r="CJ212" s="5" t="s">
        <v>123</v>
      </c>
      <c r="CO212" s="5" t="s">
        <v>123</v>
      </c>
      <c r="CP212" s="5" t="s">
        <v>123</v>
      </c>
      <c r="CQ212" s="5" t="s">
        <v>123</v>
      </c>
      <c r="CR212" s="5" t="s">
        <v>123</v>
      </c>
      <c r="CS212" s="5" t="s">
        <v>123</v>
      </c>
      <c r="CU212" s="5" t="s">
        <v>123</v>
      </c>
      <c r="DB212" s="17" t="s">
        <v>1747</v>
      </c>
      <c r="DE212" s="5" t="s">
        <v>124</v>
      </c>
    </row>
    <row r="213">
      <c r="A213" s="5">
        <v>212.0</v>
      </c>
      <c r="B213" s="6">
        <v>17.0</v>
      </c>
      <c r="C213" s="6">
        <v>67.0</v>
      </c>
      <c r="D213" s="5" t="s">
        <v>139</v>
      </c>
      <c r="E213" s="5" t="s">
        <v>110</v>
      </c>
      <c r="F213" s="5" t="s">
        <v>160</v>
      </c>
      <c r="G213" s="5" t="s">
        <v>1029</v>
      </c>
      <c r="H213" s="5" t="s">
        <v>1749</v>
      </c>
      <c r="I213" s="5" t="s">
        <v>221</v>
      </c>
      <c r="J213" s="5" t="s">
        <v>222</v>
      </c>
      <c r="K213" s="5" t="s">
        <v>1749</v>
      </c>
      <c r="L213" s="8" t="s">
        <v>1751</v>
      </c>
      <c r="M213" s="5" t="s">
        <v>118</v>
      </c>
      <c r="N213" s="5" t="s">
        <v>1752</v>
      </c>
      <c r="O213" s="5" t="s">
        <v>1753</v>
      </c>
      <c r="P213" s="5" t="s">
        <v>1754</v>
      </c>
      <c r="Q213" s="5" t="s">
        <v>122</v>
      </c>
      <c r="S213" s="5" t="s">
        <v>123</v>
      </c>
      <c r="U213" s="5" t="s">
        <v>123</v>
      </c>
      <c r="V213" s="5" t="s">
        <v>123</v>
      </c>
      <c r="Y213" s="5" t="s">
        <v>123</v>
      </c>
      <c r="DB213" s="5">
        <v>3.0</v>
      </c>
      <c r="DD213" s="5" t="s">
        <v>1755</v>
      </c>
      <c r="DE213" s="5" t="s">
        <v>138</v>
      </c>
    </row>
    <row r="214">
      <c r="A214" s="5">
        <v>213.0</v>
      </c>
      <c r="B214" s="6">
        <v>97.0</v>
      </c>
      <c r="C214" s="6">
        <v>72.0</v>
      </c>
      <c r="D214" s="5" t="s">
        <v>139</v>
      </c>
      <c r="E214" s="5" t="s">
        <v>125</v>
      </c>
      <c r="F214" s="5" t="s">
        <v>160</v>
      </c>
      <c r="G214" s="5" t="s">
        <v>1121</v>
      </c>
      <c r="H214" s="5" t="s">
        <v>1756</v>
      </c>
      <c r="I214" s="5" t="s">
        <v>1757</v>
      </c>
      <c r="J214" s="5" t="s">
        <v>503</v>
      </c>
      <c r="K214" s="5" t="s">
        <v>1758</v>
      </c>
      <c r="L214" s="8" t="s">
        <v>1759</v>
      </c>
      <c r="M214" s="5" t="s">
        <v>118</v>
      </c>
      <c r="N214" s="5" t="s">
        <v>1760</v>
      </c>
      <c r="O214" s="5" t="s">
        <v>1761</v>
      </c>
      <c r="P214" s="5" t="s">
        <v>1762</v>
      </c>
      <c r="Q214" s="5" t="s">
        <v>157</v>
      </c>
      <c r="R214" s="5" t="s">
        <v>123</v>
      </c>
      <c r="S214" s="5" t="s">
        <v>123</v>
      </c>
      <c r="T214" s="5" t="s">
        <v>123</v>
      </c>
      <c r="U214" s="5" t="s">
        <v>123</v>
      </c>
      <c r="V214" s="5" t="s">
        <v>123</v>
      </c>
      <c r="W214" s="5" t="s">
        <v>123</v>
      </c>
      <c r="X214" s="5" t="s">
        <v>123</v>
      </c>
      <c r="Y214" s="5" t="s">
        <v>123</v>
      </c>
      <c r="Z214" s="5" t="s">
        <v>123</v>
      </c>
      <c r="AA214" s="5" t="s">
        <v>123</v>
      </c>
      <c r="AB214" s="5" t="s">
        <v>123</v>
      </c>
      <c r="AC214" s="5" t="s">
        <v>123</v>
      </c>
      <c r="AH214" s="5" t="s">
        <v>123</v>
      </c>
      <c r="AI214" s="5" t="s">
        <v>123</v>
      </c>
      <c r="AJ214" s="5" t="s">
        <v>123</v>
      </c>
      <c r="AK214" s="5" t="s">
        <v>123</v>
      </c>
      <c r="AL214" s="5" t="s">
        <v>123</v>
      </c>
      <c r="AM214" s="5" t="s">
        <v>123</v>
      </c>
      <c r="AO214" s="5" t="s">
        <v>123</v>
      </c>
      <c r="AP214" s="5" t="s">
        <v>123</v>
      </c>
      <c r="AQ214" s="5" t="s">
        <v>123</v>
      </c>
      <c r="AR214" s="5" t="s">
        <v>123</v>
      </c>
      <c r="AS214" s="5" t="s">
        <v>123</v>
      </c>
      <c r="AT214" s="5" t="s">
        <v>123</v>
      </c>
      <c r="AU214" s="5" t="s">
        <v>123</v>
      </c>
      <c r="AV214" s="5" t="s">
        <v>123</v>
      </c>
      <c r="AW214" s="5" t="s">
        <v>123</v>
      </c>
      <c r="AX214" s="5" t="s">
        <v>123</v>
      </c>
      <c r="AY214" s="5" t="s">
        <v>123</v>
      </c>
      <c r="AZ214" s="5" t="s">
        <v>123</v>
      </c>
      <c r="BA214" s="5" t="s">
        <v>123</v>
      </c>
      <c r="BB214" s="5" t="s">
        <v>123</v>
      </c>
      <c r="BC214" s="5" t="s">
        <v>123</v>
      </c>
      <c r="BD214" s="5" t="s">
        <v>123</v>
      </c>
      <c r="BE214" s="5" t="s">
        <v>123</v>
      </c>
      <c r="BF214" s="5" t="s">
        <v>123</v>
      </c>
      <c r="BG214" s="5" t="s">
        <v>123</v>
      </c>
      <c r="BH214" s="5" t="s">
        <v>123</v>
      </c>
      <c r="BI214" s="5" t="s">
        <v>123</v>
      </c>
      <c r="BJ214" s="5" t="s">
        <v>123</v>
      </c>
      <c r="BK214" s="5" t="s">
        <v>123</v>
      </c>
      <c r="BL214" s="5" t="s">
        <v>123</v>
      </c>
      <c r="BM214" s="5" t="s">
        <v>123</v>
      </c>
      <c r="BN214" s="5" t="s">
        <v>123</v>
      </c>
      <c r="BO214" s="5" t="s">
        <v>123</v>
      </c>
      <c r="BP214" s="5" t="s">
        <v>123</v>
      </c>
      <c r="BQ214" s="5" t="s">
        <v>123</v>
      </c>
      <c r="BR214" s="5" t="s">
        <v>123</v>
      </c>
      <c r="BS214" s="5" t="s">
        <v>123</v>
      </c>
      <c r="BT214" s="5" t="s">
        <v>123</v>
      </c>
      <c r="BU214" s="5" t="s">
        <v>123</v>
      </c>
      <c r="BV214" s="5" t="s">
        <v>123</v>
      </c>
      <c r="BW214" s="5" t="s">
        <v>123</v>
      </c>
      <c r="BX214" s="5" t="s">
        <v>123</v>
      </c>
      <c r="BY214" s="5" t="s">
        <v>123</v>
      </c>
      <c r="BZ214" s="5" t="s">
        <v>123</v>
      </c>
      <c r="CA214" s="5" t="s">
        <v>123</v>
      </c>
      <c r="CC214" s="5" t="s">
        <v>123</v>
      </c>
      <c r="CE214" s="5" t="s">
        <v>123</v>
      </c>
      <c r="CF214" s="5" t="s">
        <v>123</v>
      </c>
      <c r="CG214" s="5" t="s">
        <v>123</v>
      </c>
      <c r="CH214" s="5" t="s">
        <v>123</v>
      </c>
      <c r="CI214" s="5" t="s">
        <v>123</v>
      </c>
      <c r="CJ214" s="5" t="s">
        <v>123</v>
      </c>
      <c r="CK214" s="5" t="s">
        <v>123</v>
      </c>
      <c r="CL214" s="5" t="s">
        <v>123</v>
      </c>
      <c r="CM214" s="5" t="s">
        <v>123</v>
      </c>
      <c r="CN214" s="5" t="s">
        <v>123</v>
      </c>
      <c r="CO214" s="5" t="s">
        <v>123</v>
      </c>
      <c r="CP214" s="5" t="s">
        <v>123</v>
      </c>
      <c r="CQ214" s="5" t="s">
        <v>123</v>
      </c>
      <c r="CR214" s="5" t="s">
        <v>123</v>
      </c>
      <c r="CS214" s="5" t="s">
        <v>123</v>
      </c>
      <c r="CT214" s="5" t="s">
        <v>123</v>
      </c>
      <c r="CV214" s="5" t="s">
        <v>123</v>
      </c>
      <c r="CW214" s="5" t="s">
        <v>123</v>
      </c>
      <c r="CX214" s="5" t="s">
        <v>123</v>
      </c>
      <c r="CY214" s="5" t="s">
        <v>123</v>
      </c>
      <c r="CZ214" s="5" t="s">
        <v>123</v>
      </c>
      <c r="DA214" s="5" t="s">
        <v>123</v>
      </c>
      <c r="DB214" s="5">
        <v>4.0</v>
      </c>
      <c r="DE214" s="5" t="s">
        <v>124</v>
      </c>
    </row>
    <row r="215">
      <c r="A215" s="5">
        <v>214.0</v>
      </c>
      <c r="B215" s="6">
        <v>260.0</v>
      </c>
      <c r="C215" s="6">
        <v>69.0</v>
      </c>
      <c r="D215" s="5" t="s">
        <v>139</v>
      </c>
      <c r="E215" s="5" t="s">
        <v>125</v>
      </c>
      <c r="F215" s="5" t="s">
        <v>126</v>
      </c>
      <c r="G215" s="5" t="s">
        <v>1426</v>
      </c>
      <c r="H215" s="5" t="s">
        <v>1763</v>
      </c>
      <c r="I215" s="5" t="s">
        <v>1764</v>
      </c>
      <c r="J215" s="5" t="s">
        <v>249</v>
      </c>
      <c r="K215" s="5" t="s">
        <v>1765</v>
      </c>
      <c r="L215" s="8" t="s">
        <v>1766</v>
      </c>
      <c r="M215" s="5" t="s">
        <v>118</v>
      </c>
      <c r="N215" s="5" t="s">
        <v>1767</v>
      </c>
      <c r="O215" s="5" t="s">
        <v>1768</v>
      </c>
      <c r="P215" s="5" t="s">
        <v>1769</v>
      </c>
      <c r="Q215" s="5" t="s">
        <v>122</v>
      </c>
      <c r="S215" s="5" t="s">
        <v>123</v>
      </c>
      <c r="T215" s="5" t="s">
        <v>123</v>
      </c>
      <c r="U215" s="5" t="s">
        <v>123</v>
      </c>
      <c r="V215" s="5" t="s">
        <v>123</v>
      </c>
      <c r="W215" s="5" t="s">
        <v>123</v>
      </c>
      <c r="X215" s="5" t="s">
        <v>123</v>
      </c>
      <c r="Y215" s="5" t="s">
        <v>123</v>
      </c>
      <c r="AA215" s="5" t="s">
        <v>123</v>
      </c>
      <c r="AB215" s="5" t="s">
        <v>123</v>
      </c>
      <c r="AC215" s="5" t="s">
        <v>123</v>
      </c>
      <c r="DB215" s="5">
        <v>4.0</v>
      </c>
      <c r="DE215" s="5" t="s">
        <v>124</v>
      </c>
    </row>
    <row r="216">
      <c r="A216" s="5">
        <v>215.0</v>
      </c>
      <c r="B216" s="6">
        <v>248.0</v>
      </c>
      <c r="C216" s="6">
        <v>46.0</v>
      </c>
      <c r="D216" s="5" t="s">
        <v>109</v>
      </c>
      <c r="E216" s="5" t="s">
        <v>125</v>
      </c>
      <c r="F216" s="5" t="s">
        <v>160</v>
      </c>
      <c r="G216" s="5" t="s">
        <v>559</v>
      </c>
      <c r="H216" s="5" t="s">
        <v>1772</v>
      </c>
      <c r="I216" s="5" t="s">
        <v>1773</v>
      </c>
      <c r="J216" s="5" t="s">
        <v>456</v>
      </c>
      <c r="K216" s="5" t="s">
        <v>1774</v>
      </c>
      <c r="L216" s="8" t="s">
        <v>1775</v>
      </c>
      <c r="M216" s="5" t="s">
        <v>118</v>
      </c>
      <c r="N216" s="5" t="s">
        <v>1776</v>
      </c>
      <c r="O216" s="5" t="s">
        <v>1777</v>
      </c>
      <c r="P216" s="5" t="s">
        <v>1778</v>
      </c>
      <c r="Q216" s="5" t="s">
        <v>157</v>
      </c>
      <c r="R216" s="5" t="s">
        <v>123</v>
      </c>
      <c r="S216" s="5" t="s">
        <v>123</v>
      </c>
      <c r="T216" s="5" t="s">
        <v>123</v>
      </c>
      <c r="X216" s="5" t="s">
        <v>123</v>
      </c>
      <c r="Y216" s="5" t="s">
        <v>123</v>
      </c>
      <c r="AG216" s="5" t="s">
        <v>123</v>
      </c>
      <c r="AL216" s="5" t="s">
        <v>123</v>
      </c>
      <c r="AM216" s="5" t="s">
        <v>123</v>
      </c>
      <c r="AO216" s="5" t="s">
        <v>123</v>
      </c>
      <c r="AP216" s="5" t="s">
        <v>123</v>
      </c>
      <c r="AT216" s="5" t="s">
        <v>123</v>
      </c>
      <c r="AY216" s="5" t="s">
        <v>123</v>
      </c>
      <c r="AZ216" s="5" t="s">
        <v>123</v>
      </c>
      <c r="BA216" s="5" t="s">
        <v>123</v>
      </c>
      <c r="BE216" s="5" t="s">
        <v>123</v>
      </c>
      <c r="BK216" s="5" t="s">
        <v>123</v>
      </c>
      <c r="BL216" s="5" t="s">
        <v>123</v>
      </c>
      <c r="BV216" s="5" t="s">
        <v>123</v>
      </c>
      <c r="CI216" s="5" t="s">
        <v>123</v>
      </c>
      <c r="CK216" s="5" t="s">
        <v>123</v>
      </c>
      <c r="CL216" s="5" t="s">
        <v>123</v>
      </c>
      <c r="CM216" s="5" t="s">
        <v>123</v>
      </c>
      <c r="CN216" s="5" t="s">
        <v>123</v>
      </c>
      <c r="CO216" s="5" t="s">
        <v>123</v>
      </c>
      <c r="CP216" s="5" t="s">
        <v>123</v>
      </c>
      <c r="CU216" s="5" t="s">
        <v>123</v>
      </c>
      <c r="CW216" s="5" t="s">
        <v>123</v>
      </c>
      <c r="DB216" s="5">
        <v>3.0</v>
      </c>
      <c r="DE216" s="5" t="s">
        <v>124</v>
      </c>
    </row>
    <row r="217">
      <c r="A217" s="5">
        <v>216.0</v>
      </c>
      <c r="B217" s="6">
        <v>256.0</v>
      </c>
      <c r="C217" s="6">
        <v>63.0</v>
      </c>
      <c r="D217" s="5" t="s">
        <v>139</v>
      </c>
      <c r="E217" s="5" t="s">
        <v>110</v>
      </c>
      <c r="F217" s="5" t="s">
        <v>111</v>
      </c>
      <c r="G217" s="5" t="s">
        <v>112</v>
      </c>
      <c r="H217" s="5" t="s">
        <v>1779</v>
      </c>
      <c r="I217" s="5" t="s">
        <v>1773</v>
      </c>
      <c r="J217" s="5" t="s">
        <v>456</v>
      </c>
      <c r="K217" s="5" t="s">
        <v>1780</v>
      </c>
      <c r="L217" s="8" t="s">
        <v>1781</v>
      </c>
      <c r="M217" s="5" t="s">
        <v>118</v>
      </c>
      <c r="N217" s="5" t="s">
        <v>1782</v>
      </c>
      <c r="O217" s="5" t="s">
        <v>1783</v>
      </c>
      <c r="P217" s="5" t="s">
        <v>1784</v>
      </c>
      <c r="Q217" s="5" t="s">
        <v>122</v>
      </c>
      <c r="S217" s="5" t="s">
        <v>123</v>
      </c>
      <c r="V217" s="5" t="s">
        <v>123</v>
      </c>
      <c r="X217" s="5" t="s">
        <v>123</v>
      </c>
      <c r="Y217" s="5" t="s">
        <v>123</v>
      </c>
      <c r="AA217" s="5" t="s">
        <v>123</v>
      </c>
      <c r="DB217" s="5">
        <v>3.0</v>
      </c>
      <c r="DE217" s="5" t="s">
        <v>124</v>
      </c>
    </row>
    <row r="218">
      <c r="A218" s="5">
        <v>217.0</v>
      </c>
      <c r="B218" s="6">
        <v>77.0</v>
      </c>
      <c r="C218" s="6">
        <v>141.0</v>
      </c>
      <c r="D218" s="5" t="s">
        <v>109</v>
      </c>
      <c r="E218" s="5" t="s">
        <v>125</v>
      </c>
      <c r="F218" s="5" t="s">
        <v>126</v>
      </c>
      <c r="G218" s="5" t="s">
        <v>1823</v>
      </c>
      <c r="H218" s="5" t="s">
        <v>1785</v>
      </c>
      <c r="I218" s="5" t="s">
        <v>1786</v>
      </c>
      <c r="J218" s="5" t="s">
        <v>448</v>
      </c>
      <c r="K218" s="5" t="s">
        <v>1787</v>
      </c>
      <c r="L218" s="8" t="s">
        <v>1788</v>
      </c>
      <c r="M218" s="5" t="s">
        <v>118</v>
      </c>
      <c r="N218" s="5" t="s">
        <v>1789</v>
      </c>
      <c r="O218" s="5" t="s">
        <v>1790</v>
      </c>
      <c r="P218" s="5" t="s">
        <v>1791</v>
      </c>
      <c r="Q218" s="5" t="s">
        <v>122</v>
      </c>
      <c r="V218" s="5" t="s">
        <v>123</v>
      </c>
      <c r="Z218" s="5" t="s">
        <v>123</v>
      </c>
      <c r="AB218" s="5" t="s">
        <v>123</v>
      </c>
      <c r="AC218" s="5" t="s">
        <v>123</v>
      </c>
      <c r="DB218" s="5">
        <v>3.0</v>
      </c>
      <c r="DE218" s="5" t="s">
        <v>138</v>
      </c>
    </row>
    <row r="219">
      <c r="A219" s="5">
        <v>218.0</v>
      </c>
      <c r="B219" s="6">
        <v>178.0</v>
      </c>
      <c r="C219" s="6">
        <v>104.0</v>
      </c>
      <c r="D219" s="5" t="s">
        <v>109</v>
      </c>
      <c r="E219" s="5" t="s">
        <v>110</v>
      </c>
      <c r="F219" s="5" t="s">
        <v>111</v>
      </c>
      <c r="G219" s="5" t="s">
        <v>112</v>
      </c>
      <c r="H219" s="5" t="s">
        <v>1792</v>
      </c>
      <c r="I219" s="5" t="s">
        <v>1793</v>
      </c>
      <c r="J219" s="5" t="s">
        <v>447</v>
      </c>
      <c r="K219" s="5" t="s">
        <v>1513</v>
      </c>
      <c r="L219" s="8" t="s">
        <v>1794</v>
      </c>
      <c r="M219" s="5" t="s">
        <v>118</v>
      </c>
      <c r="N219" s="5" t="s">
        <v>1795</v>
      </c>
      <c r="O219" s="5" t="s">
        <v>1796</v>
      </c>
      <c r="P219" s="5" t="s">
        <v>1797</v>
      </c>
      <c r="Q219" s="5" t="s">
        <v>157</v>
      </c>
      <c r="W219" s="5" t="s">
        <v>123</v>
      </c>
      <c r="AB219" s="5" t="s">
        <v>123</v>
      </c>
      <c r="AC219" s="5" t="s">
        <v>123</v>
      </c>
      <c r="BQ219" s="5" t="s">
        <v>123</v>
      </c>
      <c r="BS219" s="5" t="s">
        <v>123</v>
      </c>
      <c r="BT219" s="5" t="s">
        <v>123</v>
      </c>
      <c r="BY219" s="5" t="s">
        <v>123</v>
      </c>
      <c r="BZ219" s="5" t="s">
        <v>123</v>
      </c>
      <c r="CA219" s="5" t="s">
        <v>123</v>
      </c>
      <c r="CB219" s="5" t="s">
        <v>123</v>
      </c>
      <c r="CC219" s="5" t="s">
        <v>123</v>
      </c>
      <c r="CD219" s="5" t="s">
        <v>123</v>
      </c>
      <c r="CG219" s="5" t="s">
        <v>123</v>
      </c>
      <c r="DB219" s="5">
        <v>3.0</v>
      </c>
      <c r="DD219" s="5" t="s">
        <v>1798</v>
      </c>
      <c r="DE219" s="5" t="s">
        <v>138</v>
      </c>
    </row>
    <row r="220">
      <c r="A220" s="5">
        <v>219.0</v>
      </c>
      <c r="B220" s="6">
        <v>173.0</v>
      </c>
      <c r="C220" s="6">
        <v>95.0</v>
      </c>
      <c r="D220" s="5" t="s">
        <v>109</v>
      </c>
      <c r="E220" s="5" t="s">
        <v>110</v>
      </c>
      <c r="F220" s="5" t="s">
        <v>126</v>
      </c>
      <c r="G220" s="5" t="s">
        <v>576</v>
      </c>
      <c r="H220" s="5" t="s">
        <v>1799</v>
      </c>
      <c r="I220" s="5" t="s">
        <v>1800</v>
      </c>
      <c r="J220" s="5" t="s">
        <v>456</v>
      </c>
      <c r="K220" s="5" t="s">
        <v>1801</v>
      </c>
      <c r="L220" s="8" t="s">
        <v>1802</v>
      </c>
      <c r="M220" s="5" t="s">
        <v>118</v>
      </c>
      <c r="N220" s="5" t="s">
        <v>1803</v>
      </c>
      <c r="O220" s="5" t="s">
        <v>1804</v>
      </c>
      <c r="P220" s="5" t="s">
        <v>1805</v>
      </c>
      <c r="Q220" s="5" t="s">
        <v>122</v>
      </c>
      <c r="X220" s="5" t="s">
        <v>123</v>
      </c>
      <c r="AC220" s="5" t="s">
        <v>123</v>
      </c>
      <c r="DB220" s="5">
        <v>3.0</v>
      </c>
      <c r="DE220" s="5" t="s">
        <v>124</v>
      </c>
    </row>
    <row r="221">
      <c r="A221" s="5">
        <v>220.0</v>
      </c>
      <c r="B221" s="6" t="s">
        <v>1806</v>
      </c>
      <c r="C221" s="6" t="s">
        <v>1807</v>
      </c>
      <c r="D221" s="5" t="s">
        <v>109</v>
      </c>
      <c r="G221" s="5" t="s">
        <v>1808</v>
      </c>
      <c r="H221" s="5" t="s">
        <v>1809</v>
      </c>
      <c r="I221" s="5" t="s">
        <v>259</v>
      </c>
      <c r="J221" s="5" t="s">
        <v>439</v>
      </c>
      <c r="K221" s="5" t="s">
        <v>1809</v>
      </c>
      <c r="L221" s="8" t="s">
        <v>1810</v>
      </c>
      <c r="M221" s="5" t="s">
        <v>118</v>
      </c>
      <c r="N221" s="5" t="s">
        <v>1811</v>
      </c>
      <c r="O221" s="5" t="s">
        <v>1812</v>
      </c>
      <c r="P221" s="5" t="s">
        <v>1813</v>
      </c>
      <c r="Q221" s="5" t="s">
        <v>157</v>
      </c>
      <c r="R221" s="5" t="s">
        <v>123</v>
      </c>
      <c r="T221" s="5" t="s">
        <v>123</v>
      </c>
      <c r="U221" s="5" t="s">
        <v>123</v>
      </c>
      <c r="V221" s="5" t="s">
        <v>123</v>
      </c>
      <c r="X221" s="5" t="s">
        <v>123</v>
      </c>
      <c r="Y221" s="5" t="s">
        <v>123</v>
      </c>
      <c r="AA221" s="5" t="s">
        <v>123</v>
      </c>
      <c r="AB221" s="5" t="s">
        <v>123</v>
      </c>
      <c r="AC221" s="5" t="s">
        <v>123</v>
      </c>
      <c r="AE221" s="5" t="s">
        <v>123</v>
      </c>
      <c r="AH221" s="5" t="s">
        <v>123</v>
      </c>
      <c r="AJ221" s="5" t="s">
        <v>123</v>
      </c>
      <c r="AK221" s="5" t="s">
        <v>123</v>
      </c>
      <c r="AM221" s="5" t="s">
        <v>123</v>
      </c>
      <c r="AQ221" s="5" t="s">
        <v>123</v>
      </c>
      <c r="AR221" s="5" t="s">
        <v>123</v>
      </c>
      <c r="AS221" s="5" t="s">
        <v>123</v>
      </c>
      <c r="AT221" s="5" t="s">
        <v>123</v>
      </c>
      <c r="AV221" s="5" t="s">
        <v>123</v>
      </c>
      <c r="AW221" s="5" t="s">
        <v>123</v>
      </c>
      <c r="AX221" s="5" t="s">
        <v>123</v>
      </c>
      <c r="AY221" s="5" t="s">
        <v>123</v>
      </c>
      <c r="AZ221" s="5" t="s">
        <v>123</v>
      </c>
      <c r="BA221" s="5" t="s">
        <v>123</v>
      </c>
      <c r="BB221" s="5" t="s">
        <v>123</v>
      </c>
      <c r="BD221" s="5" t="s">
        <v>123</v>
      </c>
      <c r="BE221" s="5" t="s">
        <v>123</v>
      </c>
      <c r="BF221" s="5" t="s">
        <v>123</v>
      </c>
      <c r="BG221" s="5" t="s">
        <v>123</v>
      </c>
      <c r="BH221" s="5" t="s">
        <v>123</v>
      </c>
      <c r="BI221" s="5" t="s">
        <v>123</v>
      </c>
      <c r="BJ221" s="5" t="s">
        <v>123</v>
      </c>
      <c r="BK221" s="5" t="s">
        <v>123</v>
      </c>
      <c r="BL221" s="5" t="s">
        <v>123</v>
      </c>
      <c r="BM221" s="5" t="s">
        <v>123</v>
      </c>
      <c r="BO221" s="5" t="s">
        <v>123</v>
      </c>
      <c r="BP221" s="5" t="s">
        <v>123</v>
      </c>
      <c r="BT221" s="5" t="s">
        <v>123</v>
      </c>
      <c r="BX221" s="5" t="s">
        <v>123</v>
      </c>
      <c r="CA221" s="5" t="s">
        <v>123</v>
      </c>
      <c r="CC221" s="5" t="s">
        <v>123</v>
      </c>
      <c r="CD221" s="5" t="s">
        <v>123</v>
      </c>
      <c r="CE221" s="5" t="s">
        <v>123</v>
      </c>
      <c r="CF221" s="5" t="s">
        <v>123</v>
      </c>
      <c r="CG221" s="5" t="s">
        <v>123</v>
      </c>
      <c r="CI221" s="5" t="s">
        <v>123</v>
      </c>
      <c r="CJ221" s="5" t="s">
        <v>123</v>
      </c>
      <c r="CK221" s="5" t="s">
        <v>123</v>
      </c>
      <c r="CL221" s="5" t="s">
        <v>123</v>
      </c>
      <c r="CM221" s="5" t="s">
        <v>123</v>
      </c>
      <c r="CN221" s="5" t="s">
        <v>123</v>
      </c>
      <c r="CO221" s="5" t="s">
        <v>123</v>
      </c>
      <c r="CP221" s="5" t="s">
        <v>123</v>
      </c>
      <c r="CQ221" s="5" t="s">
        <v>123</v>
      </c>
      <c r="CR221" s="5" t="s">
        <v>123</v>
      </c>
      <c r="CU221" s="5" t="s">
        <v>123</v>
      </c>
      <c r="CW221" s="5" t="s">
        <v>123</v>
      </c>
      <c r="CX221" s="5" t="s">
        <v>123</v>
      </c>
      <c r="CZ221" s="5" t="s">
        <v>123</v>
      </c>
      <c r="DB221" s="9">
        <v>43527.0</v>
      </c>
      <c r="DE221" s="5" t="s">
        <v>138</v>
      </c>
    </row>
    <row r="222">
      <c r="A222" s="5">
        <v>221.0</v>
      </c>
      <c r="B222" s="6">
        <v>214.0</v>
      </c>
      <c r="C222" s="6">
        <v>69.0</v>
      </c>
      <c r="D222" s="5" t="s">
        <v>139</v>
      </c>
      <c r="E222" s="5" t="s">
        <v>125</v>
      </c>
      <c r="F222" s="5" t="s">
        <v>126</v>
      </c>
      <c r="G222" s="5" t="s">
        <v>1426</v>
      </c>
      <c r="H222" s="5" t="s">
        <v>1816</v>
      </c>
      <c r="I222" s="5" t="s">
        <v>1817</v>
      </c>
      <c r="J222" s="5" t="s">
        <v>503</v>
      </c>
      <c r="K222" s="5" t="s">
        <v>1818</v>
      </c>
      <c r="L222" s="8" t="s">
        <v>1819</v>
      </c>
      <c r="M222" s="5" t="s">
        <v>118</v>
      </c>
      <c r="N222" s="5" t="s">
        <v>1820</v>
      </c>
      <c r="O222" s="5" t="s">
        <v>1821</v>
      </c>
      <c r="P222" s="5" t="s">
        <v>1822</v>
      </c>
      <c r="Q222" s="5" t="s">
        <v>122</v>
      </c>
      <c r="S222" s="5" t="s">
        <v>123</v>
      </c>
      <c r="T222" s="5" t="s">
        <v>123</v>
      </c>
      <c r="U222" s="5" t="s">
        <v>123</v>
      </c>
      <c r="V222" s="5" t="s">
        <v>123</v>
      </c>
      <c r="W222" s="5" t="s">
        <v>123</v>
      </c>
      <c r="X222" s="5" t="s">
        <v>123</v>
      </c>
      <c r="Y222" s="5" t="s">
        <v>123</v>
      </c>
      <c r="AB222" s="5" t="s">
        <v>123</v>
      </c>
      <c r="AC222" s="5" t="s">
        <v>123</v>
      </c>
      <c r="DB222" s="5">
        <v>4.0</v>
      </c>
      <c r="DE222" s="5" t="s">
        <v>124</v>
      </c>
    </row>
    <row r="223">
      <c r="A223" s="5">
        <v>222.0</v>
      </c>
      <c r="B223" s="6">
        <v>262.0</v>
      </c>
      <c r="C223" s="6">
        <v>77.0</v>
      </c>
      <c r="D223" s="5" t="s">
        <v>139</v>
      </c>
      <c r="E223" s="5" t="s">
        <v>110</v>
      </c>
      <c r="F223" s="5" t="s">
        <v>219</v>
      </c>
      <c r="G223" s="5" t="s">
        <v>112</v>
      </c>
      <c r="H223" s="5" t="s">
        <v>1824</v>
      </c>
      <c r="I223" s="5" t="s">
        <v>1825</v>
      </c>
      <c r="J223" s="5" t="s">
        <v>397</v>
      </c>
      <c r="K223" s="5" t="s">
        <v>1826</v>
      </c>
      <c r="L223" s="8" t="s">
        <v>1827</v>
      </c>
      <c r="M223" s="5" t="s">
        <v>118</v>
      </c>
      <c r="N223" s="5" t="s">
        <v>1828</v>
      </c>
      <c r="O223" s="5" t="s">
        <v>1829</v>
      </c>
      <c r="P223" s="5" t="s">
        <v>437</v>
      </c>
      <c r="Q223" s="5" t="s">
        <v>122</v>
      </c>
      <c r="R223" s="5" t="s">
        <v>123</v>
      </c>
      <c r="V223" s="5" t="s">
        <v>123</v>
      </c>
      <c r="DB223" s="5">
        <v>4.0</v>
      </c>
      <c r="DE223" s="5" t="s">
        <v>138</v>
      </c>
    </row>
    <row r="224">
      <c r="A224" s="5">
        <v>223.0</v>
      </c>
      <c r="B224" s="6">
        <v>156.0</v>
      </c>
      <c r="C224" s="6">
        <v>66.0</v>
      </c>
      <c r="D224" s="5" t="s">
        <v>109</v>
      </c>
      <c r="E224" s="5" t="s">
        <v>110</v>
      </c>
      <c r="F224" s="5" t="s">
        <v>160</v>
      </c>
      <c r="G224" s="5" t="s">
        <v>761</v>
      </c>
      <c r="H224" s="5" t="s">
        <v>1830</v>
      </c>
      <c r="I224" s="5" t="s">
        <v>338</v>
      </c>
      <c r="J224" s="5" t="s">
        <v>338</v>
      </c>
      <c r="K224" s="5" t="s">
        <v>742</v>
      </c>
      <c r="L224" s="8" t="s">
        <v>1831</v>
      </c>
      <c r="M224" s="5" t="s">
        <v>118</v>
      </c>
      <c r="N224" s="5" t="s">
        <v>1832</v>
      </c>
      <c r="O224" s="5" t="s">
        <v>1833</v>
      </c>
      <c r="P224" s="5" t="s">
        <v>1834</v>
      </c>
      <c r="Q224" s="5" t="s">
        <v>157</v>
      </c>
      <c r="R224" s="5" t="s">
        <v>123</v>
      </c>
      <c r="S224" s="5" t="s">
        <v>123</v>
      </c>
      <c r="T224" s="5" t="s">
        <v>123</v>
      </c>
      <c r="V224" s="5" t="s">
        <v>123</v>
      </c>
      <c r="X224" s="5" t="s">
        <v>123</v>
      </c>
      <c r="Y224" s="5" t="s">
        <v>123</v>
      </c>
      <c r="Z224" s="5" t="s">
        <v>123</v>
      </c>
      <c r="AA224" s="5" t="s">
        <v>123</v>
      </c>
      <c r="AB224" s="5" t="s">
        <v>123</v>
      </c>
      <c r="AH224" s="5" t="s">
        <v>123</v>
      </c>
      <c r="AK224" s="5" t="s">
        <v>123</v>
      </c>
      <c r="AM224" s="5" t="s">
        <v>123</v>
      </c>
      <c r="AN224" s="5" t="s">
        <v>123</v>
      </c>
      <c r="AP224" s="5" t="s">
        <v>123</v>
      </c>
      <c r="AQ224" s="5" t="s">
        <v>123</v>
      </c>
      <c r="AR224" s="5" t="s">
        <v>123</v>
      </c>
      <c r="AS224" s="5" t="s">
        <v>123</v>
      </c>
      <c r="AT224" s="5" t="s">
        <v>123</v>
      </c>
      <c r="AV224" s="5" t="s">
        <v>123</v>
      </c>
      <c r="AW224" s="5" t="s">
        <v>123</v>
      </c>
      <c r="AX224" s="5" t="s">
        <v>123</v>
      </c>
      <c r="AY224" s="5" t="s">
        <v>123</v>
      </c>
      <c r="BC224" s="5" t="s">
        <v>123</v>
      </c>
      <c r="BD224" s="5" t="s">
        <v>123</v>
      </c>
      <c r="BE224" s="5" t="s">
        <v>123</v>
      </c>
      <c r="BF224" s="5" t="s">
        <v>123</v>
      </c>
      <c r="BK224" s="5" t="s">
        <v>123</v>
      </c>
      <c r="BM224" s="5" t="s">
        <v>123</v>
      </c>
      <c r="BN224" s="5" t="s">
        <v>123</v>
      </c>
      <c r="BO224" s="5" t="s">
        <v>123</v>
      </c>
      <c r="BP224" s="5" t="s">
        <v>123</v>
      </c>
      <c r="BS224" s="5" t="s">
        <v>123</v>
      </c>
      <c r="BT224" s="5" t="s">
        <v>123</v>
      </c>
      <c r="BU224" s="5" t="s">
        <v>123</v>
      </c>
      <c r="BV224" s="5" t="s">
        <v>123</v>
      </c>
      <c r="BZ224" s="5" t="s">
        <v>123</v>
      </c>
      <c r="CH224" s="5" t="s">
        <v>123</v>
      </c>
      <c r="CI224" s="5" t="s">
        <v>123</v>
      </c>
      <c r="CJ224" s="5" t="s">
        <v>123</v>
      </c>
      <c r="CK224" s="5" t="s">
        <v>123</v>
      </c>
      <c r="CO224" s="5" t="s">
        <v>123</v>
      </c>
      <c r="CP224" s="5" t="s">
        <v>123</v>
      </c>
      <c r="CQ224" s="5" t="s">
        <v>123</v>
      </c>
      <c r="CR224" s="5" t="s">
        <v>123</v>
      </c>
      <c r="CS224" s="5" t="s">
        <v>123</v>
      </c>
      <c r="DB224" s="5">
        <v>3.0</v>
      </c>
      <c r="DD224" s="5" t="s">
        <v>1835</v>
      </c>
      <c r="DE224" s="5" t="s">
        <v>124</v>
      </c>
    </row>
    <row r="225">
      <c r="A225" s="5">
        <v>224.0</v>
      </c>
      <c r="B225" s="6">
        <v>175.0</v>
      </c>
      <c r="C225" s="6">
        <v>97.0</v>
      </c>
      <c r="D225" s="5" t="s">
        <v>139</v>
      </c>
      <c r="E225" s="5" t="s">
        <v>110</v>
      </c>
      <c r="F225" s="5" t="s">
        <v>160</v>
      </c>
      <c r="G225" s="5" t="s">
        <v>720</v>
      </c>
      <c r="H225" s="5" t="s">
        <v>1836</v>
      </c>
      <c r="I225" s="5" t="s">
        <v>713</v>
      </c>
      <c r="J225" s="5" t="s">
        <v>417</v>
      </c>
      <c r="K225" s="5" t="s">
        <v>721</v>
      </c>
      <c r="L225" s="8" t="s">
        <v>1837</v>
      </c>
      <c r="M225" s="5" t="s">
        <v>118</v>
      </c>
      <c r="N225" s="5" t="s">
        <v>1838</v>
      </c>
      <c r="O225" s="5" t="s">
        <v>1839</v>
      </c>
      <c r="P225" s="5" t="s">
        <v>1840</v>
      </c>
      <c r="Q225" s="5" t="s">
        <v>122</v>
      </c>
      <c r="R225" s="5" t="s">
        <v>123</v>
      </c>
      <c r="S225" s="5" t="s">
        <v>123</v>
      </c>
      <c r="U225" s="5" t="s">
        <v>123</v>
      </c>
      <c r="V225" s="5" t="s">
        <v>123</v>
      </c>
      <c r="Y225" s="5" t="s">
        <v>123</v>
      </c>
      <c r="AB225" s="5" t="s">
        <v>123</v>
      </c>
      <c r="AC225" s="5" t="s">
        <v>123</v>
      </c>
      <c r="DB225" s="5">
        <v>3.0</v>
      </c>
      <c r="DE225" s="5" t="s">
        <v>124</v>
      </c>
    </row>
    <row r="226">
      <c r="A226" s="5">
        <v>225.0</v>
      </c>
      <c r="B226" s="6">
        <v>64.0</v>
      </c>
      <c r="C226" s="6">
        <v>126.0</v>
      </c>
      <c r="D226" s="5" t="s">
        <v>139</v>
      </c>
      <c r="E226" s="5" t="s">
        <v>110</v>
      </c>
      <c r="F226" s="5" t="s">
        <v>160</v>
      </c>
      <c r="G226" s="5" t="s">
        <v>828</v>
      </c>
      <c r="H226" s="5" t="s">
        <v>1841</v>
      </c>
      <c r="I226" s="5" t="s">
        <v>1842</v>
      </c>
      <c r="J226" s="5" t="s">
        <v>425</v>
      </c>
      <c r="K226" s="5" t="s">
        <v>143</v>
      </c>
      <c r="L226" s="8" t="s">
        <v>1843</v>
      </c>
      <c r="M226" s="5" t="s">
        <v>118</v>
      </c>
      <c r="N226" s="5" t="s">
        <v>1844</v>
      </c>
      <c r="O226" s="5" t="s">
        <v>1845</v>
      </c>
      <c r="P226" s="5" t="s">
        <v>1846</v>
      </c>
      <c r="Q226" s="5" t="s">
        <v>122</v>
      </c>
      <c r="S226" s="5" t="s">
        <v>123</v>
      </c>
      <c r="V226" s="5" t="s">
        <v>123</v>
      </c>
      <c r="X226" s="5" t="s">
        <v>123</v>
      </c>
      <c r="AB226" s="5" t="s">
        <v>123</v>
      </c>
      <c r="AC226" s="5" t="s">
        <v>123</v>
      </c>
      <c r="DB226" s="5">
        <v>3.0</v>
      </c>
      <c r="DE226" s="5" t="s">
        <v>124</v>
      </c>
    </row>
    <row r="227">
      <c r="A227" s="5">
        <v>226.0</v>
      </c>
      <c r="B227" s="6" t="s">
        <v>1847</v>
      </c>
      <c r="C227" s="6" t="s">
        <v>1848</v>
      </c>
      <c r="D227" s="5" t="s">
        <v>139</v>
      </c>
      <c r="G227" s="5" t="s">
        <v>1882</v>
      </c>
      <c r="H227" s="5" t="s">
        <v>1850</v>
      </c>
      <c r="I227" s="5" t="s">
        <v>1851</v>
      </c>
      <c r="J227" s="5" t="s">
        <v>448</v>
      </c>
      <c r="K227" s="5" t="s">
        <v>1852</v>
      </c>
      <c r="L227" s="8" t="s">
        <v>1853</v>
      </c>
      <c r="M227" s="5" t="s">
        <v>118</v>
      </c>
      <c r="N227" s="5" t="s">
        <v>1854</v>
      </c>
      <c r="O227" s="5" t="s">
        <v>1855</v>
      </c>
      <c r="P227" s="5" t="s">
        <v>1856</v>
      </c>
      <c r="Q227" s="5" t="s">
        <v>157</v>
      </c>
      <c r="R227" s="5" t="s">
        <v>123</v>
      </c>
      <c r="S227" s="5" t="s">
        <v>123</v>
      </c>
      <c r="W227" s="5" t="s">
        <v>123</v>
      </c>
      <c r="AB227" s="5" t="s">
        <v>123</v>
      </c>
      <c r="AC227" s="5" t="s">
        <v>123</v>
      </c>
      <c r="AI227" s="5" t="s">
        <v>123</v>
      </c>
      <c r="AK227" s="5" t="s">
        <v>123</v>
      </c>
      <c r="AV227" s="5" t="s">
        <v>123</v>
      </c>
      <c r="AW227" s="5" t="s">
        <v>123</v>
      </c>
      <c r="BB227" s="5" t="s">
        <v>123</v>
      </c>
      <c r="BC227" s="5" t="s">
        <v>123</v>
      </c>
      <c r="BF227" s="5" t="s">
        <v>123</v>
      </c>
      <c r="BH227" s="5" t="s">
        <v>123</v>
      </c>
      <c r="BQ227" s="5" t="s">
        <v>123</v>
      </c>
      <c r="BR227" s="5" t="s">
        <v>123</v>
      </c>
      <c r="BS227" s="5" t="s">
        <v>123</v>
      </c>
      <c r="BT227" s="5" t="s">
        <v>123</v>
      </c>
      <c r="BU227" s="5" t="s">
        <v>123</v>
      </c>
      <c r="BV227" s="5" t="s">
        <v>123</v>
      </c>
      <c r="BW227" s="5" t="s">
        <v>123</v>
      </c>
      <c r="BX227" s="5" t="s">
        <v>123</v>
      </c>
      <c r="BZ227" s="5" t="s">
        <v>123</v>
      </c>
      <c r="CA227" s="5" t="s">
        <v>123</v>
      </c>
      <c r="CB227" s="5" t="s">
        <v>123</v>
      </c>
      <c r="CH227" s="5" t="s">
        <v>123</v>
      </c>
      <c r="CP227" s="5" t="s">
        <v>123</v>
      </c>
      <c r="CQ227" s="5" t="s">
        <v>123</v>
      </c>
      <c r="CR227" s="5" t="s">
        <v>123</v>
      </c>
      <c r="CV227" s="5" t="s">
        <v>123</v>
      </c>
      <c r="CW227" s="5" t="s">
        <v>123</v>
      </c>
      <c r="DB227" s="9">
        <v>43526.0</v>
      </c>
      <c r="DC227" s="5" t="s">
        <v>1859</v>
      </c>
      <c r="DD227" s="5" t="s">
        <v>1860</v>
      </c>
      <c r="DE227" s="5" t="s">
        <v>138</v>
      </c>
    </row>
    <row r="228">
      <c r="A228" s="5">
        <v>227.0</v>
      </c>
      <c r="B228" s="6">
        <v>203.0</v>
      </c>
      <c r="C228" s="6">
        <v>52.0</v>
      </c>
      <c r="D228" s="5" t="s">
        <v>139</v>
      </c>
      <c r="E228" s="5" t="s">
        <v>125</v>
      </c>
      <c r="F228" s="5" t="s">
        <v>219</v>
      </c>
      <c r="G228" s="5" t="s">
        <v>112</v>
      </c>
      <c r="H228" s="5" t="s">
        <v>1861</v>
      </c>
      <c r="I228" s="5" t="s">
        <v>259</v>
      </c>
      <c r="J228" s="5" t="s">
        <v>439</v>
      </c>
      <c r="K228" s="5" t="s">
        <v>1861</v>
      </c>
      <c r="L228" s="7" t="s">
        <v>117</v>
      </c>
      <c r="M228" s="5" t="s">
        <v>118</v>
      </c>
      <c r="N228" s="5" t="s">
        <v>1862</v>
      </c>
      <c r="O228" s="5" t="s">
        <v>1863</v>
      </c>
      <c r="P228" s="5" t="s">
        <v>1864</v>
      </c>
      <c r="Q228" s="5" t="s">
        <v>122</v>
      </c>
      <c r="R228" s="5" t="s">
        <v>123</v>
      </c>
      <c r="S228" s="5" t="s">
        <v>123</v>
      </c>
      <c r="U228" s="5" t="s">
        <v>123</v>
      </c>
      <c r="V228" s="5" t="s">
        <v>123</v>
      </c>
      <c r="W228" s="5" t="s">
        <v>123</v>
      </c>
      <c r="X228" s="5" t="s">
        <v>123</v>
      </c>
      <c r="Y228" s="5" t="s">
        <v>123</v>
      </c>
      <c r="Z228" s="5" t="s">
        <v>123</v>
      </c>
      <c r="AB228" s="5" t="s">
        <v>123</v>
      </c>
      <c r="AC228" s="5" t="s">
        <v>123</v>
      </c>
      <c r="DB228" s="5">
        <v>3.0</v>
      </c>
      <c r="DD228" s="5" t="s">
        <v>1865</v>
      </c>
      <c r="DE228" s="5" t="s">
        <v>138</v>
      </c>
    </row>
    <row r="229">
      <c r="A229" s="5">
        <v>228.0</v>
      </c>
      <c r="B229" s="6" t="s">
        <v>1866</v>
      </c>
      <c r="C229" s="6" t="s">
        <v>1867</v>
      </c>
      <c r="D229" s="5" t="s">
        <v>109</v>
      </c>
      <c r="G229" s="5" t="s">
        <v>1868</v>
      </c>
      <c r="H229" s="5" t="s">
        <v>1869</v>
      </c>
      <c r="I229" s="5" t="s">
        <v>141</v>
      </c>
      <c r="J229" s="5" t="s">
        <v>142</v>
      </c>
      <c r="K229" s="5" t="s">
        <v>681</v>
      </c>
      <c r="L229" s="8" t="s">
        <v>1870</v>
      </c>
      <c r="M229" s="5" t="s">
        <v>118</v>
      </c>
      <c r="N229" s="5" t="s">
        <v>1871</v>
      </c>
      <c r="O229" s="5" t="s">
        <v>1872</v>
      </c>
      <c r="P229" s="5" t="s">
        <v>1873</v>
      </c>
      <c r="Q229" s="5" t="s">
        <v>157</v>
      </c>
      <c r="S229" s="5" t="s">
        <v>123</v>
      </c>
      <c r="T229" s="5" t="s">
        <v>123</v>
      </c>
      <c r="U229" s="5" t="s">
        <v>123</v>
      </c>
      <c r="V229" s="5" t="s">
        <v>123</v>
      </c>
      <c r="W229" s="5" t="s">
        <v>123</v>
      </c>
      <c r="X229" s="5" t="s">
        <v>123</v>
      </c>
      <c r="Y229" s="5" t="s">
        <v>123</v>
      </c>
      <c r="Z229" s="5" t="s">
        <v>123</v>
      </c>
      <c r="AB229" s="5" t="s">
        <v>123</v>
      </c>
      <c r="AC229" s="5" t="s">
        <v>123</v>
      </c>
      <c r="AK229" s="5" t="s">
        <v>123</v>
      </c>
      <c r="AM229" s="5" t="s">
        <v>123</v>
      </c>
      <c r="AN229" s="5" t="s">
        <v>123</v>
      </c>
      <c r="AO229" s="5" t="s">
        <v>123</v>
      </c>
      <c r="AP229" s="5" t="s">
        <v>123</v>
      </c>
      <c r="AQ229" s="5" t="s">
        <v>123</v>
      </c>
      <c r="AS229" s="5" t="s">
        <v>123</v>
      </c>
      <c r="AT229" s="5" t="s">
        <v>123</v>
      </c>
      <c r="AW229" s="5" t="s">
        <v>123</v>
      </c>
      <c r="AX229" s="5" t="s">
        <v>123</v>
      </c>
      <c r="BA229" s="5" t="s">
        <v>123</v>
      </c>
      <c r="BB229" s="5" t="s">
        <v>123</v>
      </c>
      <c r="BC229" s="5" t="s">
        <v>123</v>
      </c>
      <c r="BD229" s="5" t="s">
        <v>123</v>
      </c>
      <c r="BF229" s="5" t="s">
        <v>123</v>
      </c>
      <c r="BG229" s="5" t="s">
        <v>123</v>
      </c>
      <c r="BH229" s="5" t="s">
        <v>123</v>
      </c>
      <c r="BK229" s="5" t="s">
        <v>123</v>
      </c>
      <c r="BL229" s="5" t="s">
        <v>123</v>
      </c>
      <c r="BP229" s="5" t="s">
        <v>123</v>
      </c>
      <c r="BQ229" s="5" t="s">
        <v>123</v>
      </c>
      <c r="BR229" s="5" t="s">
        <v>123</v>
      </c>
      <c r="BS229" s="5" t="s">
        <v>123</v>
      </c>
      <c r="BT229" s="5" t="s">
        <v>123</v>
      </c>
      <c r="BU229" s="5" t="s">
        <v>123</v>
      </c>
      <c r="BV229" s="5" t="s">
        <v>123</v>
      </c>
      <c r="BW229" s="5" t="s">
        <v>123</v>
      </c>
      <c r="BY229" s="5" t="s">
        <v>123</v>
      </c>
      <c r="BZ229" s="5" t="s">
        <v>123</v>
      </c>
      <c r="CA229" s="5" t="s">
        <v>123</v>
      </c>
      <c r="CB229" s="5" t="s">
        <v>123</v>
      </c>
      <c r="CC229" s="5" t="s">
        <v>123</v>
      </c>
      <c r="CD229" s="5" t="s">
        <v>123</v>
      </c>
      <c r="CF229" s="5" t="s">
        <v>123</v>
      </c>
      <c r="CG229" s="5" t="s">
        <v>123</v>
      </c>
      <c r="CH229" s="5" t="s">
        <v>123</v>
      </c>
      <c r="CI229" s="5" t="s">
        <v>123</v>
      </c>
      <c r="CJ229" s="5" t="s">
        <v>123</v>
      </c>
      <c r="CK229" s="5" t="s">
        <v>123</v>
      </c>
      <c r="CL229" s="5" t="s">
        <v>123</v>
      </c>
      <c r="CM229" s="5" t="s">
        <v>123</v>
      </c>
      <c r="CO229" s="5" t="s">
        <v>123</v>
      </c>
      <c r="CP229" s="5" t="s">
        <v>123</v>
      </c>
      <c r="CQ229" s="5" t="s">
        <v>123</v>
      </c>
      <c r="CR229" s="5" t="s">
        <v>123</v>
      </c>
      <c r="CS229" s="5" t="s">
        <v>123</v>
      </c>
      <c r="DB229" s="9">
        <v>43527.0</v>
      </c>
      <c r="DE229" s="5" t="s">
        <v>124</v>
      </c>
    </row>
    <row r="230">
      <c r="A230" s="5">
        <v>229.0</v>
      </c>
      <c r="B230" s="6">
        <v>280.0</v>
      </c>
      <c r="C230" s="6">
        <v>122.0</v>
      </c>
      <c r="D230" s="5" t="s">
        <v>139</v>
      </c>
      <c r="E230" s="5" t="s">
        <v>110</v>
      </c>
      <c r="F230" s="5" t="s">
        <v>160</v>
      </c>
      <c r="G230" s="5" t="s">
        <v>412</v>
      </c>
      <c r="H230" s="5" t="s">
        <v>1876</v>
      </c>
      <c r="I230" s="5" t="s">
        <v>1877</v>
      </c>
      <c r="J230" s="5" t="s">
        <v>370</v>
      </c>
      <c r="K230" s="5" t="s">
        <v>415</v>
      </c>
      <c r="L230" s="8" t="s">
        <v>1878</v>
      </c>
      <c r="M230" s="5" t="s">
        <v>118</v>
      </c>
      <c r="N230" s="5" t="s">
        <v>1879</v>
      </c>
      <c r="O230" s="5" t="s">
        <v>1880</v>
      </c>
      <c r="P230" s="5" t="s">
        <v>1881</v>
      </c>
      <c r="Q230" s="5" t="s">
        <v>122</v>
      </c>
      <c r="T230" s="5" t="s">
        <v>123</v>
      </c>
      <c r="X230" s="5" t="s">
        <v>123</v>
      </c>
      <c r="AB230" s="5" t="s">
        <v>123</v>
      </c>
      <c r="DB230" s="5">
        <v>3.0</v>
      </c>
      <c r="DD230" s="5" t="s">
        <v>421</v>
      </c>
      <c r="DE230" s="5" t="s">
        <v>124</v>
      </c>
    </row>
    <row r="231">
      <c r="A231" s="5">
        <v>230.0</v>
      </c>
      <c r="B231" s="6" t="s">
        <v>1883</v>
      </c>
      <c r="C231" s="6" t="s">
        <v>1884</v>
      </c>
      <c r="D231" s="5" t="s">
        <v>109</v>
      </c>
      <c r="G231" s="5" t="s">
        <v>1885</v>
      </c>
      <c r="H231" s="5" t="s">
        <v>1886</v>
      </c>
      <c r="I231" s="5" t="s">
        <v>1887</v>
      </c>
      <c r="J231" s="5" t="s">
        <v>417</v>
      </c>
      <c r="K231" s="5" t="s">
        <v>323</v>
      </c>
      <c r="L231" s="8" t="s">
        <v>117</v>
      </c>
      <c r="M231" s="5" t="s">
        <v>118</v>
      </c>
      <c r="N231" s="5" t="s">
        <v>1888</v>
      </c>
      <c r="O231" s="5" t="s">
        <v>1889</v>
      </c>
      <c r="P231" s="5" t="s">
        <v>1890</v>
      </c>
      <c r="Q231" s="5" t="s">
        <v>157</v>
      </c>
      <c r="R231" s="5" t="s">
        <v>123</v>
      </c>
      <c r="S231" s="5" t="s">
        <v>123</v>
      </c>
      <c r="T231" s="5" t="s">
        <v>123</v>
      </c>
      <c r="U231" s="5" t="s">
        <v>123</v>
      </c>
      <c r="V231" s="5" t="s">
        <v>123</v>
      </c>
      <c r="W231" s="5" t="s">
        <v>123</v>
      </c>
      <c r="X231" s="5" t="s">
        <v>123</v>
      </c>
      <c r="Y231" s="5" t="s">
        <v>123</v>
      </c>
      <c r="Z231" s="5" t="s">
        <v>123</v>
      </c>
      <c r="AA231" s="5" t="s">
        <v>123</v>
      </c>
      <c r="AB231" s="5" t="s">
        <v>123</v>
      </c>
      <c r="AC231" s="5" t="s">
        <v>123</v>
      </c>
      <c r="AI231" s="5" t="s">
        <v>123</v>
      </c>
      <c r="AK231" s="5" t="s">
        <v>123</v>
      </c>
      <c r="AP231" s="5" t="s">
        <v>123</v>
      </c>
      <c r="BB231" s="5" t="s">
        <v>123</v>
      </c>
      <c r="BC231" s="5" t="s">
        <v>123</v>
      </c>
      <c r="BD231" s="5" t="s">
        <v>123</v>
      </c>
      <c r="BF231" s="5" t="s">
        <v>123</v>
      </c>
      <c r="BG231" s="5" t="s">
        <v>123</v>
      </c>
      <c r="BH231" s="5" t="s">
        <v>123</v>
      </c>
      <c r="BK231" s="5" t="s">
        <v>123</v>
      </c>
      <c r="BL231" s="5" t="s">
        <v>123</v>
      </c>
      <c r="BM231" s="5" t="s">
        <v>123</v>
      </c>
      <c r="BN231" s="5" t="s">
        <v>123</v>
      </c>
      <c r="BP231" s="5" t="s">
        <v>123</v>
      </c>
      <c r="BQ231" s="5" t="s">
        <v>123</v>
      </c>
      <c r="BR231" s="5" t="s">
        <v>123</v>
      </c>
      <c r="BS231" s="5" t="s">
        <v>123</v>
      </c>
      <c r="BT231" s="5" t="s">
        <v>123</v>
      </c>
      <c r="BU231" s="5" t="s">
        <v>123</v>
      </c>
      <c r="BV231" s="5" t="s">
        <v>123</v>
      </c>
      <c r="BW231" s="5" t="s">
        <v>123</v>
      </c>
      <c r="BX231" s="5" t="s">
        <v>123</v>
      </c>
      <c r="BY231" s="5" t="s">
        <v>123</v>
      </c>
      <c r="CA231" s="5" t="s">
        <v>123</v>
      </c>
      <c r="CB231" s="5" t="s">
        <v>123</v>
      </c>
      <c r="CC231" s="5" t="s">
        <v>123</v>
      </c>
      <c r="CD231" s="5" t="s">
        <v>123</v>
      </c>
      <c r="CG231" s="5" t="s">
        <v>123</v>
      </c>
      <c r="CH231" s="5" t="s">
        <v>123</v>
      </c>
      <c r="CI231" s="5" t="s">
        <v>123</v>
      </c>
      <c r="CJ231" s="5" t="s">
        <v>123</v>
      </c>
      <c r="CK231" s="5" t="s">
        <v>123</v>
      </c>
      <c r="CM231" s="5" t="s">
        <v>123</v>
      </c>
      <c r="CQ231" s="5" t="s">
        <v>123</v>
      </c>
      <c r="CR231" s="5" t="s">
        <v>123</v>
      </c>
      <c r="CS231" s="5" t="s">
        <v>123</v>
      </c>
      <c r="CW231" s="5" t="s">
        <v>123</v>
      </c>
      <c r="CZ231" s="5" t="s">
        <v>123</v>
      </c>
      <c r="DA231" s="5" t="s">
        <v>123</v>
      </c>
      <c r="DB231" s="9">
        <v>43528.0</v>
      </c>
      <c r="DE231" s="5" t="s">
        <v>138</v>
      </c>
    </row>
    <row r="232">
      <c r="A232" s="5">
        <v>231.0</v>
      </c>
      <c r="B232" s="6">
        <v>240.0</v>
      </c>
      <c r="C232" s="6">
        <v>123.0</v>
      </c>
      <c r="D232" s="5" t="s">
        <v>109</v>
      </c>
      <c r="E232" s="5" t="s">
        <v>110</v>
      </c>
      <c r="F232" s="5" t="s">
        <v>160</v>
      </c>
      <c r="G232" s="5" t="s">
        <v>1228</v>
      </c>
      <c r="H232" s="5" t="s">
        <v>1893</v>
      </c>
      <c r="I232" s="5" t="s">
        <v>1894</v>
      </c>
      <c r="J232" s="5" t="s">
        <v>386</v>
      </c>
      <c r="K232" s="5" t="s">
        <v>1895</v>
      </c>
      <c r="L232" s="8" t="s">
        <v>1896</v>
      </c>
      <c r="M232" s="5" t="s">
        <v>118</v>
      </c>
      <c r="N232" s="5" t="s">
        <v>1897</v>
      </c>
      <c r="O232" s="5" t="s">
        <v>1898</v>
      </c>
      <c r="P232" s="5" t="s">
        <v>1899</v>
      </c>
      <c r="Q232" s="5" t="s">
        <v>122</v>
      </c>
      <c r="R232" s="5" t="s">
        <v>123</v>
      </c>
      <c r="T232" s="5" t="s">
        <v>123</v>
      </c>
      <c r="V232" s="5" t="s">
        <v>123</v>
      </c>
      <c r="Y232" s="5" t="s">
        <v>123</v>
      </c>
      <c r="DB232" s="5">
        <v>2.0</v>
      </c>
      <c r="DC232" s="5" t="s">
        <v>1900</v>
      </c>
      <c r="DE232" s="5" t="s">
        <v>124</v>
      </c>
    </row>
    <row r="233">
      <c r="A233" s="5">
        <v>232.0</v>
      </c>
      <c r="B233" s="6">
        <v>122.0</v>
      </c>
      <c r="C233" s="6">
        <v>114.0</v>
      </c>
      <c r="D233" s="5" t="s">
        <v>139</v>
      </c>
      <c r="E233" s="5" t="s">
        <v>110</v>
      </c>
      <c r="F233" s="5" t="s">
        <v>111</v>
      </c>
      <c r="G233" s="5" t="s">
        <v>112</v>
      </c>
      <c r="H233" s="5" t="s">
        <v>1901</v>
      </c>
      <c r="I233" s="5" t="s">
        <v>1316</v>
      </c>
      <c r="J233" s="5" t="s">
        <v>397</v>
      </c>
      <c r="K233" s="5" t="s">
        <v>1317</v>
      </c>
      <c r="L233" s="8" t="s">
        <v>1902</v>
      </c>
      <c r="M233" s="5" t="s">
        <v>118</v>
      </c>
      <c r="N233" s="5" t="s">
        <v>1903</v>
      </c>
      <c r="O233" s="5" t="s">
        <v>1904</v>
      </c>
      <c r="Q233" s="5" t="s">
        <v>122</v>
      </c>
      <c r="R233" s="5" t="s">
        <v>123</v>
      </c>
      <c r="V233" s="5" t="s">
        <v>123</v>
      </c>
      <c r="DB233" s="5">
        <v>4.0</v>
      </c>
      <c r="DE233" s="5" t="s">
        <v>138</v>
      </c>
    </row>
    <row r="234">
      <c r="A234" s="5">
        <v>233.0</v>
      </c>
      <c r="B234" s="6">
        <v>291.0</v>
      </c>
      <c r="C234" s="6">
        <v>48.0</v>
      </c>
      <c r="D234" s="5" t="s">
        <v>139</v>
      </c>
      <c r="E234" s="5" t="s">
        <v>110</v>
      </c>
      <c r="F234" s="5" t="s">
        <v>160</v>
      </c>
      <c r="G234" s="5" t="s">
        <v>1905</v>
      </c>
      <c r="H234" s="5" t="s">
        <v>1906</v>
      </c>
      <c r="I234" s="5" t="s">
        <v>424</v>
      </c>
      <c r="J234" s="5" t="s">
        <v>425</v>
      </c>
      <c r="K234" s="5" t="s">
        <v>1907</v>
      </c>
      <c r="L234" s="18" t="s">
        <v>1908</v>
      </c>
      <c r="M234" s="5" t="s">
        <v>118</v>
      </c>
      <c r="N234" s="5" t="s">
        <v>1911</v>
      </c>
      <c r="O234" s="5" t="s">
        <v>1912</v>
      </c>
      <c r="P234" s="5" t="s">
        <v>1913</v>
      </c>
      <c r="Q234" s="5" t="s">
        <v>122</v>
      </c>
      <c r="R234" s="5" t="s">
        <v>123</v>
      </c>
      <c r="T234" s="5" t="s">
        <v>123</v>
      </c>
      <c r="U234" s="5" t="s">
        <v>123</v>
      </c>
      <c r="DB234" s="5">
        <v>3.0</v>
      </c>
      <c r="DE234" s="5" t="s">
        <v>124</v>
      </c>
    </row>
    <row r="235">
      <c r="A235" s="5">
        <v>234.0</v>
      </c>
      <c r="B235" s="6">
        <v>292.0</v>
      </c>
      <c r="C235" s="6">
        <v>48.0</v>
      </c>
      <c r="D235" s="5" t="s">
        <v>139</v>
      </c>
      <c r="E235" s="5" t="s">
        <v>110</v>
      </c>
      <c r="F235" s="5" t="s">
        <v>160</v>
      </c>
      <c r="G235" s="5" t="s">
        <v>1905</v>
      </c>
      <c r="H235" s="5" t="s">
        <v>1914</v>
      </c>
      <c r="I235" s="5" t="s">
        <v>1915</v>
      </c>
      <c r="J235" s="5" t="s">
        <v>448</v>
      </c>
      <c r="K235" s="5" t="s">
        <v>1916</v>
      </c>
      <c r="L235" s="18" t="s">
        <v>1917</v>
      </c>
      <c r="M235" s="5" t="s">
        <v>118</v>
      </c>
      <c r="N235" s="5" t="s">
        <v>1918</v>
      </c>
      <c r="O235" s="5" t="s">
        <v>1919</v>
      </c>
      <c r="P235" s="5" t="s">
        <v>1920</v>
      </c>
      <c r="Q235" s="5" t="s">
        <v>122</v>
      </c>
      <c r="R235" s="5" t="s">
        <v>123</v>
      </c>
      <c r="S235" s="5" t="s">
        <v>123</v>
      </c>
      <c r="V235" s="5" t="s">
        <v>123</v>
      </c>
      <c r="AC235" s="5" t="s">
        <v>123</v>
      </c>
      <c r="DB235" s="5">
        <v>4.0</v>
      </c>
      <c r="DD235" s="5" t="s">
        <v>1921</v>
      </c>
      <c r="DE235" s="5" t="s">
        <v>138</v>
      </c>
    </row>
    <row r="236">
      <c r="A236" s="19">
        <v>235.0</v>
      </c>
      <c r="B236" s="19">
        <v>293.0</v>
      </c>
      <c r="C236" s="19">
        <v>79.0</v>
      </c>
      <c r="D236" s="20" t="s">
        <v>109</v>
      </c>
      <c r="E236" s="20" t="s">
        <v>125</v>
      </c>
      <c r="F236" s="20" t="s">
        <v>219</v>
      </c>
      <c r="G236" s="21" t="s">
        <v>112</v>
      </c>
      <c r="H236" s="22" t="s">
        <v>1922</v>
      </c>
      <c r="I236" s="22" t="s">
        <v>1925</v>
      </c>
      <c r="J236" s="22" t="s">
        <v>397</v>
      </c>
      <c r="K236" s="22" t="s">
        <v>1926</v>
      </c>
      <c r="L236" s="23" t="s">
        <v>1927</v>
      </c>
      <c r="M236" s="20" t="s">
        <v>118</v>
      </c>
      <c r="N236" s="22" t="s">
        <v>1928</v>
      </c>
      <c r="O236" s="22" t="s">
        <v>1929</v>
      </c>
      <c r="P236" s="22" t="s">
        <v>1930</v>
      </c>
      <c r="Q236" s="20" t="s">
        <v>157</v>
      </c>
      <c r="R236" s="24" t="s">
        <v>123</v>
      </c>
      <c r="S236" s="21" t="s">
        <v>123</v>
      </c>
      <c r="T236" s="25"/>
      <c r="U236" s="24" t="s">
        <v>123</v>
      </c>
      <c r="V236" s="24" t="s">
        <v>123</v>
      </c>
      <c r="W236" s="26"/>
      <c r="X236" s="21" t="s">
        <v>123</v>
      </c>
      <c r="Y236" s="21" t="s">
        <v>123</v>
      </c>
      <c r="Z236" s="26"/>
      <c r="AA236" s="26"/>
      <c r="AB236" s="21" t="s">
        <v>123</v>
      </c>
      <c r="AC236" s="27" t="s">
        <v>123</v>
      </c>
      <c r="AD236" s="26"/>
      <c r="AE236" s="26"/>
      <c r="AF236" s="26"/>
      <c r="AG236" s="26"/>
      <c r="AH236" s="26"/>
      <c r="AI236" s="26"/>
      <c r="AJ236" s="26"/>
      <c r="AK236" s="28" t="s">
        <v>123</v>
      </c>
      <c r="AL236" s="26"/>
      <c r="AM236" s="28" t="s">
        <v>123</v>
      </c>
      <c r="AN236" s="26"/>
      <c r="AO236" s="26"/>
      <c r="AP236" s="28" t="s">
        <v>123</v>
      </c>
      <c r="AQ236" s="26"/>
      <c r="AR236" s="26"/>
      <c r="AS236" s="26"/>
      <c r="AT236" s="28" t="s">
        <v>123</v>
      </c>
      <c r="AU236" s="26"/>
      <c r="AV236" s="28" t="s">
        <v>123</v>
      </c>
      <c r="AW236" s="26"/>
      <c r="AX236" s="26"/>
      <c r="AY236" s="26"/>
      <c r="AZ236" s="26"/>
      <c r="BA236" s="26"/>
      <c r="BB236" s="28" t="s">
        <v>123</v>
      </c>
      <c r="BC236" s="26"/>
      <c r="BD236" s="26"/>
      <c r="BE236" s="26"/>
      <c r="BF236" s="28" t="s">
        <v>123</v>
      </c>
      <c r="BG236" s="26"/>
      <c r="BH236" s="26"/>
      <c r="BI236" s="26"/>
      <c r="BJ236" s="26"/>
      <c r="BK236" s="28" t="s">
        <v>123</v>
      </c>
      <c r="BL236" s="26"/>
      <c r="BM236" s="26"/>
      <c r="BN236" s="26"/>
      <c r="BO236" s="26"/>
      <c r="BP236" s="26"/>
      <c r="BQ236" s="26"/>
      <c r="BR236" s="28" t="s">
        <v>123</v>
      </c>
      <c r="BS236" s="28" t="s">
        <v>123</v>
      </c>
      <c r="BT236" s="28" t="s">
        <v>123</v>
      </c>
      <c r="BU236" s="28" t="s">
        <v>123</v>
      </c>
      <c r="BV236" s="28" t="s">
        <v>123</v>
      </c>
      <c r="BW236" s="28" t="s">
        <v>123</v>
      </c>
      <c r="BX236" s="28" t="s">
        <v>123</v>
      </c>
      <c r="BY236" s="28" t="s">
        <v>123</v>
      </c>
      <c r="BZ236" s="28" t="s">
        <v>123</v>
      </c>
      <c r="CA236" s="28" t="s">
        <v>123</v>
      </c>
      <c r="CB236" s="26"/>
      <c r="CC236" s="28" t="s">
        <v>123</v>
      </c>
      <c r="CD236" s="26"/>
      <c r="CE236" s="28" t="s">
        <v>123</v>
      </c>
      <c r="CF236" s="28" t="s">
        <v>123</v>
      </c>
      <c r="CG236" s="28" t="s">
        <v>123</v>
      </c>
      <c r="CH236" s="28" t="s">
        <v>123</v>
      </c>
      <c r="CI236" s="26"/>
      <c r="CJ236" s="26"/>
      <c r="CK236" s="26"/>
      <c r="CL236" s="26"/>
      <c r="CM236" s="28" t="s">
        <v>123</v>
      </c>
      <c r="CN236" s="26"/>
      <c r="CO236" s="28" t="s">
        <v>123</v>
      </c>
      <c r="CP236" s="28" t="s">
        <v>123</v>
      </c>
      <c r="CQ236" s="28" t="s">
        <v>123</v>
      </c>
      <c r="CR236" s="28" t="s">
        <v>123</v>
      </c>
      <c r="CS236" s="28" t="s">
        <v>123</v>
      </c>
      <c r="CT236" s="28" t="s">
        <v>123</v>
      </c>
      <c r="CU236" s="26"/>
      <c r="CV236" s="26"/>
      <c r="CW236" s="26"/>
      <c r="CX236" s="26"/>
      <c r="CY236" s="26"/>
      <c r="CZ236" s="26"/>
      <c r="DA236" s="26"/>
      <c r="DB236" s="19">
        <v>3.0</v>
      </c>
      <c r="DC236" s="26"/>
      <c r="DD236" s="29"/>
      <c r="DE236" s="29" t="s">
        <v>124</v>
      </c>
      <c r="DF236" s="26"/>
      <c r="DG236" s="26"/>
    </row>
  </sheetData>
  <autoFilter ref="$A$1:$DE$236">
    <sortState ref="A1:DE236">
      <sortCondition ref="R1:R236"/>
      <sortCondition ref="A1:A236"/>
      <sortCondition ref="DE1:DE236"/>
      <sortCondition ref="H1:H236"/>
      <sortCondition ref="Q1:Q236"/>
      <sortCondition ref="D1:D236"/>
    </sortState>
  </autoFil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row>
    <row r="2">
      <c r="A2" s="5" t="s">
        <v>115</v>
      </c>
      <c r="F2" t="s">
        <v>222</v>
      </c>
      <c r="G2">
        <v>15.0</v>
      </c>
    </row>
    <row r="3">
      <c r="A3" s="5" t="s">
        <v>151</v>
      </c>
      <c r="F3" t="s">
        <v>338</v>
      </c>
      <c r="G3">
        <v>8.0</v>
      </c>
    </row>
    <row r="4">
      <c r="A4" s="5" t="s">
        <v>115</v>
      </c>
      <c r="F4" t="s">
        <v>142</v>
      </c>
      <c r="G4">
        <v>7.0</v>
      </c>
    </row>
    <row r="5">
      <c r="A5" s="5" t="s">
        <v>142</v>
      </c>
      <c r="F5" t="s">
        <v>115</v>
      </c>
      <c r="G5">
        <v>7.0</v>
      </c>
    </row>
    <row r="6">
      <c r="A6" s="5" t="s">
        <v>172</v>
      </c>
      <c r="F6" t="s">
        <v>151</v>
      </c>
      <c r="G6">
        <v>7.0</v>
      </c>
    </row>
    <row r="7">
      <c r="A7" s="5" t="s">
        <v>249</v>
      </c>
      <c r="F7" t="s">
        <v>274</v>
      </c>
      <c r="G7">
        <v>5.0</v>
      </c>
    </row>
    <row r="8">
      <c r="A8" s="5" t="s">
        <v>259</v>
      </c>
      <c r="F8" t="s">
        <v>259</v>
      </c>
      <c r="G8">
        <v>5.0</v>
      </c>
    </row>
    <row r="9">
      <c r="A9" s="5" t="s">
        <v>222</v>
      </c>
      <c r="F9" t="s">
        <v>417</v>
      </c>
      <c r="G9">
        <v>4.0</v>
      </c>
    </row>
    <row r="10">
      <c r="A10" s="5" t="s">
        <v>115</v>
      </c>
      <c r="F10" t="s">
        <v>439</v>
      </c>
      <c r="G10">
        <v>4.0</v>
      </c>
    </row>
    <row r="11">
      <c r="A11" s="5" t="s">
        <v>115</v>
      </c>
      <c r="F11" t="s">
        <v>327</v>
      </c>
      <c r="G11">
        <v>4.0</v>
      </c>
    </row>
    <row r="12">
      <c r="A12" s="5" t="s">
        <v>204</v>
      </c>
      <c r="F12" t="s">
        <v>249</v>
      </c>
      <c r="G12">
        <v>4.0</v>
      </c>
    </row>
    <row r="13">
      <c r="A13" s="5" t="s">
        <v>327</v>
      </c>
      <c r="F13" t="s">
        <v>503</v>
      </c>
      <c r="G13">
        <v>4.0</v>
      </c>
    </row>
    <row r="14">
      <c r="A14" s="5" t="s">
        <v>338</v>
      </c>
      <c r="F14" t="s">
        <v>406</v>
      </c>
      <c r="G14">
        <v>3.0</v>
      </c>
    </row>
    <row r="15">
      <c r="A15" s="5" t="s">
        <v>115</v>
      </c>
      <c r="F15" t="s">
        <v>456</v>
      </c>
      <c r="G15">
        <v>3.0</v>
      </c>
    </row>
    <row r="16">
      <c r="A16" s="5" t="s">
        <v>172</v>
      </c>
      <c r="F16" t="s">
        <v>397</v>
      </c>
      <c r="G16">
        <v>3.0</v>
      </c>
    </row>
    <row r="17">
      <c r="A17" s="5" t="s">
        <v>151</v>
      </c>
      <c r="F17" t="s">
        <v>172</v>
      </c>
      <c r="G17">
        <v>2.0</v>
      </c>
    </row>
    <row r="18">
      <c r="A18" s="5" t="s">
        <v>425</v>
      </c>
      <c r="F18" t="s">
        <v>425</v>
      </c>
      <c r="G18">
        <v>2.0</v>
      </c>
    </row>
    <row r="19">
      <c r="A19" s="5" t="s">
        <v>222</v>
      </c>
      <c r="F19" t="s">
        <v>448</v>
      </c>
      <c r="G19">
        <v>2.0</v>
      </c>
    </row>
    <row r="20">
      <c r="A20" s="5" t="s">
        <v>129</v>
      </c>
      <c r="F20" t="s">
        <v>204</v>
      </c>
      <c r="G20">
        <v>2.0</v>
      </c>
    </row>
    <row r="21">
      <c r="A21" s="5" t="s">
        <v>274</v>
      </c>
      <c r="F21" t="s">
        <v>129</v>
      </c>
      <c r="G21">
        <v>2.0</v>
      </c>
    </row>
    <row r="22">
      <c r="A22" s="5" t="s">
        <v>338</v>
      </c>
      <c r="F22" t="s">
        <v>386</v>
      </c>
      <c r="G22">
        <v>1.0</v>
      </c>
    </row>
    <row r="23">
      <c r="A23" s="5" t="s">
        <v>222</v>
      </c>
      <c r="F23" t="s">
        <v>447</v>
      </c>
      <c r="G23">
        <v>1.0</v>
      </c>
    </row>
    <row r="24">
      <c r="A24" s="5" t="s">
        <v>142</v>
      </c>
      <c r="F24" t="s">
        <v>458</v>
      </c>
      <c r="G24">
        <v>1.0</v>
      </c>
    </row>
    <row r="25">
      <c r="A25" s="5" t="s">
        <v>222</v>
      </c>
      <c r="F25" t="s">
        <v>355</v>
      </c>
      <c r="G25">
        <v>1.0</v>
      </c>
    </row>
    <row r="26">
      <c r="A26" s="5" t="s">
        <v>222</v>
      </c>
      <c r="F26" t="s">
        <v>477</v>
      </c>
      <c r="G26">
        <v>1.0</v>
      </c>
    </row>
    <row r="27">
      <c r="A27" s="5" t="s">
        <v>222</v>
      </c>
      <c r="F27" t="s">
        <v>501</v>
      </c>
      <c r="G27">
        <v>1.0</v>
      </c>
    </row>
    <row r="28">
      <c r="A28" s="5" t="s">
        <v>456</v>
      </c>
      <c r="F28" t="s">
        <v>181</v>
      </c>
      <c r="G28">
        <v>1.0</v>
      </c>
    </row>
    <row r="29">
      <c r="A29" s="5" t="s">
        <v>222</v>
      </c>
    </row>
    <row r="30">
      <c r="A30" s="5" t="s">
        <v>338</v>
      </c>
    </row>
    <row r="31">
      <c r="A31" s="5" t="s">
        <v>338</v>
      </c>
    </row>
    <row r="32">
      <c r="A32" s="5" t="s">
        <v>338</v>
      </c>
    </row>
    <row r="33">
      <c r="A33" s="5" t="s">
        <v>417</v>
      </c>
    </row>
    <row r="34">
      <c r="A34" s="5" t="s">
        <v>327</v>
      </c>
    </row>
    <row r="35">
      <c r="A35" s="5" t="s">
        <v>142</v>
      </c>
    </row>
    <row r="36">
      <c r="A36" s="5" t="s">
        <v>274</v>
      </c>
    </row>
    <row r="37">
      <c r="A37" s="5" t="s">
        <v>259</v>
      </c>
    </row>
    <row r="38">
      <c r="A38" s="5" t="s">
        <v>456</v>
      </c>
    </row>
    <row r="39">
      <c r="A39" s="5" t="s">
        <v>338</v>
      </c>
    </row>
    <row r="40">
      <c r="A40" s="5" t="s">
        <v>151</v>
      </c>
    </row>
    <row r="41">
      <c r="A41" s="5" t="s">
        <v>259</v>
      </c>
    </row>
    <row r="42">
      <c r="A42" s="5" t="s">
        <v>115</v>
      </c>
    </row>
    <row r="43">
      <c r="A43" s="5" t="s">
        <v>439</v>
      </c>
    </row>
    <row r="44">
      <c r="A44" s="5" t="s">
        <v>397</v>
      </c>
    </row>
    <row r="45">
      <c r="A45" s="5" t="s">
        <v>222</v>
      </c>
    </row>
    <row r="46">
      <c r="A46" s="5" t="s">
        <v>259</v>
      </c>
    </row>
    <row r="47">
      <c r="A47" s="5" t="s">
        <v>501</v>
      </c>
    </row>
    <row r="48">
      <c r="A48" s="5" t="s">
        <v>417</v>
      </c>
    </row>
    <row r="49">
      <c r="A49" s="5" t="s">
        <v>503</v>
      </c>
    </row>
    <row r="50">
      <c r="A50" s="5" t="s">
        <v>142</v>
      </c>
    </row>
    <row r="51">
      <c r="A51" s="5" t="s">
        <v>406</v>
      </c>
    </row>
    <row r="52">
      <c r="A52" s="5" t="s">
        <v>477</v>
      </c>
    </row>
    <row r="53">
      <c r="A53" s="5" t="s">
        <v>222</v>
      </c>
    </row>
    <row r="54">
      <c r="A54" s="5" t="s">
        <v>181</v>
      </c>
    </row>
    <row r="55">
      <c r="A55" s="5" t="s">
        <v>397</v>
      </c>
    </row>
    <row r="56">
      <c r="A56" s="5" t="s">
        <v>327</v>
      </c>
    </row>
    <row r="57">
      <c r="A57" s="5" t="s">
        <v>274</v>
      </c>
    </row>
    <row r="58">
      <c r="A58" s="5" t="s">
        <v>274</v>
      </c>
    </row>
    <row r="59">
      <c r="A59" s="5" t="s">
        <v>222</v>
      </c>
    </row>
    <row r="60">
      <c r="A60" s="5" t="s">
        <v>249</v>
      </c>
    </row>
    <row r="61">
      <c r="A61" s="5" t="s">
        <v>327</v>
      </c>
    </row>
    <row r="62">
      <c r="A62" s="5" t="s">
        <v>222</v>
      </c>
    </row>
    <row r="63">
      <c r="A63" s="5" t="s">
        <v>151</v>
      </c>
    </row>
    <row r="64">
      <c r="A64" s="5" t="s">
        <v>386</v>
      </c>
    </row>
    <row r="65">
      <c r="A65" s="5" t="s">
        <v>503</v>
      </c>
    </row>
    <row r="66">
      <c r="A66" s="5" t="s">
        <v>151</v>
      </c>
    </row>
    <row r="67">
      <c r="A67" s="5" t="s">
        <v>338</v>
      </c>
    </row>
    <row r="68">
      <c r="A68" s="5" t="s">
        <v>456</v>
      </c>
    </row>
    <row r="69">
      <c r="A69" s="5" t="s">
        <v>274</v>
      </c>
    </row>
    <row r="70">
      <c r="A70" s="5" t="s">
        <v>249</v>
      </c>
    </row>
    <row r="71">
      <c r="A71" s="5" t="s">
        <v>448</v>
      </c>
    </row>
    <row r="72">
      <c r="A72" s="5" t="s">
        <v>115</v>
      </c>
    </row>
    <row r="73">
      <c r="A73" s="5" t="s">
        <v>458</v>
      </c>
    </row>
    <row r="74">
      <c r="A74" s="5" t="s">
        <v>355</v>
      </c>
    </row>
    <row r="75">
      <c r="A75" s="5" t="s">
        <v>406</v>
      </c>
    </row>
    <row r="76">
      <c r="A76" s="5" t="s">
        <v>129</v>
      </c>
    </row>
    <row r="77">
      <c r="A77" s="5" t="s">
        <v>406</v>
      </c>
    </row>
    <row r="78">
      <c r="A78" s="5" t="s">
        <v>448</v>
      </c>
    </row>
    <row r="79">
      <c r="A79" s="5" t="s">
        <v>259</v>
      </c>
    </row>
    <row r="80">
      <c r="A80" s="5" t="s">
        <v>447</v>
      </c>
    </row>
    <row r="81">
      <c r="A81" s="5" t="s">
        <v>151</v>
      </c>
    </row>
    <row r="82">
      <c r="A82" s="5" t="s">
        <v>142</v>
      </c>
    </row>
    <row r="83">
      <c r="A83" s="5" t="s">
        <v>222</v>
      </c>
    </row>
    <row r="84">
      <c r="A84" s="5" t="s">
        <v>222</v>
      </c>
    </row>
    <row r="85">
      <c r="A85" s="5" t="s">
        <v>151</v>
      </c>
    </row>
    <row r="86">
      <c r="A86" s="5" t="s">
        <v>142</v>
      </c>
    </row>
    <row r="87">
      <c r="A87" s="5" t="s">
        <v>439</v>
      </c>
    </row>
    <row r="88">
      <c r="A88" s="5" t="s">
        <v>204</v>
      </c>
    </row>
    <row r="89">
      <c r="A89" s="5" t="s">
        <v>222</v>
      </c>
    </row>
    <row r="90">
      <c r="A90" s="5" t="s">
        <v>338</v>
      </c>
    </row>
    <row r="91">
      <c r="A91" s="5" t="s">
        <v>222</v>
      </c>
    </row>
    <row r="92">
      <c r="A92" s="5" t="s">
        <v>503</v>
      </c>
    </row>
    <row r="93">
      <c r="A93" s="5" t="s">
        <v>249</v>
      </c>
    </row>
    <row r="94">
      <c r="A94" s="5" t="s">
        <v>439</v>
      </c>
    </row>
    <row r="95">
      <c r="A95" s="5" t="s">
        <v>503</v>
      </c>
    </row>
    <row r="96">
      <c r="A96" s="5" t="s">
        <v>417</v>
      </c>
    </row>
    <row r="97">
      <c r="A97" s="5" t="s">
        <v>439</v>
      </c>
    </row>
    <row r="98">
      <c r="A98" s="5" t="s">
        <v>142</v>
      </c>
    </row>
    <row r="99">
      <c r="A99" s="5" t="s">
        <v>417</v>
      </c>
    </row>
    <row r="100">
      <c r="A100" s="5" t="s">
        <v>425</v>
      </c>
    </row>
    <row r="101">
      <c r="A101" s="22" t="s">
        <v>397</v>
      </c>
    </row>
  </sheetData>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row>
    <row r="2">
      <c r="A2" s="5" t="s">
        <v>129</v>
      </c>
      <c r="F2" t="s">
        <v>222</v>
      </c>
      <c r="G2">
        <v>6.0</v>
      </c>
    </row>
    <row r="3">
      <c r="A3" s="5" t="s">
        <v>181</v>
      </c>
      <c r="F3" t="s">
        <v>338</v>
      </c>
      <c r="G3">
        <v>6.0</v>
      </c>
    </row>
    <row r="4">
      <c r="A4" s="5" t="s">
        <v>172</v>
      </c>
      <c r="F4" t="s">
        <v>274</v>
      </c>
      <c r="G4">
        <v>5.0</v>
      </c>
    </row>
    <row r="5">
      <c r="A5" s="5" t="s">
        <v>172</v>
      </c>
      <c r="F5" t="s">
        <v>129</v>
      </c>
      <c r="G5">
        <v>5.0</v>
      </c>
    </row>
    <row r="6">
      <c r="A6" s="5" t="s">
        <v>249</v>
      </c>
      <c r="F6" t="s">
        <v>142</v>
      </c>
      <c r="G6">
        <v>4.0</v>
      </c>
    </row>
    <row r="7">
      <c r="A7" s="5" t="s">
        <v>274</v>
      </c>
      <c r="F7" t="s">
        <v>448</v>
      </c>
      <c r="G7">
        <v>4.0</v>
      </c>
    </row>
    <row r="8">
      <c r="A8" s="5" t="s">
        <v>204</v>
      </c>
      <c r="F8" t="s">
        <v>172</v>
      </c>
      <c r="G8">
        <v>3.0</v>
      </c>
    </row>
    <row r="9">
      <c r="A9" s="5" t="s">
        <v>204</v>
      </c>
      <c r="F9" t="s">
        <v>151</v>
      </c>
      <c r="G9">
        <v>3.0</v>
      </c>
    </row>
    <row r="10">
      <c r="A10" s="5" t="s">
        <v>327</v>
      </c>
      <c r="F10" t="s">
        <v>417</v>
      </c>
      <c r="G10">
        <v>2.0</v>
      </c>
    </row>
    <row r="11">
      <c r="A11" s="5" t="s">
        <v>338</v>
      </c>
      <c r="F11" t="s">
        <v>355</v>
      </c>
      <c r="G11">
        <v>2.0</v>
      </c>
    </row>
    <row r="12">
      <c r="A12" s="5" t="s">
        <v>355</v>
      </c>
      <c r="F12" t="s">
        <v>327</v>
      </c>
      <c r="G12">
        <v>2.0</v>
      </c>
    </row>
    <row r="13">
      <c r="A13" s="5" t="s">
        <v>380</v>
      </c>
      <c r="F13" t="s">
        <v>204</v>
      </c>
      <c r="G13">
        <v>2.0</v>
      </c>
    </row>
    <row r="14">
      <c r="A14" s="5" t="s">
        <v>172</v>
      </c>
      <c r="F14" t="s">
        <v>503</v>
      </c>
      <c r="G14">
        <v>2.0</v>
      </c>
    </row>
    <row r="15">
      <c r="A15" s="5" t="s">
        <v>151</v>
      </c>
      <c r="F15" t="s">
        <v>386</v>
      </c>
      <c r="G15">
        <v>1.0</v>
      </c>
    </row>
    <row r="16">
      <c r="A16" s="5" t="s">
        <v>386</v>
      </c>
      <c r="F16" t="s">
        <v>439</v>
      </c>
      <c r="G16">
        <v>1.0</v>
      </c>
    </row>
    <row r="17">
      <c r="A17" s="5" t="s">
        <v>129</v>
      </c>
      <c r="F17" t="s">
        <v>249</v>
      </c>
      <c r="G17">
        <v>1.0</v>
      </c>
    </row>
    <row r="18">
      <c r="A18" s="5" t="s">
        <v>274</v>
      </c>
      <c r="F18" t="s">
        <v>501</v>
      </c>
      <c r="G18">
        <v>1.0</v>
      </c>
    </row>
    <row r="19">
      <c r="A19" s="5" t="s">
        <v>129</v>
      </c>
      <c r="F19" t="s">
        <v>502</v>
      </c>
      <c r="G19">
        <v>1.0</v>
      </c>
    </row>
    <row r="20">
      <c r="A20" s="5" t="s">
        <v>338</v>
      </c>
      <c r="F20" t="s">
        <v>380</v>
      </c>
      <c r="G20">
        <v>1.0</v>
      </c>
    </row>
    <row r="21">
      <c r="A21" s="5" t="s">
        <v>142</v>
      </c>
      <c r="F21" t="s">
        <v>406</v>
      </c>
      <c r="G21">
        <v>1.0</v>
      </c>
    </row>
    <row r="22">
      <c r="A22" s="5" t="s">
        <v>142</v>
      </c>
      <c r="F22" t="s">
        <v>181</v>
      </c>
      <c r="G22">
        <v>1.0</v>
      </c>
    </row>
    <row r="23">
      <c r="A23" s="5" t="s">
        <v>129</v>
      </c>
    </row>
    <row r="24">
      <c r="A24" s="5" t="s">
        <v>222</v>
      </c>
    </row>
    <row r="25">
      <c r="A25" s="5" t="s">
        <v>501</v>
      </c>
    </row>
    <row r="26">
      <c r="A26" s="5" t="s">
        <v>503</v>
      </c>
    </row>
    <row r="27">
      <c r="A27" s="5" t="s">
        <v>222</v>
      </c>
    </row>
    <row r="28">
      <c r="A28" s="5" t="s">
        <v>222</v>
      </c>
    </row>
    <row r="29">
      <c r="A29" s="5" t="s">
        <v>274</v>
      </c>
    </row>
    <row r="30">
      <c r="A30" s="5" t="s">
        <v>274</v>
      </c>
    </row>
    <row r="31">
      <c r="A31" s="5" t="s">
        <v>222</v>
      </c>
    </row>
    <row r="32">
      <c r="A32" s="5" t="s">
        <v>327</v>
      </c>
    </row>
    <row r="33">
      <c r="A33" s="5" t="s">
        <v>502</v>
      </c>
    </row>
    <row r="34">
      <c r="A34" s="5" t="s">
        <v>151</v>
      </c>
    </row>
    <row r="35">
      <c r="A35" s="5" t="s">
        <v>417</v>
      </c>
    </row>
    <row r="36">
      <c r="A36" s="5" t="s">
        <v>338</v>
      </c>
    </row>
    <row r="37">
      <c r="A37" s="5" t="s">
        <v>274</v>
      </c>
    </row>
    <row r="38">
      <c r="A38" s="5" t="s">
        <v>448</v>
      </c>
    </row>
    <row r="39">
      <c r="A39" s="5" t="s">
        <v>355</v>
      </c>
    </row>
    <row r="40">
      <c r="A40" s="5" t="s">
        <v>448</v>
      </c>
    </row>
    <row r="41">
      <c r="A41" s="5" t="s">
        <v>142</v>
      </c>
    </row>
    <row r="42">
      <c r="A42" s="5" t="s">
        <v>129</v>
      </c>
    </row>
    <row r="43">
      <c r="A43" s="5" t="s">
        <v>406</v>
      </c>
    </row>
    <row r="44">
      <c r="A44" s="5" t="s">
        <v>448</v>
      </c>
    </row>
    <row r="45">
      <c r="A45" s="5" t="s">
        <v>222</v>
      </c>
    </row>
    <row r="46">
      <c r="A46" s="5" t="s">
        <v>151</v>
      </c>
    </row>
    <row r="47">
      <c r="A47" s="5" t="s">
        <v>338</v>
      </c>
    </row>
    <row r="48">
      <c r="A48" s="5" t="s">
        <v>222</v>
      </c>
    </row>
    <row r="49">
      <c r="A49" s="5" t="s">
        <v>338</v>
      </c>
    </row>
    <row r="50">
      <c r="A50" s="5" t="s">
        <v>503</v>
      </c>
    </row>
    <row r="51">
      <c r="A51" s="5" t="s">
        <v>448</v>
      </c>
    </row>
    <row r="52">
      <c r="A52" s="5" t="s">
        <v>338</v>
      </c>
    </row>
    <row r="53">
      <c r="A53" s="5" t="s">
        <v>439</v>
      </c>
    </row>
    <row r="54">
      <c r="A54" s="5" t="s">
        <v>142</v>
      </c>
    </row>
    <row r="55">
      <c r="A55" s="5" t="s">
        <v>417</v>
      </c>
    </row>
  </sheetData>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row>
    <row r="2">
      <c r="A2" s="5" t="s">
        <v>142</v>
      </c>
      <c r="F2" t="s">
        <v>222</v>
      </c>
      <c r="G2">
        <v>20.0</v>
      </c>
    </row>
    <row r="3">
      <c r="A3" s="5" t="s">
        <v>115</v>
      </c>
      <c r="F3" t="s">
        <v>142</v>
      </c>
      <c r="G3">
        <v>18.0</v>
      </c>
    </row>
    <row r="4">
      <c r="A4" s="5" t="s">
        <v>172</v>
      </c>
      <c r="F4" t="s">
        <v>439</v>
      </c>
      <c r="G4">
        <v>10.0</v>
      </c>
    </row>
    <row r="5">
      <c r="A5" s="5" t="s">
        <v>142</v>
      </c>
      <c r="F5" t="s">
        <v>338</v>
      </c>
      <c r="G5">
        <v>10.0</v>
      </c>
    </row>
    <row r="6">
      <c r="A6" s="5" t="s">
        <v>204</v>
      </c>
      <c r="F6" t="s">
        <v>386</v>
      </c>
      <c r="G6">
        <v>6.0</v>
      </c>
    </row>
    <row r="7">
      <c r="A7" s="5" t="s">
        <v>142</v>
      </c>
      <c r="F7" t="s">
        <v>417</v>
      </c>
      <c r="G7">
        <v>6.0</v>
      </c>
    </row>
    <row r="8">
      <c r="A8" s="5" t="s">
        <v>172</v>
      </c>
      <c r="F8" t="s">
        <v>274</v>
      </c>
      <c r="G8">
        <v>6.0</v>
      </c>
    </row>
    <row r="9">
      <c r="A9" s="5" t="s">
        <v>249</v>
      </c>
      <c r="F9" t="s">
        <v>204</v>
      </c>
      <c r="G9">
        <v>6.0</v>
      </c>
    </row>
    <row r="10">
      <c r="A10" s="5" t="s">
        <v>259</v>
      </c>
      <c r="F10" t="s">
        <v>327</v>
      </c>
      <c r="G10">
        <v>5.0</v>
      </c>
    </row>
    <row r="11">
      <c r="A11" s="5" t="s">
        <v>222</v>
      </c>
      <c r="F11" t="s">
        <v>115</v>
      </c>
      <c r="G11">
        <v>5.0</v>
      </c>
    </row>
    <row r="12">
      <c r="A12" s="5" t="s">
        <v>115</v>
      </c>
      <c r="F12" t="s">
        <v>249</v>
      </c>
      <c r="G12">
        <v>5.0</v>
      </c>
    </row>
    <row r="13">
      <c r="A13" s="5" t="s">
        <v>115</v>
      </c>
      <c r="F13" t="s">
        <v>151</v>
      </c>
      <c r="G13">
        <v>5.0</v>
      </c>
    </row>
    <row r="14">
      <c r="A14" s="5" t="s">
        <v>204</v>
      </c>
      <c r="F14" t="s">
        <v>406</v>
      </c>
      <c r="G14">
        <v>5.0</v>
      </c>
    </row>
    <row r="15">
      <c r="A15" s="5" t="s">
        <v>327</v>
      </c>
      <c r="F15" t="s">
        <v>397</v>
      </c>
      <c r="G15">
        <v>5.0</v>
      </c>
    </row>
    <row r="16">
      <c r="A16" s="5" t="s">
        <v>338</v>
      </c>
      <c r="F16" t="s">
        <v>448</v>
      </c>
      <c r="G16">
        <v>4.0</v>
      </c>
    </row>
    <row r="17">
      <c r="A17" s="5" t="s">
        <v>142</v>
      </c>
      <c r="F17" t="s">
        <v>259</v>
      </c>
      <c r="G17">
        <v>4.0</v>
      </c>
    </row>
    <row r="18">
      <c r="A18" s="5" t="s">
        <v>355</v>
      </c>
      <c r="F18" t="s">
        <v>503</v>
      </c>
      <c r="G18">
        <v>4.0</v>
      </c>
    </row>
    <row r="19">
      <c r="A19" s="5" t="s">
        <v>115</v>
      </c>
      <c r="F19" t="s">
        <v>172</v>
      </c>
      <c r="G19">
        <v>3.0</v>
      </c>
    </row>
    <row r="20">
      <c r="A20" s="5" t="s">
        <v>204</v>
      </c>
      <c r="F20" t="s">
        <v>425</v>
      </c>
      <c r="G20">
        <v>3.0</v>
      </c>
    </row>
    <row r="21">
      <c r="A21" s="5" t="s">
        <v>172</v>
      </c>
      <c r="F21" t="s">
        <v>456</v>
      </c>
      <c r="G21">
        <v>3.0</v>
      </c>
    </row>
    <row r="22">
      <c r="A22" s="5" t="s">
        <v>151</v>
      </c>
      <c r="F22" t="s">
        <v>129</v>
      </c>
      <c r="G22">
        <v>3.0</v>
      </c>
    </row>
    <row r="23">
      <c r="A23" s="5" t="s">
        <v>406</v>
      </c>
      <c r="F23" t="s">
        <v>355</v>
      </c>
      <c r="G23">
        <v>2.0</v>
      </c>
    </row>
    <row r="24">
      <c r="A24" s="5" t="s">
        <v>425</v>
      </c>
      <c r="F24" t="s">
        <v>502</v>
      </c>
      <c r="G24">
        <v>2.0</v>
      </c>
    </row>
    <row r="25">
      <c r="A25" s="5" t="s">
        <v>222</v>
      </c>
      <c r="F25" t="s">
        <v>447</v>
      </c>
      <c r="G25">
        <v>1.0</v>
      </c>
    </row>
    <row r="26">
      <c r="A26" s="5" t="s">
        <v>452</v>
      </c>
      <c r="F26" t="s">
        <v>458</v>
      </c>
      <c r="G26">
        <v>1.0</v>
      </c>
    </row>
    <row r="27">
      <c r="A27" s="5" t="s">
        <v>439</v>
      </c>
      <c r="F27" t="s">
        <v>467</v>
      </c>
      <c r="G27">
        <v>1.0</v>
      </c>
    </row>
    <row r="28">
      <c r="A28" s="5" t="s">
        <v>274</v>
      </c>
      <c r="F28" t="s">
        <v>477</v>
      </c>
      <c r="G28">
        <v>1.0</v>
      </c>
    </row>
    <row r="29">
      <c r="A29" s="5" t="s">
        <v>417</v>
      </c>
      <c r="F29" t="s">
        <v>452</v>
      </c>
      <c r="G29">
        <v>1.0</v>
      </c>
    </row>
    <row r="30">
      <c r="A30" s="5" t="s">
        <v>129</v>
      </c>
      <c r="F30" t="s">
        <v>501</v>
      </c>
      <c r="G30">
        <v>1.0</v>
      </c>
    </row>
    <row r="31">
      <c r="A31" s="5" t="s">
        <v>142</v>
      </c>
      <c r="F31" t="s">
        <v>504</v>
      </c>
      <c r="G31">
        <v>1.0</v>
      </c>
    </row>
    <row r="32">
      <c r="A32" s="5" t="s">
        <v>338</v>
      </c>
      <c r="F32" t="s">
        <v>512</v>
      </c>
      <c r="G32">
        <v>1.0</v>
      </c>
    </row>
    <row r="33">
      <c r="A33" s="5" t="s">
        <v>327</v>
      </c>
      <c r="F33" t="s">
        <v>181</v>
      </c>
      <c r="G33">
        <v>1.0</v>
      </c>
    </row>
    <row r="34">
      <c r="A34" s="5" t="s">
        <v>456</v>
      </c>
    </row>
    <row r="35">
      <c r="A35" s="5" t="s">
        <v>397</v>
      </c>
    </row>
    <row r="36">
      <c r="A36" s="5" t="s">
        <v>222</v>
      </c>
    </row>
    <row r="37">
      <c r="A37" s="5" t="s">
        <v>439</v>
      </c>
    </row>
    <row r="38">
      <c r="A38" s="5" t="s">
        <v>142</v>
      </c>
    </row>
    <row r="39">
      <c r="A39" s="5" t="s">
        <v>222</v>
      </c>
    </row>
    <row r="40">
      <c r="A40" s="5" t="s">
        <v>222</v>
      </c>
    </row>
    <row r="41">
      <c r="A41" s="5" t="s">
        <v>439</v>
      </c>
    </row>
    <row r="42">
      <c r="A42" s="5" t="s">
        <v>181</v>
      </c>
    </row>
    <row r="43">
      <c r="A43" s="5" t="s">
        <v>222</v>
      </c>
    </row>
    <row r="44">
      <c r="A44" s="5" t="s">
        <v>222</v>
      </c>
    </row>
    <row r="45">
      <c r="A45" s="5" t="s">
        <v>222</v>
      </c>
    </row>
    <row r="46">
      <c r="A46" s="5" t="s">
        <v>338</v>
      </c>
    </row>
    <row r="47">
      <c r="A47" s="5" t="s">
        <v>142</v>
      </c>
    </row>
    <row r="48">
      <c r="A48" s="5" t="s">
        <v>151</v>
      </c>
    </row>
    <row r="49">
      <c r="A49" s="5" t="s">
        <v>338</v>
      </c>
    </row>
    <row r="50">
      <c r="A50" s="5" t="s">
        <v>417</v>
      </c>
    </row>
    <row r="51">
      <c r="A51" s="5" t="s">
        <v>142</v>
      </c>
    </row>
    <row r="52">
      <c r="A52" s="5" t="s">
        <v>338</v>
      </c>
    </row>
    <row r="53">
      <c r="A53" s="5" t="s">
        <v>417</v>
      </c>
    </row>
    <row r="54">
      <c r="A54" s="5" t="s">
        <v>142</v>
      </c>
    </row>
    <row r="55">
      <c r="A55" s="5" t="s">
        <v>274</v>
      </c>
    </row>
    <row r="56">
      <c r="A56" s="5" t="s">
        <v>204</v>
      </c>
    </row>
    <row r="57">
      <c r="A57" s="5" t="s">
        <v>259</v>
      </c>
    </row>
    <row r="58">
      <c r="A58" s="5" t="s">
        <v>142</v>
      </c>
    </row>
    <row r="59">
      <c r="A59" s="5" t="s">
        <v>129</v>
      </c>
    </row>
    <row r="60">
      <c r="A60" s="5" t="s">
        <v>142</v>
      </c>
    </row>
    <row r="61">
      <c r="A61" s="5" t="s">
        <v>222</v>
      </c>
    </row>
    <row r="62">
      <c r="A62" s="5" t="s">
        <v>338</v>
      </c>
    </row>
    <row r="63">
      <c r="A63" s="5" t="s">
        <v>151</v>
      </c>
    </row>
    <row r="64">
      <c r="A64" s="5" t="s">
        <v>259</v>
      </c>
    </row>
    <row r="65">
      <c r="A65" s="5" t="s">
        <v>327</v>
      </c>
    </row>
    <row r="66">
      <c r="A66" s="5" t="s">
        <v>115</v>
      </c>
    </row>
    <row r="67">
      <c r="A67" s="5" t="s">
        <v>439</v>
      </c>
    </row>
    <row r="68">
      <c r="A68" s="5" t="s">
        <v>397</v>
      </c>
    </row>
    <row r="69">
      <c r="A69" s="5" t="s">
        <v>222</v>
      </c>
    </row>
    <row r="70">
      <c r="A70" s="5" t="s">
        <v>259</v>
      </c>
    </row>
    <row r="71">
      <c r="A71" s="5" t="s">
        <v>501</v>
      </c>
    </row>
    <row r="72">
      <c r="A72" s="5" t="s">
        <v>417</v>
      </c>
    </row>
    <row r="73">
      <c r="A73" s="5" t="s">
        <v>439</v>
      </c>
    </row>
    <row r="74">
      <c r="A74" s="5" t="s">
        <v>503</v>
      </c>
    </row>
    <row r="75">
      <c r="A75" s="5" t="s">
        <v>222</v>
      </c>
    </row>
    <row r="76">
      <c r="A76" s="5" t="s">
        <v>142</v>
      </c>
    </row>
    <row r="77">
      <c r="A77" s="5" t="s">
        <v>406</v>
      </c>
    </row>
    <row r="78">
      <c r="A78" s="5" t="s">
        <v>477</v>
      </c>
    </row>
    <row r="79">
      <c r="A79" s="5" t="s">
        <v>425</v>
      </c>
    </row>
    <row r="80">
      <c r="A80" s="5" t="s">
        <v>222</v>
      </c>
    </row>
    <row r="81">
      <c r="A81" s="5" t="s">
        <v>397</v>
      </c>
    </row>
    <row r="82">
      <c r="A82" s="5" t="s">
        <v>327</v>
      </c>
    </row>
    <row r="83">
      <c r="A83" s="5" t="s">
        <v>274</v>
      </c>
    </row>
    <row r="84">
      <c r="A84" s="5" t="s">
        <v>274</v>
      </c>
    </row>
    <row r="85">
      <c r="A85" s="5" t="s">
        <v>222</v>
      </c>
    </row>
    <row r="86">
      <c r="A86" s="5" t="s">
        <v>249</v>
      </c>
    </row>
    <row r="87">
      <c r="A87" s="5" t="s">
        <v>327</v>
      </c>
    </row>
    <row r="88">
      <c r="A88" s="5" t="s">
        <v>222</v>
      </c>
    </row>
    <row r="89">
      <c r="A89" s="5" t="s">
        <v>502</v>
      </c>
    </row>
    <row r="90">
      <c r="A90" s="5" t="s">
        <v>142</v>
      </c>
    </row>
    <row r="91">
      <c r="A91" s="5" t="s">
        <v>503</v>
      </c>
    </row>
    <row r="92">
      <c r="A92" s="5" t="s">
        <v>386</v>
      </c>
    </row>
    <row r="93">
      <c r="A93" s="5" t="s">
        <v>386</v>
      </c>
    </row>
    <row r="94">
      <c r="A94" s="5" t="s">
        <v>338</v>
      </c>
    </row>
    <row r="95">
      <c r="A95" s="5" t="s">
        <v>222</v>
      </c>
    </row>
    <row r="96">
      <c r="A96" s="5" t="s">
        <v>274</v>
      </c>
    </row>
    <row r="97">
      <c r="A97" s="5" t="s">
        <v>204</v>
      </c>
    </row>
    <row r="98">
      <c r="A98" s="5" t="s">
        <v>386</v>
      </c>
    </row>
    <row r="99">
      <c r="A99" s="5" t="s">
        <v>151</v>
      </c>
    </row>
    <row r="100">
      <c r="A100" s="5" t="s">
        <v>448</v>
      </c>
    </row>
    <row r="101">
      <c r="A101" s="5" t="s">
        <v>386</v>
      </c>
    </row>
    <row r="102">
      <c r="A102" s="5" t="s">
        <v>504</v>
      </c>
    </row>
    <row r="103">
      <c r="A103" s="5" t="s">
        <v>249</v>
      </c>
    </row>
    <row r="104">
      <c r="A104" s="5" t="s">
        <v>448</v>
      </c>
    </row>
    <row r="105">
      <c r="A105" s="5" t="s">
        <v>425</v>
      </c>
    </row>
    <row r="106">
      <c r="A106" s="5" t="s">
        <v>458</v>
      </c>
    </row>
    <row r="107">
      <c r="A107" s="5" t="s">
        <v>406</v>
      </c>
    </row>
    <row r="108">
      <c r="A108" s="5" t="s">
        <v>355</v>
      </c>
    </row>
    <row r="109">
      <c r="A109" s="5" t="s">
        <v>406</v>
      </c>
    </row>
    <row r="110">
      <c r="A110" s="5" t="s">
        <v>448</v>
      </c>
    </row>
    <row r="111">
      <c r="A111" s="5" t="s">
        <v>142</v>
      </c>
    </row>
    <row r="112">
      <c r="A112" s="5" t="s">
        <v>512</v>
      </c>
    </row>
    <row r="113">
      <c r="A113" s="5" t="s">
        <v>129</v>
      </c>
    </row>
    <row r="114">
      <c r="A114" s="5" t="s">
        <v>406</v>
      </c>
    </row>
    <row r="115">
      <c r="A115" s="5" t="s">
        <v>447</v>
      </c>
    </row>
    <row r="116">
      <c r="A116" s="5" t="s">
        <v>142</v>
      </c>
    </row>
    <row r="117">
      <c r="A117" s="5" t="s">
        <v>222</v>
      </c>
    </row>
    <row r="118">
      <c r="A118" s="5" t="s">
        <v>142</v>
      </c>
    </row>
    <row r="119">
      <c r="A119" s="5" t="s">
        <v>222</v>
      </c>
    </row>
    <row r="120">
      <c r="A120" s="5" t="s">
        <v>439</v>
      </c>
    </row>
    <row r="121">
      <c r="A121" s="5" t="s">
        <v>397</v>
      </c>
    </row>
    <row r="122">
      <c r="A122" s="5" t="s">
        <v>151</v>
      </c>
    </row>
    <row r="123">
      <c r="A123" s="5" t="s">
        <v>448</v>
      </c>
    </row>
    <row r="124">
      <c r="A124" s="5" t="s">
        <v>439</v>
      </c>
    </row>
    <row r="125">
      <c r="A125" s="5" t="s">
        <v>142</v>
      </c>
    </row>
    <row r="126">
      <c r="A126" s="5" t="s">
        <v>222</v>
      </c>
    </row>
    <row r="127">
      <c r="A127" s="5" t="s">
        <v>502</v>
      </c>
    </row>
    <row r="128">
      <c r="A128" s="5" t="s">
        <v>274</v>
      </c>
    </row>
    <row r="129">
      <c r="A129" s="5" t="s">
        <v>439</v>
      </c>
    </row>
    <row r="130">
      <c r="A130" s="5" t="s">
        <v>204</v>
      </c>
    </row>
    <row r="131">
      <c r="A131" s="5" t="s">
        <v>467</v>
      </c>
    </row>
    <row r="132">
      <c r="A132" s="5" t="s">
        <v>338</v>
      </c>
    </row>
    <row r="133">
      <c r="A133" s="5" t="s">
        <v>386</v>
      </c>
    </row>
    <row r="134">
      <c r="A134" s="5" t="s">
        <v>249</v>
      </c>
    </row>
    <row r="135">
      <c r="A135" s="5" t="s">
        <v>222</v>
      </c>
    </row>
    <row r="136">
      <c r="A136" s="5" t="s">
        <v>338</v>
      </c>
    </row>
    <row r="137">
      <c r="A137" s="5" t="s">
        <v>222</v>
      </c>
    </row>
    <row r="138">
      <c r="A138" s="5" t="s">
        <v>503</v>
      </c>
    </row>
    <row r="139">
      <c r="A139" s="5" t="s">
        <v>249</v>
      </c>
    </row>
    <row r="140">
      <c r="A140" s="5" t="s">
        <v>456</v>
      </c>
    </row>
    <row r="141">
      <c r="A141" s="5" t="s">
        <v>456</v>
      </c>
    </row>
    <row r="142">
      <c r="A142" s="5" t="s">
        <v>439</v>
      </c>
    </row>
    <row r="143">
      <c r="A143" s="5" t="s">
        <v>503</v>
      </c>
    </row>
    <row r="144">
      <c r="A144" s="5" t="s">
        <v>338</v>
      </c>
    </row>
    <row r="145">
      <c r="A145" s="5" t="s">
        <v>417</v>
      </c>
    </row>
    <row r="146">
      <c r="A146" s="5" t="s">
        <v>439</v>
      </c>
    </row>
    <row r="147">
      <c r="A147" s="5" t="s">
        <v>142</v>
      </c>
    </row>
    <row r="148">
      <c r="A148" s="5" t="s">
        <v>417</v>
      </c>
    </row>
    <row r="149">
      <c r="A149" s="5" t="s">
        <v>386</v>
      </c>
    </row>
    <row r="150">
      <c r="A150" s="22" t="s">
        <v>397</v>
      </c>
    </row>
  </sheetData>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4"/>
      <c r="DG1" s="4"/>
    </row>
    <row r="2">
      <c r="A2" s="5">
        <v>1.0</v>
      </c>
      <c r="B2" s="5">
        <v>119.0</v>
      </c>
      <c r="C2" s="5">
        <v>109.0</v>
      </c>
      <c r="D2" s="5" t="s">
        <v>109</v>
      </c>
      <c r="E2" s="5" t="s">
        <v>110</v>
      </c>
      <c r="F2" s="5" t="s">
        <v>111</v>
      </c>
      <c r="G2" s="5" t="s">
        <v>112</v>
      </c>
      <c r="H2" s="5" t="s">
        <v>113</v>
      </c>
      <c r="I2" s="5" t="s">
        <v>114</v>
      </c>
      <c r="J2" s="5" t="s">
        <v>115</v>
      </c>
      <c r="K2" s="5" t="s">
        <v>116</v>
      </c>
      <c r="L2" s="7" t="s">
        <v>117</v>
      </c>
      <c r="M2" s="5" t="s">
        <v>118</v>
      </c>
      <c r="N2" s="5" t="s">
        <v>119</v>
      </c>
      <c r="O2" s="5" t="s">
        <v>120</v>
      </c>
      <c r="P2" s="5" t="s">
        <v>121</v>
      </c>
      <c r="Q2" s="5" t="s">
        <v>122</v>
      </c>
      <c r="R2" s="5" t="s">
        <v>123</v>
      </c>
      <c r="S2" s="5" t="s">
        <v>123</v>
      </c>
      <c r="T2" s="5" t="s">
        <v>123</v>
      </c>
      <c r="U2" s="5" t="s">
        <v>123</v>
      </c>
      <c r="V2" s="5" t="s">
        <v>123</v>
      </c>
      <c r="X2" s="5" t="s">
        <v>123</v>
      </c>
      <c r="DB2" s="5">
        <v>3.0</v>
      </c>
      <c r="DE2" s="5" t="s">
        <v>124</v>
      </c>
    </row>
    <row r="3">
      <c r="A3" s="5">
        <v>2.0</v>
      </c>
      <c r="B3" s="5">
        <v>114.0</v>
      </c>
      <c r="C3" s="5">
        <v>103.0</v>
      </c>
      <c r="D3" s="5" t="s">
        <v>109</v>
      </c>
      <c r="E3" s="5" t="s">
        <v>125</v>
      </c>
      <c r="F3" s="5" t="s">
        <v>126</v>
      </c>
      <c r="G3" s="5" t="s">
        <v>132</v>
      </c>
      <c r="H3" s="5" t="s">
        <v>127</v>
      </c>
      <c r="I3" s="5" t="s">
        <v>128</v>
      </c>
      <c r="J3" s="5" t="s">
        <v>129</v>
      </c>
      <c r="K3" s="5" t="s">
        <v>130</v>
      </c>
      <c r="L3" s="8" t="s">
        <v>131</v>
      </c>
      <c r="M3" s="5" t="s">
        <v>133</v>
      </c>
      <c r="N3" s="5" t="s">
        <v>134</v>
      </c>
      <c r="O3" s="5" t="s">
        <v>135</v>
      </c>
      <c r="P3" s="5" t="s">
        <v>136</v>
      </c>
      <c r="Q3" s="5" t="s">
        <v>122</v>
      </c>
      <c r="S3" s="5" t="s">
        <v>123</v>
      </c>
      <c r="T3" s="5" t="s">
        <v>123</v>
      </c>
      <c r="V3" s="5" t="s">
        <v>123</v>
      </c>
      <c r="Z3" s="5" t="s">
        <v>123</v>
      </c>
      <c r="AB3" s="5" t="s">
        <v>123</v>
      </c>
      <c r="AC3" s="5" t="s">
        <v>123</v>
      </c>
      <c r="DB3" s="5">
        <v>3.0</v>
      </c>
      <c r="DD3" s="5" t="s">
        <v>137</v>
      </c>
      <c r="DE3" s="5" t="s">
        <v>138</v>
      </c>
    </row>
    <row r="4">
      <c r="A4" s="5">
        <v>3.0</v>
      </c>
      <c r="B4" s="5">
        <v>14.0</v>
      </c>
      <c r="C4" s="5">
        <v>63.0</v>
      </c>
      <c r="D4" s="5" t="s">
        <v>139</v>
      </c>
      <c r="E4" s="5" t="s">
        <v>110</v>
      </c>
      <c r="F4" s="5" t="s">
        <v>111</v>
      </c>
      <c r="G4" s="5" t="s">
        <v>112</v>
      </c>
      <c r="H4" s="5" t="s">
        <v>140</v>
      </c>
      <c r="I4" s="5" t="s">
        <v>141</v>
      </c>
      <c r="J4" s="5" t="s">
        <v>142</v>
      </c>
      <c r="K4" s="5" t="s">
        <v>143</v>
      </c>
      <c r="L4" s="8" t="s">
        <v>144</v>
      </c>
      <c r="M4" s="5" t="s">
        <v>118</v>
      </c>
      <c r="N4" s="5" t="s">
        <v>145</v>
      </c>
      <c r="O4" s="5" t="s">
        <v>146</v>
      </c>
      <c r="P4" s="5" t="s">
        <v>147</v>
      </c>
      <c r="Q4" s="5" t="s">
        <v>122</v>
      </c>
      <c r="V4" s="5" t="s">
        <v>123</v>
      </c>
      <c r="X4" s="5" t="s">
        <v>123</v>
      </c>
      <c r="Y4" s="5" t="s">
        <v>123</v>
      </c>
      <c r="AC4" s="5" t="s">
        <v>123</v>
      </c>
      <c r="DB4" s="5">
        <v>4.0</v>
      </c>
      <c r="DD4" s="5" t="s">
        <v>148</v>
      </c>
      <c r="DE4" s="5" t="s">
        <v>138</v>
      </c>
    </row>
    <row r="5">
      <c r="A5" s="5">
        <v>4.0</v>
      </c>
      <c r="B5" s="5">
        <v>152.0</v>
      </c>
      <c r="C5" s="5">
        <v>61.0</v>
      </c>
      <c r="D5" s="5" t="s">
        <v>139</v>
      </c>
      <c r="E5" s="5" t="s">
        <v>125</v>
      </c>
      <c r="F5" s="5" t="s">
        <v>126</v>
      </c>
      <c r="G5" s="5" t="s">
        <v>158</v>
      </c>
      <c r="H5" s="5" t="s">
        <v>149</v>
      </c>
      <c r="I5" s="5" t="s">
        <v>150</v>
      </c>
      <c r="J5" s="5" t="s">
        <v>151</v>
      </c>
      <c r="K5" s="5" t="s">
        <v>152</v>
      </c>
      <c r="L5" s="8" t="s">
        <v>153</v>
      </c>
      <c r="M5" s="5" t="s">
        <v>118</v>
      </c>
      <c r="N5" s="5" t="s">
        <v>154</v>
      </c>
      <c r="O5" s="5" t="s">
        <v>155</v>
      </c>
      <c r="P5" s="5" t="s">
        <v>156</v>
      </c>
      <c r="Q5" s="5" t="s">
        <v>157</v>
      </c>
      <c r="U5" s="5" t="s">
        <v>123</v>
      </c>
      <c r="BB5" s="5" t="s">
        <v>123</v>
      </c>
      <c r="BE5" s="5" t="s">
        <v>123</v>
      </c>
      <c r="BK5" s="5" t="s">
        <v>123</v>
      </c>
      <c r="BP5" s="5" t="s">
        <v>123</v>
      </c>
      <c r="CU5" s="5" t="s">
        <v>123</v>
      </c>
      <c r="DB5" s="5">
        <v>3.0</v>
      </c>
      <c r="DD5" s="5" t="s">
        <v>159</v>
      </c>
      <c r="DE5" s="5" t="s">
        <v>124</v>
      </c>
    </row>
    <row r="6">
      <c r="A6" s="5">
        <v>5.0</v>
      </c>
      <c r="B6" s="5">
        <v>275.0</v>
      </c>
      <c r="C6" s="5">
        <v>111.0</v>
      </c>
      <c r="D6" s="5" t="s">
        <v>109</v>
      </c>
      <c r="E6" s="5" t="s">
        <v>125</v>
      </c>
      <c r="F6" s="5" t="s">
        <v>160</v>
      </c>
      <c r="G6" s="5" t="s">
        <v>161</v>
      </c>
      <c r="H6" s="5" t="s">
        <v>162</v>
      </c>
      <c r="I6" s="5" t="s">
        <v>163</v>
      </c>
      <c r="J6" s="5" t="s">
        <v>115</v>
      </c>
      <c r="K6" s="5" t="s">
        <v>164</v>
      </c>
      <c r="L6" s="8" t="s">
        <v>165</v>
      </c>
      <c r="M6" s="5" t="s">
        <v>118</v>
      </c>
      <c r="N6" s="5" t="s">
        <v>166</v>
      </c>
      <c r="O6" s="5" t="s">
        <v>167</v>
      </c>
      <c r="P6" s="5" t="s">
        <v>168</v>
      </c>
      <c r="Q6" s="5" t="s">
        <v>122</v>
      </c>
      <c r="R6" s="5" t="s">
        <v>123</v>
      </c>
      <c r="S6" s="5" t="s">
        <v>123</v>
      </c>
      <c r="T6" s="5" t="s">
        <v>123</v>
      </c>
      <c r="U6" s="5" t="s">
        <v>123</v>
      </c>
      <c r="V6" s="5" t="s">
        <v>123</v>
      </c>
      <c r="W6" s="5" t="s">
        <v>123</v>
      </c>
      <c r="X6" s="5" t="s">
        <v>123</v>
      </c>
      <c r="Y6" s="5" t="s">
        <v>123</v>
      </c>
      <c r="AA6" s="5" t="s">
        <v>123</v>
      </c>
      <c r="AB6" s="5" t="s">
        <v>123</v>
      </c>
      <c r="AC6" s="5" t="s">
        <v>123</v>
      </c>
      <c r="DB6" s="5">
        <v>4.0</v>
      </c>
      <c r="DE6" s="5" t="s">
        <v>124</v>
      </c>
    </row>
    <row r="7">
      <c r="A7" s="5">
        <v>6.0</v>
      </c>
      <c r="B7" s="5">
        <v>192.0</v>
      </c>
      <c r="C7" s="5">
        <v>125.0</v>
      </c>
      <c r="D7" s="5" t="s">
        <v>139</v>
      </c>
      <c r="E7" s="5" t="s">
        <v>125</v>
      </c>
      <c r="F7" s="5" t="s">
        <v>160</v>
      </c>
      <c r="G7" s="5" t="s">
        <v>169</v>
      </c>
      <c r="H7" s="5" t="s">
        <v>170</v>
      </c>
      <c r="I7" s="5" t="s">
        <v>171</v>
      </c>
      <c r="J7" s="5" t="s">
        <v>172</v>
      </c>
      <c r="K7" s="5" t="s">
        <v>173</v>
      </c>
      <c r="L7" s="8" t="s">
        <v>174</v>
      </c>
      <c r="M7" s="5" t="s">
        <v>118</v>
      </c>
      <c r="N7" s="5" t="s">
        <v>175</v>
      </c>
      <c r="O7" s="5" t="s">
        <v>176</v>
      </c>
      <c r="P7" s="5" t="s">
        <v>177</v>
      </c>
      <c r="Q7" s="5" t="s">
        <v>122</v>
      </c>
      <c r="S7" s="5" t="s">
        <v>123</v>
      </c>
      <c r="V7" s="5" t="s">
        <v>123</v>
      </c>
      <c r="W7" s="5" t="s">
        <v>123</v>
      </c>
      <c r="Y7" s="5" t="s">
        <v>123</v>
      </c>
      <c r="AB7" s="5" t="s">
        <v>123</v>
      </c>
      <c r="AC7" s="5" t="s">
        <v>123</v>
      </c>
      <c r="DB7" s="5">
        <v>3.0</v>
      </c>
      <c r="DE7" s="5" t="s">
        <v>124</v>
      </c>
    </row>
    <row r="8">
      <c r="A8" s="5">
        <v>7.0</v>
      </c>
      <c r="B8" s="5">
        <v>217.0</v>
      </c>
      <c r="C8" s="5">
        <v>78.0</v>
      </c>
      <c r="D8" s="5" t="s">
        <v>109</v>
      </c>
      <c r="E8" s="5" t="s">
        <v>110</v>
      </c>
      <c r="F8" s="5" t="s">
        <v>160</v>
      </c>
      <c r="G8" s="5" t="s">
        <v>178</v>
      </c>
      <c r="H8" s="5" t="s">
        <v>179</v>
      </c>
      <c r="I8" s="5" t="s">
        <v>180</v>
      </c>
      <c r="J8" s="5" t="s">
        <v>181</v>
      </c>
      <c r="K8" s="5" t="s">
        <v>179</v>
      </c>
      <c r="L8" s="8" t="s">
        <v>182</v>
      </c>
      <c r="M8" s="5" t="s">
        <v>118</v>
      </c>
      <c r="N8" s="5" t="s">
        <v>183</v>
      </c>
      <c r="O8" s="5" t="s">
        <v>184</v>
      </c>
      <c r="P8" s="5" t="s">
        <v>185</v>
      </c>
      <c r="Q8" s="5" t="s">
        <v>122</v>
      </c>
      <c r="S8" s="5" t="s">
        <v>123</v>
      </c>
      <c r="V8" s="5" t="s">
        <v>123</v>
      </c>
      <c r="Z8" s="5" t="s">
        <v>123</v>
      </c>
      <c r="AB8" s="5" t="s">
        <v>123</v>
      </c>
      <c r="AC8" s="5" t="s">
        <v>123</v>
      </c>
      <c r="DB8" s="5">
        <v>3.0</v>
      </c>
      <c r="DE8" s="5" t="s">
        <v>138</v>
      </c>
    </row>
    <row r="9">
      <c r="A9" s="5">
        <v>8.0</v>
      </c>
      <c r="B9" s="5">
        <v>105.0</v>
      </c>
      <c r="C9" s="5">
        <v>83.0</v>
      </c>
      <c r="D9" s="5" t="s">
        <v>109</v>
      </c>
      <c r="E9" s="5" t="s">
        <v>110</v>
      </c>
      <c r="F9" s="5" t="s">
        <v>160</v>
      </c>
      <c r="G9" s="5" t="s">
        <v>186</v>
      </c>
      <c r="H9" s="5" t="s">
        <v>187</v>
      </c>
      <c r="I9" s="5" t="s">
        <v>188</v>
      </c>
      <c r="J9" s="5" t="s">
        <v>142</v>
      </c>
      <c r="K9" s="5" t="s">
        <v>143</v>
      </c>
      <c r="L9" s="7" t="s">
        <v>117</v>
      </c>
      <c r="M9" s="5" t="s">
        <v>118</v>
      </c>
      <c r="N9" s="5" t="s">
        <v>189</v>
      </c>
      <c r="O9" s="5" t="s">
        <v>190</v>
      </c>
      <c r="P9" s="5" t="s">
        <v>191</v>
      </c>
      <c r="Q9" s="5" t="s">
        <v>122</v>
      </c>
      <c r="U9" s="5" t="s">
        <v>123</v>
      </c>
      <c r="V9" s="5" t="s">
        <v>123</v>
      </c>
      <c r="W9" s="5" t="s">
        <v>123</v>
      </c>
      <c r="X9" s="5" t="s">
        <v>123</v>
      </c>
      <c r="Y9" s="5" t="s">
        <v>123</v>
      </c>
      <c r="AB9" s="5" t="s">
        <v>123</v>
      </c>
      <c r="AC9" s="5" t="s">
        <v>123</v>
      </c>
      <c r="DB9" s="5">
        <v>3.0</v>
      </c>
      <c r="DE9" s="5" t="s">
        <v>124</v>
      </c>
    </row>
    <row r="10">
      <c r="A10" s="5">
        <v>9.0</v>
      </c>
      <c r="B10" s="5">
        <v>102.0</v>
      </c>
      <c r="C10" s="5">
        <v>80.0</v>
      </c>
      <c r="D10" s="5" t="s">
        <v>139</v>
      </c>
      <c r="E10" s="5" t="s">
        <v>110</v>
      </c>
      <c r="F10" s="5" t="s">
        <v>160</v>
      </c>
      <c r="G10" s="5" t="s">
        <v>192</v>
      </c>
      <c r="H10" s="5" t="s">
        <v>193</v>
      </c>
      <c r="I10" s="5" t="s">
        <v>194</v>
      </c>
      <c r="J10" s="5" t="s">
        <v>115</v>
      </c>
      <c r="K10" s="5" t="s">
        <v>195</v>
      </c>
      <c r="L10" s="8" t="s">
        <v>196</v>
      </c>
      <c r="M10" s="5" t="s">
        <v>118</v>
      </c>
      <c r="N10" s="5" t="s">
        <v>197</v>
      </c>
      <c r="O10" s="5" t="s">
        <v>198</v>
      </c>
      <c r="P10" s="5" t="s">
        <v>199</v>
      </c>
      <c r="Q10" s="5" t="s">
        <v>122</v>
      </c>
      <c r="S10" s="5" t="s">
        <v>123</v>
      </c>
      <c r="DB10" s="5">
        <v>3.0</v>
      </c>
      <c r="DD10" s="5" t="s">
        <v>200</v>
      </c>
      <c r="DE10" s="5" t="s">
        <v>138</v>
      </c>
    </row>
    <row r="11">
      <c r="A11" s="5">
        <v>10.0</v>
      </c>
      <c r="B11" s="5">
        <v>209.0</v>
      </c>
      <c r="C11" s="5">
        <v>62.0</v>
      </c>
      <c r="D11" s="5" t="s">
        <v>139</v>
      </c>
      <c r="E11" s="5" t="s">
        <v>110</v>
      </c>
      <c r="F11" s="5" t="s">
        <v>160</v>
      </c>
      <c r="G11" s="5" t="s">
        <v>201</v>
      </c>
      <c r="H11" s="5" t="s">
        <v>202</v>
      </c>
      <c r="I11" s="5" t="s">
        <v>203</v>
      </c>
      <c r="J11" s="5" t="s">
        <v>204</v>
      </c>
      <c r="K11" s="5" t="s">
        <v>205</v>
      </c>
      <c r="L11" s="8" t="s">
        <v>206</v>
      </c>
      <c r="M11" s="5" t="s">
        <v>207</v>
      </c>
      <c r="N11" s="5" t="s">
        <v>208</v>
      </c>
      <c r="O11" s="5" t="s">
        <v>209</v>
      </c>
      <c r="P11" s="5" t="s">
        <v>210</v>
      </c>
      <c r="Q11" s="5" t="s">
        <v>122</v>
      </c>
      <c r="R11" s="5" t="s">
        <v>123</v>
      </c>
      <c r="S11" s="5" t="s">
        <v>123</v>
      </c>
      <c r="X11" s="5" t="s">
        <v>123</v>
      </c>
      <c r="Y11" s="5" t="s">
        <v>123</v>
      </c>
      <c r="AB11" s="5" t="s">
        <v>123</v>
      </c>
      <c r="DB11" s="5">
        <v>3.0</v>
      </c>
      <c r="DD11" s="5" t="s">
        <v>211</v>
      </c>
      <c r="DE11" s="5" t="s">
        <v>124</v>
      </c>
    </row>
    <row r="12">
      <c r="A12" s="5">
        <v>11.0</v>
      </c>
      <c r="B12" s="5">
        <v>109.0</v>
      </c>
      <c r="C12" s="5">
        <v>94.0</v>
      </c>
      <c r="D12" s="5" t="s">
        <v>139</v>
      </c>
      <c r="E12" s="5" t="s">
        <v>125</v>
      </c>
      <c r="F12" s="5" t="s">
        <v>126</v>
      </c>
      <c r="G12" s="5" t="s">
        <v>216</v>
      </c>
      <c r="H12" s="5" t="s">
        <v>212</v>
      </c>
      <c r="I12" s="5" t="s">
        <v>213</v>
      </c>
      <c r="J12" s="5" t="s">
        <v>142</v>
      </c>
      <c r="K12" s="5" t="s">
        <v>143</v>
      </c>
      <c r="L12" s="8" t="s">
        <v>117</v>
      </c>
      <c r="M12" s="5" t="s">
        <v>118</v>
      </c>
      <c r="N12" s="5" t="s">
        <v>214</v>
      </c>
      <c r="O12" s="5" t="s">
        <v>215</v>
      </c>
      <c r="P12" s="5" t="s">
        <v>217</v>
      </c>
      <c r="Q12" s="5" t="s">
        <v>122</v>
      </c>
      <c r="V12" s="5" t="s">
        <v>123</v>
      </c>
      <c r="W12" s="5" t="s">
        <v>123</v>
      </c>
      <c r="X12" s="5" t="s">
        <v>123</v>
      </c>
      <c r="Y12" s="5" t="s">
        <v>123</v>
      </c>
      <c r="AB12" s="5" t="s">
        <v>123</v>
      </c>
      <c r="AC12" s="5" t="s">
        <v>123</v>
      </c>
      <c r="DB12" s="5">
        <v>3.0</v>
      </c>
      <c r="DD12" s="5" t="s">
        <v>218</v>
      </c>
      <c r="DE12" s="5" t="s">
        <v>124</v>
      </c>
    </row>
    <row r="13">
      <c r="A13" s="5">
        <v>12.0</v>
      </c>
      <c r="B13" s="5">
        <v>257.0</v>
      </c>
      <c r="C13" s="5">
        <v>65.0</v>
      </c>
      <c r="D13" s="5" t="s">
        <v>109</v>
      </c>
      <c r="E13" s="5" t="s">
        <v>125</v>
      </c>
      <c r="F13" s="5" t="s">
        <v>219</v>
      </c>
      <c r="G13" s="5" t="s">
        <v>112</v>
      </c>
      <c r="H13" s="5" t="s">
        <v>220</v>
      </c>
      <c r="I13" s="5" t="s">
        <v>221</v>
      </c>
      <c r="J13" s="5" t="s">
        <v>222</v>
      </c>
      <c r="K13" s="5" t="s">
        <v>223</v>
      </c>
      <c r="L13" s="8" t="s">
        <v>224</v>
      </c>
      <c r="M13" s="5" t="s">
        <v>118</v>
      </c>
      <c r="N13" s="5" t="s">
        <v>225</v>
      </c>
      <c r="O13" s="5" t="s">
        <v>226</v>
      </c>
      <c r="P13" s="5" t="s">
        <v>227</v>
      </c>
      <c r="Q13" s="5" t="s">
        <v>122</v>
      </c>
      <c r="R13" s="5" t="s">
        <v>123</v>
      </c>
      <c r="AA13" s="5" t="s">
        <v>123</v>
      </c>
      <c r="DB13" s="5">
        <v>3.0</v>
      </c>
      <c r="DE13" s="5" t="s">
        <v>138</v>
      </c>
    </row>
    <row r="14">
      <c r="A14" s="5">
        <v>13.0</v>
      </c>
      <c r="B14" s="5">
        <v>15.0</v>
      </c>
      <c r="C14" s="5">
        <v>65.0</v>
      </c>
      <c r="D14" s="5" t="s">
        <v>109</v>
      </c>
      <c r="E14" s="5" t="s">
        <v>125</v>
      </c>
      <c r="F14" s="5" t="s">
        <v>219</v>
      </c>
      <c r="G14" s="5" t="s">
        <v>112</v>
      </c>
      <c r="H14" s="5" t="s">
        <v>228</v>
      </c>
      <c r="I14" s="5" t="s">
        <v>229</v>
      </c>
      <c r="J14" s="5" t="s">
        <v>172</v>
      </c>
      <c r="K14" s="5" t="s">
        <v>143</v>
      </c>
      <c r="L14" s="8" t="s">
        <v>230</v>
      </c>
      <c r="M14" s="5" t="s">
        <v>118</v>
      </c>
      <c r="N14" s="5" t="s">
        <v>231</v>
      </c>
      <c r="O14" s="5" t="s">
        <v>232</v>
      </c>
      <c r="P14" s="5" t="s">
        <v>233</v>
      </c>
      <c r="Q14" s="5" t="s">
        <v>122</v>
      </c>
      <c r="U14" s="5" t="s">
        <v>123</v>
      </c>
      <c r="X14" s="5" t="s">
        <v>123</v>
      </c>
      <c r="Y14" s="5" t="s">
        <v>123</v>
      </c>
      <c r="Z14" s="5" t="s">
        <v>123</v>
      </c>
      <c r="AA14" s="5" t="s">
        <v>123</v>
      </c>
      <c r="DB14" s="5">
        <v>3.0</v>
      </c>
      <c r="DD14" s="5" t="s">
        <v>234</v>
      </c>
      <c r="DE14" s="5" t="s">
        <v>124</v>
      </c>
    </row>
    <row r="15">
      <c r="A15" s="5">
        <v>14.0</v>
      </c>
      <c r="B15" s="5">
        <v>66.0</v>
      </c>
      <c r="C15" s="5">
        <v>128.0</v>
      </c>
      <c r="D15" s="5" t="s">
        <v>139</v>
      </c>
      <c r="E15" s="5" t="s">
        <v>110</v>
      </c>
      <c r="F15" s="5" t="s">
        <v>160</v>
      </c>
      <c r="G15" s="5" t="s">
        <v>235</v>
      </c>
      <c r="H15" s="5" t="s">
        <v>236</v>
      </c>
      <c r="I15" s="5" t="s">
        <v>237</v>
      </c>
      <c r="J15" s="5" t="s">
        <v>172</v>
      </c>
      <c r="K15" s="5" t="s">
        <v>238</v>
      </c>
      <c r="L15" s="8" t="s">
        <v>239</v>
      </c>
      <c r="M15" s="5" t="s">
        <v>118</v>
      </c>
      <c r="N15" s="5" t="s">
        <v>240</v>
      </c>
      <c r="O15" s="5" t="s">
        <v>241</v>
      </c>
      <c r="P15" s="5" t="s">
        <v>242</v>
      </c>
      <c r="Q15" s="5" t="s">
        <v>157</v>
      </c>
      <c r="R15" s="5" t="s">
        <v>123</v>
      </c>
      <c r="S15" s="5" t="s">
        <v>123</v>
      </c>
      <c r="V15" s="5" t="s">
        <v>123</v>
      </c>
      <c r="Z15" s="5" t="s">
        <v>123</v>
      </c>
      <c r="AH15" s="5" t="s">
        <v>123</v>
      </c>
      <c r="AK15" s="5" t="s">
        <v>123</v>
      </c>
      <c r="AL15" s="5" t="s">
        <v>123</v>
      </c>
      <c r="AM15" s="5" t="s">
        <v>123</v>
      </c>
      <c r="AO15" s="5" t="s">
        <v>123</v>
      </c>
      <c r="AS15" s="5" t="s">
        <v>123</v>
      </c>
      <c r="AV15" s="5" t="s">
        <v>123</v>
      </c>
      <c r="BE15" s="5" t="s">
        <v>123</v>
      </c>
      <c r="BF15" s="5" t="s">
        <v>123</v>
      </c>
      <c r="BG15" s="5" t="s">
        <v>123</v>
      </c>
      <c r="BI15" s="5" t="s">
        <v>123</v>
      </c>
      <c r="BK15" s="5" t="s">
        <v>123</v>
      </c>
      <c r="BL15" s="5" t="s">
        <v>123</v>
      </c>
      <c r="BM15" s="5" t="s">
        <v>123</v>
      </c>
      <c r="BN15" s="5" t="s">
        <v>123</v>
      </c>
      <c r="BP15" s="5" t="s">
        <v>123</v>
      </c>
      <c r="BV15" s="5" t="s">
        <v>123</v>
      </c>
      <c r="CE15" s="5" t="s">
        <v>123</v>
      </c>
      <c r="CG15" s="5" t="s">
        <v>123</v>
      </c>
      <c r="CH15" s="5" t="s">
        <v>123</v>
      </c>
      <c r="CR15" s="5" t="s">
        <v>123</v>
      </c>
      <c r="CS15" s="5" t="s">
        <v>123</v>
      </c>
      <c r="CU15" s="5" t="s">
        <v>123</v>
      </c>
      <c r="CV15" s="5" t="s">
        <v>123</v>
      </c>
      <c r="DB15" s="5">
        <v>3.0</v>
      </c>
      <c r="DD15" s="5" t="s">
        <v>243</v>
      </c>
      <c r="DE15" s="5" t="s">
        <v>138</v>
      </c>
    </row>
    <row r="16">
      <c r="A16" s="5">
        <v>16.0</v>
      </c>
      <c r="B16" s="5">
        <v>184.0</v>
      </c>
      <c r="C16" s="5">
        <v>112.0</v>
      </c>
      <c r="D16" s="5" t="s">
        <v>109</v>
      </c>
      <c r="E16" s="5" t="s">
        <v>125</v>
      </c>
      <c r="F16" s="5" t="s">
        <v>111</v>
      </c>
      <c r="G16" s="5" t="s">
        <v>112</v>
      </c>
      <c r="H16" s="5" t="s">
        <v>257</v>
      </c>
      <c r="I16" s="5" t="s">
        <v>258</v>
      </c>
      <c r="J16" s="5" t="s">
        <v>259</v>
      </c>
      <c r="K16" s="5" t="s">
        <v>143</v>
      </c>
      <c r="L16" s="8" t="s">
        <v>260</v>
      </c>
      <c r="M16" s="5" t="s">
        <v>118</v>
      </c>
      <c r="N16" s="5" t="s">
        <v>261</v>
      </c>
      <c r="O16" s="5" t="s">
        <v>262</v>
      </c>
      <c r="P16" s="5" t="s">
        <v>263</v>
      </c>
      <c r="Q16" s="5" t="s">
        <v>122</v>
      </c>
      <c r="S16" s="5" t="s">
        <v>123</v>
      </c>
      <c r="T16" s="5" t="s">
        <v>123</v>
      </c>
      <c r="U16" s="5" t="s">
        <v>123</v>
      </c>
      <c r="V16" s="5" t="s">
        <v>123</v>
      </c>
      <c r="X16" s="5" t="s">
        <v>123</v>
      </c>
      <c r="Y16" s="5" t="s">
        <v>123</v>
      </c>
      <c r="AB16" s="5" t="s">
        <v>123</v>
      </c>
      <c r="AC16" s="5" t="s">
        <v>123</v>
      </c>
      <c r="DB16" s="5">
        <v>4.0</v>
      </c>
      <c r="DE16" s="5" t="s">
        <v>124</v>
      </c>
    </row>
    <row r="17">
      <c r="A17" s="5">
        <v>17.0</v>
      </c>
      <c r="B17" s="5">
        <v>271.0</v>
      </c>
      <c r="C17" s="5">
        <v>104.0</v>
      </c>
      <c r="D17" s="5" t="s">
        <v>109</v>
      </c>
      <c r="E17" s="5" t="s">
        <v>110</v>
      </c>
      <c r="F17" s="5" t="s">
        <v>111</v>
      </c>
      <c r="G17" s="5" t="s">
        <v>112</v>
      </c>
      <c r="H17" s="5" t="s">
        <v>264</v>
      </c>
      <c r="I17" s="5" t="s">
        <v>265</v>
      </c>
      <c r="J17" s="5" t="s">
        <v>222</v>
      </c>
      <c r="K17" s="5" t="s">
        <v>266</v>
      </c>
      <c r="L17" s="8" t="s">
        <v>267</v>
      </c>
      <c r="M17" s="5" t="s">
        <v>118</v>
      </c>
      <c r="N17" s="5" t="s">
        <v>268</v>
      </c>
      <c r="O17" s="5" t="s">
        <v>269</v>
      </c>
      <c r="P17" s="5" t="s">
        <v>270</v>
      </c>
      <c r="Q17" s="5" t="s">
        <v>157</v>
      </c>
      <c r="R17" s="5" t="s">
        <v>123</v>
      </c>
      <c r="S17" s="5" t="s">
        <v>123</v>
      </c>
      <c r="T17" s="5" t="s">
        <v>123</v>
      </c>
      <c r="U17" s="5" t="s">
        <v>123</v>
      </c>
      <c r="V17" s="5" t="s">
        <v>123</v>
      </c>
      <c r="X17" s="5" t="s">
        <v>123</v>
      </c>
      <c r="Y17" s="5" t="s">
        <v>123</v>
      </c>
      <c r="AB17" s="5" t="s">
        <v>123</v>
      </c>
      <c r="AD17" s="5" t="s">
        <v>123</v>
      </c>
      <c r="AE17" s="5" t="s">
        <v>123</v>
      </c>
      <c r="AK17" s="5" t="s">
        <v>123</v>
      </c>
      <c r="AL17" s="5" t="s">
        <v>123</v>
      </c>
      <c r="AM17" s="5" t="s">
        <v>123</v>
      </c>
      <c r="AN17" s="5" t="s">
        <v>123</v>
      </c>
      <c r="AP17" s="5" t="s">
        <v>123</v>
      </c>
      <c r="AQ17" s="5" t="s">
        <v>123</v>
      </c>
      <c r="AR17" s="5" t="s">
        <v>123</v>
      </c>
      <c r="AT17" s="5" t="s">
        <v>123</v>
      </c>
      <c r="AW17" s="5" t="s">
        <v>123</v>
      </c>
      <c r="AX17" s="5" t="s">
        <v>123</v>
      </c>
      <c r="BB17" s="5" t="s">
        <v>123</v>
      </c>
      <c r="BC17" s="5" t="s">
        <v>123</v>
      </c>
      <c r="BD17" s="5" t="s">
        <v>123</v>
      </c>
      <c r="BE17" s="5" t="s">
        <v>123</v>
      </c>
      <c r="BG17" s="5" t="s">
        <v>123</v>
      </c>
      <c r="BH17" s="5" t="s">
        <v>123</v>
      </c>
      <c r="BI17" s="5" t="s">
        <v>123</v>
      </c>
      <c r="BK17" s="5" t="s">
        <v>123</v>
      </c>
      <c r="BL17" s="5" t="s">
        <v>123</v>
      </c>
      <c r="BM17" s="5" t="s">
        <v>123</v>
      </c>
      <c r="BN17" s="5" t="s">
        <v>123</v>
      </c>
      <c r="BO17" s="5" t="s">
        <v>123</v>
      </c>
      <c r="BP17" s="5" t="s">
        <v>123</v>
      </c>
      <c r="BQ17" s="5" t="s">
        <v>123</v>
      </c>
      <c r="BR17" s="5" t="s">
        <v>123</v>
      </c>
      <c r="BS17" s="5" t="s">
        <v>123</v>
      </c>
      <c r="BT17" s="5" t="s">
        <v>123</v>
      </c>
      <c r="BU17" s="5" t="s">
        <v>123</v>
      </c>
      <c r="BV17" s="5" t="s">
        <v>123</v>
      </c>
      <c r="BX17" s="5" t="s">
        <v>123</v>
      </c>
      <c r="BY17" s="5" t="s">
        <v>123</v>
      </c>
      <c r="CA17" s="5" t="s">
        <v>123</v>
      </c>
      <c r="CC17" s="5" t="s">
        <v>123</v>
      </c>
      <c r="CE17" s="5" t="s">
        <v>123</v>
      </c>
      <c r="CG17" s="5" t="s">
        <v>123</v>
      </c>
      <c r="CH17" s="5" t="s">
        <v>123</v>
      </c>
      <c r="CK17" s="5" t="s">
        <v>123</v>
      </c>
      <c r="CN17" s="5" t="s">
        <v>123</v>
      </c>
      <c r="CO17" s="5" t="s">
        <v>123</v>
      </c>
      <c r="CP17" s="5" t="s">
        <v>123</v>
      </c>
      <c r="CQ17" s="5" t="s">
        <v>123</v>
      </c>
      <c r="CS17" s="5" t="s">
        <v>123</v>
      </c>
      <c r="CW17" s="5" t="s">
        <v>123</v>
      </c>
      <c r="DB17" s="5">
        <v>4.0</v>
      </c>
      <c r="DE17" s="5" t="s">
        <v>124</v>
      </c>
    </row>
    <row r="18">
      <c r="A18" s="5">
        <v>18.0</v>
      </c>
      <c r="B18" s="5">
        <v>73.0</v>
      </c>
      <c r="C18" s="5">
        <v>137.0</v>
      </c>
      <c r="D18" s="5" t="s">
        <v>139</v>
      </c>
      <c r="E18" s="5" t="s">
        <v>110</v>
      </c>
      <c r="F18" s="5" t="s">
        <v>160</v>
      </c>
      <c r="G18" s="5" t="s">
        <v>271</v>
      </c>
      <c r="H18" s="5" t="s">
        <v>272</v>
      </c>
      <c r="I18" s="5" t="s">
        <v>273</v>
      </c>
      <c r="J18" s="5" t="s">
        <v>274</v>
      </c>
      <c r="K18" s="5" t="s">
        <v>275</v>
      </c>
      <c r="L18" s="8" t="s">
        <v>276</v>
      </c>
      <c r="M18" s="5" t="s">
        <v>118</v>
      </c>
      <c r="N18" s="5" t="s">
        <v>277</v>
      </c>
      <c r="O18" s="5" t="s">
        <v>278</v>
      </c>
      <c r="P18" s="5" t="s">
        <v>279</v>
      </c>
      <c r="Q18" s="5" t="s">
        <v>122</v>
      </c>
      <c r="T18" s="5" t="s">
        <v>123</v>
      </c>
      <c r="V18" s="5" t="s">
        <v>123</v>
      </c>
      <c r="W18" s="5" t="s">
        <v>123</v>
      </c>
      <c r="Z18" s="5" t="s">
        <v>123</v>
      </c>
      <c r="AB18" s="5" t="s">
        <v>123</v>
      </c>
      <c r="AC18" s="5" t="s">
        <v>123</v>
      </c>
      <c r="DB18" s="5">
        <v>4.0</v>
      </c>
      <c r="DD18" s="5" t="s">
        <v>280</v>
      </c>
      <c r="DE18" s="5" t="s">
        <v>124</v>
      </c>
    </row>
    <row r="19">
      <c r="A19" s="5">
        <v>19.0</v>
      </c>
      <c r="B19" s="5">
        <v>89.0</v>
      </c>
      <c r="C19" s="5">
        <v>62.0</v>
      </c>
      <c r="D19" s="5" t="s">
        <v>139</v>
      </c>
      <c r="E19" s="5" t="s">
        <v>110</v>
      </c>
      <c r="F19" s="5" t="s">
        <v>160</v>
      </c>
      <c r="G19" s="5" t="s">
        <v>201</v>
      </c>
      <c r="H19" s="5" t="s">
        <v>281</v>
      </c>
      <c r="I19" s="5" t="s">
        <v>282</v>
      </c>
      <c r="J19" s="5" t="s">
        <v>204</v>
      </c>
      <c r="K19" s="5" t="s">
        <v>283</v>
      </c>
      <c r="L19" s="8" t="s">
        <v>284</v>
      </c>
      <c r="M19" s="5" t="s">
        <v>118</v>
      </c>
      <c r="N19" s="5" t="s">
        <v>285</v>
      </c>
      <c r="O19" s="5" t="s">
        <v>286</v>
      </c>
      <c r="P19" s="5" t="s">
        <v>287</v>
      </c>
      <c r="Q19" s="5" t="s">
        <v>157</v>
      </c>
      <c r="Z19" s="5" t="s">
        <v>123</v>
      </c>
      <c r="AB19" s="5" t="s">
        <v>123</v>
      </c>
      <c r="AC19" s="5" t="s">
        <v>123</v>
      </c>
      <c r="AK19" s="5" t="s">
        <v>123</v>
      </c>
      <c r="AQ19" s="5" t="s">
        <v>123</v>
      </c>
      <c r="BD19" s="5" t="s">
        <v>123</v>
      </c>
      <c r="BF19" s="5" t="s">
        <v>123</v>
      </c>
      <c r="BG19" s="5" t="s">
        <v>123</v>
      </c>
      <c r="BI19" s="5" t="s">
        <v>123</v>
      </c>
      <c r="BQ19" s="5" t="s">
        <v>123</v>
      </c>
      <c r="BS19" s="5" t="s">
        <v>123</v>
      </c>
      <c r="BT19" s="5" t="s">
        <v>123</v>
      </c>
      <c r="CE19" s="5" t="s">
        <v>123</v>
      </c>
      <c r="CG19" s="5" t="s">
        <v>123</v>
      </c>
      <c r="CK19" s="5" t="s">
        <v>123</v>
      </c>
      <c r="CO19" s="5" t="s">
        <v>123</v>
      </c>
      <c r="CR19" s="5" t="s">
        <v>123</v>
      </c>
      <c r="DB19" s="5">
        <v>3.0</v>
      </c>
      <c r="DE19" s="5" t="s">
        <v>138</v>
      </c>
    </row>
    <row r="20">
      <c r="A20" s="5">
        <v>20.0</v>
      </c>
      <c r="B20" s="5">
        <v>234.0</v>
      </c>
      <c r="C20" s="5">
        <v>111.0</v>
      </c>
      <c r="D20" s="5" t="s">
        <v>109</v>
      </c>
      <c r="E20" s="5" t="s">
        <v>125</v>
      </c>
      <c r="F20" s="5" t="s">
        <v>160</v>
      </c>
      <c r="G20" s="5" t="s">
        <v>161</v>
      </c>
      <c r="H20" s="5" t="s">
        <v>288</v>
      </c>
      <c r="I20" s="5" t="s">
        <v>289</v>
      </c>
      <c r="J20" s="5" t="s">
        <v>115</v>
      </c>
      <c r="K20" s="5" t="s">
        <v>290</v>
      </c>
      <c r="L20" s="8" t="s">
        <v>117</v>
      </c>
      <c r="M20" s="5" t="s">
        <v>118</v>
      </c>
      <c r="N20" s="5" t="s">
        <v>291</v>
      </c>
      <c r="O20" s="5" t="s">
        <v>292</v>
      </c>
      <c r="P20" s="5" t="s">
        <v>293</v>
      </c>
      <c r="Q20" s="5" t="s">
        <v>122</v>
      </c>
      <c r="R20" s="5" t="s">
        <v>123</v>
      </c>
      <c r="S20" s="5" t="s">
        <v>123</v>
      </c>
      <c r="T20" s="5" t="s">
        <v>123</v>
      </c>
      <c r="U20" s="5" t="s">
        <v>123</v>
      </c>
      <c r="V20" s="5" t="s">
        <v>123</v>
      </c>
      <c r="W20" s="5" t="s">
        <v>123</v>
      </c>
      <c r="X20" s="5" t="s">
        <v>123</v>
      </c>
      <c r="Y20" s="5" t="s">
        <v>123</v>
      </c>
      <c r="AA20" s="5" t="s">
        <v>123</v>
      </c>
      <c r="AB20" s="5" t="s">
        <v>123</v>
      </c>
      <c r="AC20" s="5" t="s">
        <v>123</v>
      </c>
      <c r="DB20" s="5">
        <v>4.0</v>
      </c>
      <c r="DE20" s="5" t="s">
        <v>124</v>
      </c>
    </row>
    <row r="21">
      <c r="A21" s="5">
        <v>21.0</v>
      </c>
      <c r="B21" s="5">
        <v>183.0</v>
      </c>
      <c r="C21" s="5">
        <v>111.0</v>
      </c>
      <c r="D21" s="5" t="s">
        <v>109</v>
      </c>
      <c r="E21" s="5" t="s">
        <v>125</v>
      </c>
      <c r="F21" s="5" t="s">
        <v>160</v>
      </c>
      <c r="G21" s="5" t="s">
        <v>161</v>
      </c>
      <c r="H21" s="5" t="s">
        <v>294</v>
      </c>
      <c r="I21" s="5" t="s">
        <v>295</v>
      </c>
      <c r="J21" s="5" t="s">
        <v>115</v>
      </c>
      <c r="K21" s="5" t="s">
        <v>296</v>
      </c>
      <c r="L21" s="8" t="s">
        <v>297</v>
      </c>
      <c r="M21" s="5" t="s">
        <v>118</v>
      </c>
      <c r="N21" s="5" t="s">
        <v>298</v>
      </c>
      <c r="O21" s="5" t="s">
        <v>299</v>
      </c>
      <c r="P21" s="5" t="s">
        <v>300</v>
      </c>
      <c r="Q21" s="5" t="s">
        <v>122</v>
      </c>
      <c r="R21" s="5" t="s">
        <v>123</v>
      </c>
      <c r="S21" s="5" t="s">
        <v>123</v>
      </c>
      <c r="T21" s="5" t="s">
        <v>123</v>
      </c>
      <c r="U21" s="5" t="s">
        <v>123</v>
      </c>
      <c r="V21" s="5" t="s">
        <v>123</v>
      </c>
      <c r="X21" s="5" t="s">
        <v>123</v>
      </c>
      <c r="Y21" s="5" t="s">
        <v>123</v>
      </c>
      <c r="AA21" s="5" t="s">
        <v>123</v>
      </c>
      <c r="AC21" s="5" t="s">
        <v>123</v>
      </c>
      <c r="DB21" s="5">
        <v>4.0</v>
      </c>
      <c r="DE21" s="5" t="s">
        <v>124</v>
      </c>
    </row>
    <row r="22">
      <c r="A22" s="5">
        <v>23.0</v>
      </c>
      <c r="B22" s="5">
        <v>264.0</v>
      </c>
      <c r="C22" s="5">
        <v>82.0</v>
      </c>
      <c r="D22" s="5" t="s">
        <v>109</v>
      </c>
      <c r="E22" s="5" t="s">
        <v>110</v>
      </c>
      <c r="F22" s="5" t="s">
        <v>160</v>
      </c>
      <c r="G22" s="5" t="s">
        <v>311</v>
      </c>
      <c r="H22" s="5" t="s">
        <v>312</v>
      </c>
      <c r="I22" s="5" t="s">
        <v>313</v>
      </c>
      <c r="J22" s="5" t="s">
        <v>314</v>
      </c>
      <c r="K22" s="5" t="s">
        <v>315</v>
      </c>
      <c r="L22" s="8" t="s">
        <v>316</v>
      </c>
      <c r="M22" s="5" t="s">
        <v>118</v>
      </c>
      <c r="N22" s="5" t="s">
        <v>317</v>
      </c>
      <c r="O22" s="5" t="s">
        <v>318</v>
      </c>
      <c r="P22" s="5" t="s">
        <v>319</v>
      </c>
      <c r="Q22" s="5" t="s">
        <v>157</v>
      </c>
      <c r="R22" s="5" t="s">
        <v>123</v>
      </c>
      <c r="T22" s="5" t="s">
        <v>123</v>
      </c>
      <c r="AA22" s="5" t="s">
        <v>123</v>
      </c>
      <c r="AE22" s="5" t="s">
        <v>123</v>
      </c>
      <c r="AJ22" s="5" t="s">
        <v>123</v>
      </c>
      <c r="AS22" s="5" t="s">
        <v>123</v>
      </c>
      <c r="AV22" s="5" t="s">
        <v>123</v>
      </c>
      <c r="BF22" s="5" t="s">
        <v>123</v>
      </c>
      <c r="DB22" s="5">
        <v>3.0</v>
      </c>
      <c r="DD22" s="5" t="s">
        <v>320</v>
      </c>
      <c r="DE22" s="5" t="s">
        <v>138</v>
      </c>
    </row>
    <row r="23">
      <c r="A23" s="5">
        <v>26.0</v>
      </c>
      <c r="B23" s="5">
        <v>137.0</v>
      </c>
      <c r="C23" s="5">
        <v>134.0</v>
      </c>
      <c r="D23" s="5" t="s">
        <v>109</v>
      </c>
      <c r="E23" s="5" t="s">
        <v>125</v>
      </c>
      <c r="F23" s="5" t="s">
        <v>111</v>
      </c>
      <c r="G23" s="5" t="s">
        <v>112</v>
      </c>
      <c r="H23" s="5" t="s">
        <v>344</v>
      </c>
      <c r="I23" s="5" t="s">
        <v>345</v>
      </c>
      <c r="J23" s="5" t="s">
        <v>142</v>
      </c>
      <c r="K23" s="5" t="s">
        <v>143</v>
      </c>
      <c r="L23" s="8" t="s">
        <v>346</v>
      </c>
      <c r="M23" s="5" t="s">
        <v>118</v>
      </c>
      <c r="N23" s="5" t="s">
        <v>347</v>
      </c>
      <c r="O23" s="5" t="s">
        <v>348</v>
      </c>
      <c r="P23" s="5" t="s">
        <v>349</v>
      </c>
      <c r="Q23" s="5" t="s">
        <v>122</v>
      </c>
      <c r="Y23" s="5" t="s">
        <v>123</v>
      </c>
      <c r="AB23" s="5" t="s">
        <v>123</v>
      </c>
      <c r="AC23" s="5" t="s">
        <v>123</v>
      </c>
      <c r="DB23" s="5">
        <v>3.0</v>
      </c>
      <c r="DE23" s="5" t="s">
        <v>138</v>
      </c>
    </row>
    <row r="24">
      <c r="A24" s="5">
        <v>28.0</v>
      </c>
      <c r="B24" s="5">
        <v>120.0</v>
      </c>
      <c r="C24" s="5">
        <v>111.0</v>
      </c>
      <c r="D24" s="5" t="s">
        <v>109</v>
      </c>
      <c r="E24" s="5" t="s">
        <v>125</v>
      </c>
      <c r="F24" s="5" t="s">
        <v>160</v>
      </c>
      <c r="G24" s="5" t="s">
        <v>161</v>
      </c>
      <c r="H24" s="5" t="s">
        <v>363</v>
      </c>
      <c r="I24" s="5" t="s">
        <v>364</v>
      </c>
      <c r="J24" s="5" t="s">
        <v>115</v>
      </c>
      <c r="K24" s="5" t="s">
        <v>365</v>
      </c>
      <c r="L24" s="8" t="s">
        <v>366</v>
      </c>
      <c r="M24" s="5" t="s">
        <v>118</v>
      </c>
      <c r="N24" s="5" t="s">
        <v>367</v>
      </c>
      <c r="O24" s="5" t="s">
        <v>368</v>
      </c>
      <c r="P24" s="5" t="s">
        <v>369</v>
      </c>
      <c r="Q24" s="5" t="s">
        <v>122</v>
      </c>
      <c r="S24" s="5" t="s">
        <v>123</v>
      </c>
      <c r="T24" s="5" t="s">
        <v>123</v>
      </c>
      <c r="U24" s="5" t="s">
        <v>123</v>
      </c>
      <c r="V24" s="5" t="s">
        <v>123</v>
      </c>
      <c r="W24" s="5" t="s">
        <v>123</v>
      </c>
      <c r="X24" s="5" t="s">
        <v>123</v>
      </c>
      <c r="Y24" s="5" t="s">
        <v>123</v>
      </c>
      <c r="AA24" s="5" t="s">
        <v>123</v>
      </c>
      <c r="AB24" s="5" t="s">
        <v>123</v>
      </c>
      <c r="AC24" s="5" t="s">
        <v>123</v>
      </c>
      <c r="DB24" s="5">
        <v>4.0</v>
      </c>
      <c r="DE24" s="5" t="s">
        <v>124</v>
      </c>
    </row>
    <row r="25">
      <c r="A25" s="5">
        <v>29.0</v>
      </c>
      <c r="B25" s="5">
        <v>153.0</v>
      </c>
      <c r="C25" s="5">
        <v>62.0</v>
      </c>
      <c r="D25" s="5" t="s">
        <v>139</v>
      </c>
      <c r="E25" s="5" t="s">
        <v>110</v>
      </c>
      <c r="F25" s="5" t="s">
        <v>160</v>
      </c>
      <c r="G25" s="5" t="s">
        <v>201</v>
      </c>
      <c r="H25" s="5" t="s">
        <v>371</v>
      </c>
      <c r="I25" s="5" t="s">
        <v>372</v>
      </c>
      <c r="J25" s="5" t="s">
        <v>204</v>
      </c>
      <c r="K25" s="5" t="s">
        <v>373</v>
      </c>
      <c r="L25" s="8" t="s">
        <v>374</v>
      </c>
      <c r="M25" s="5" t="s">
        <v>207</v>
      </c>
      <c r="N25" s="5" t="s">
        <v>375</v>
      </c>
      <c r="O25" s="5" t="s">
        <v>376</v>
      </c>
      <c r="P25" s="5" t="s">
        <v>377</v>
      </c>
      <c r="Q25" s="5" t="s">
        <v>122</v>
      </c>
      <c r="R25" s="5" t="s">
        <v>123</v>
      </c>
      <c r="V25" s="5" t="s">
        <v>123</v>
      </c>
      <c r="W25" s="5" t="s">
        <v>123</v>
      </c>
      <c r="Y25" s="5" t="s">
        <v>123</v>
      </c>
      <c r="DB25" s="5">
        <v>4.0</v>
      </c>
      <c r="DE25" s="5" t="s">
        <v>138</v>
      </c>
    </row>
    <row r="26">
      <c r="A26" s="5">
        <v>30.0</v>
      </c>
      <c r="B26" s="5">
        <v>6.0</v>
      </c>
      <c r="C26" s="5">
        <v>53.0</v>
      </c>
      <c r="D26" s="5" t="s">
        <v>139</v>
      </c>
      <c r="E26" s="5" t="s">
        <v>110</v>
      </c>
      <c r="F26" s="5" t="s">
        <v>160</v>
      </c>
      <c r="G26" s="5" t="s">
        <v>235</v>
      </c>
      <c r="H26" s="5" t="s">
        <v>378</v>
      </c>
      <c r="I26" s="5" t="s">
        <v>379</v>
      </c>
      <c r="J26" s="5" t="s">
        <v>380</v>
      </c>
      <c r="K26" s="5" t="s">
        <v>381</v>
      </c>
      <c r="L26" s="8" t="s">
        <v>382</v>
      </c>
      <c r="M26" s="5" t="s">
        <v>118</v>
      </c>
      <c r="N26" s="5" t="s">
        <v>383</v>
      </c>
      <c r="O26" s="5" t="s">
        <v>384</v>
      </c>
      <c r="P26" s="5" t="s">
        <v>385</v>
      </c>
      <c r="Q26" s="5" t="s">
        <v>157</v>
      </c>
      <c r="R26" s="5" t="s">
        <v>123</v>
      </c>
      <c r="S26" s="5" t="s">
        <v>123</v>
      </c>
      <c r="T26" s="5" t="s">
        <v>123</v>
      </c>
      <c r="V26" s="5" t="s">
        <v>123</v>
      </c>
      <c r="Z26" s="5" t="s">
        <v>123</v>
      </c>
      <c r="AG26" s="5" t="s">
        <v>123</v>
      </c>
      <c r="AH26" s="5" t="s">
        <v>123</v>
      </c>
      <c r="AK26" s="5" t="s">
        <v>123</v>
      </c>
      <c r="AL26" s="5" t="s">
        <v>123</v>
      </c>
      <c r="AO26" s="5" t="s">
        <v>123</v>
      </c>
      <c r="AQ26" s="5" t="s">
        <v>123</v>
      </c>
      <c r="AS26" s="5" t="s">
        <v>123</v>
      </c>
      <c r="AV26" s="5" t="s">
        <v>123</v>
      </c>
      <c r="BC26" s="5" t="s">
        <v>123</v>
      </c>
      <c r="BD26" s="5" t="s">
        <v>123</v>
      </c>
      <c r="BE26" s="5" t="s">
        <v>123</v>
      </c>
      <c r="BK26" s="5" t="s">
        <v>123</v>
      </c>
      <c r="BL26" s="5" t="s">
        <v>123</v>
      </c>
      <c r="BM26" s="5" t="s">
        <v>123</v>
      </c>
      <c r="BP26" s="5" t="s">
        <v>123</v>
      </c>
      <c r="BV26" s="5" t="s">
        <v>123</v>
      </c>
      <c r="CH26" s="5" t="s">
        <v>123</v>
      </c>
      <c r="CP26" s="5" t="s">
        <v>123</v>
      </c>
      <c r="CQ26" s="5" t="s">
        <v>123</v>
      </c>
      <c r="CR26" s="5" t="s">
        <v>123</v>
      </c>
      <c r="CS26" s="5" t="s">
        <v>123</v>
      </c>
      <c r="CT26" s="5" t="s">
        <v>123</v>
      </c>
      <c r="CU26" s="5" t="s">
        <v>123</v>
      </c>
      <c r="CV26" s="5" t="s">
        <v>123</v>
      </c>
      <c r="DB26" s="5">
        <v>3.0</v>
      </c>
      <c r="DD26" s="5" t="s">
        <v>387</v>
      </c>
      <c r="DE26" s="5" t="s">
        <v>138</v>
      </c>
    </row>
    <row r="27">
      <c r="A27" s="5">
        <v>31.0</v>
      </c>
      <c r="B27" s="5">
        <v>34.0</v>
      </c>
      <c r="C27" s="5">
        <v>91.0</v>
      </c>
      <c r="D27" s="5" t="s">
        <v>139</v>
      </c>
      <c r="E27" s="5" t="s">
        <v>125</v>
      </c>
      <c r="F27" s="5" t="s">
        <v>219</v>
      </c>
      <c r="G27" s="5" t="s">
        <v>112</v>
      </c>
      <c r="H27" s="5" t="s">
        <v>388</v>
      </c>
      <c r="I27" s="5" t="s">
        <v>229</v>
      </c>
      <c r="J27" s="5" t="s">
        <v>172</v>
      </c>
      <c r="K27" s="5" t="s">
        <v>389</v>
      </c>
      <c r="L27" s="8" t="s">
        <v>390</v>
      </c>
      <c r="M27" s="5" t="s">
        <v>118</v>
      </c>
      <c r="N27" s="5" t="s">
        <v>391</v>
      </c>
      <c r="O27" s="5" t="s">
        <v>392</v>
      </c>
      <c r="Q27" s="5" t="s">
        <v>157</v>
      </c>
      <c r="R27" s="5" t="s">
        <v>123</v>
      </c>
      <c r="S27" s="5" t="s">
        <v>123</v>
      </c>
      <c r="T27" s="5" t="s">
        <v>123</v>
      </c>
      <c r="U27" s="5" t="s">
        <v>123</v>
      </c>
      <c r="W27" s="5" t="s">
        <v>123</v>
      </c>
      <c r="Y27" s="5" t="s">
        <v>123</v>
      </c>
      <c r="Z27" s="5" t="s">
        <v>123</v>
      </c>
      <c r="AA27" s="5" t="s">
        <v>123</v>
      </c>
      <c r="AB27" s="5" t="s">
        <v>123</v>
      </c>
      <c r="AC27" s="5" t="s">
        <v>123</v>
      </c>
      <c r="AD27" s="5" t="s">
        <v>123</v>
      </c>
      <c r="AE27" s="5" t="s">
        <v>123</v>
      </c>
      <c r="AF27" s="5" t="s">
        <v>123</v>
      </c>
      <c r="AH27" s="5" t="s">
        <v>123</v>
      </c>
      <c r="AM27" s="5" t="s">
        <v>123</v>
      </c>
      <c r="AQ27" s="5" t="s">
        <v>123</v>
      </c>
      <c r="AU27" s="5" t="s">
        <v>123</v>
      </c>
      <c r="AV27" s="5" t="s">
        <v>123</v>
      </c>
      <c r="AY27" s="5" t="s">
        <v>123</v>
      </c>
      <c r="BA27" s="5" t="s">
        <v>123</v>
      </c>
      <c r="BB27" s="5" t="s">
        <v>123</v>
      </c>
      <c r="BE27" s="5" t="s">
        <v>123</v>
      </c>
      <c r="BK27" s="5" t="s">
        <v>123</v>
      </c>
      <c r="BL27" s="5" t="s">
        <v>123</v>
      </c>
      <c r="BM27" s="5" t="s">
        <v>123</v>
      </c>
      <c r="BO27" s="5" t="s">
        <v>123</v>
      </c>
      <c r="BQ27" s="5" t="s">
        <v>123</v>
      </c>
      <c r="BR27" s="5" t="s">
        <v>123</v>
      </c>
      <c r="BS27" s="5" t="s">
        <v>123</v>
      </c>
      <c r="BT27" s="5" t="s">
        <v>123</v>
      </c>
      <c r="BU27" s="5" t="s">
        <v>123</v>
      </c>
      <c r="BV27" s="5" t="s">
        <v>123</v>
      </c>
      <c r="BW27" s="5" t="s">
        <v>123</v>
      </c>
      <c r="BX27" s="5" t="s">
        <v>123</v>
      </c>
      <c r="CB27" s="5" t="s">
        <v>123</v>
      </c>
      <c r="CC27" s="5" t="s">
        <v>123</v>
      </c>
      <c r="CE27" s="5" t="s">
        <v>123</v>
      </c>
      <c r="CF27" s="5" t="s">
        <v>123</v>
      </c>
      <c r="CG27" s="5" t="s">
        <v>123</v>
      </c>
      <c r="CJ27" s="5" t="s">
        <v>123</v>
      </c>
      <c r="CK27" s="5" t="s">
        <v>123</v>
      </c>
      <c r="CZ27" s="5" t="s">
        <v>123</v>
      </c>
      <c r="DB27" s="5">
        <v>4.0</v>
      </c>
      <c r="DE27" s="5" t="s">
        <v>124</v>
      </c>
    </row>
    <row r="28">
      <c r="A28" s="5">
        <v>32.0</v>
      </c>
      <c r="B28" s="5">
        <v>232.0</v>
      </c>
      <c r="C28" s="5">
        <v>108.0</v>
      </c>
      <c r="D28" s="5" t="s">
        <v>139</v>
      </c>
      <c r="E28" s="5" t="s">
        <v>125</v>
      </c>
      <c r="F28" s="5" t="s">
        <v>160</v>
      </c>
      <c r="G28" s="5" t="s">
        <v>393</v>
      </c>
      <c r="H28" s="5" t="s">
        <v>394</v>
      </c>
      <c r="I28" s="5" t="s">
        <v>150</v>
      </c>
      <c r="J28" s="5" t="s">
        <v>151</v>
      </c>
      <c r="K28" s="5" t="s">
        <v>395</v>
      </c>
      <c r="L28" s="8" t="s">
        <v>396</v>
      </c>
      <c r="M28" s="5" t="s">
        <v>118</v>
      </c>
      <c r="N28" s="5" t="s">
        <v>398</v>
      </c>
      <c r="O28" s="5" t="s">
        <v>399</v>
      </c>
      <c r="P28" s="5" t="s">
        <v>400</v>
      </c>
      <c r="Q28" s="5" t="s">
        <v>122</v>
      </c>
      <c r="R28" s="5" t="s">
        <v>123</v>
      </c>
      <c r="T28" s="5" t="s">
        <v>123</v>
      </c>
      <c r="U28" s="5" t="s">
        <v>123</v>
      </c>
      <c r="W28" s="5" t="s">
        <v>123</v>
      </c>
      <c r="Y28" s="5" t="s">
        <v>123</v>
      </c>
      <c r="Z28" s="5" t="s">
        <v>123</v>
      </c>
      <c r="AB28" s="5" t="s">
        <v>123</v>
      </c>
      <c r="AC28" s="5" t="s">
        <v>123</v>
      </c>
      <c r="DB28" s="5">
        <v>3.0</v>
      </c>
      <c r="DC28" s="5" t="s">
        <v>401</v>
      </c>
      <c r="DD28" s="5" t="s">
        <v>402</v>
      </c>
      <c r="DE28" s="5" t="s">
        <v>138</v>
      </c>
    </row>
    <row r="29">
      <c r="A29" s="5">
        <v>33.0</v>
      </c>
      <c r="B29" s="5">
        <v>162.0</v>
      </c>
      <c r="C29" s="5">
        <v>73.0</v>
      </c>
      <c r="D29" s="5" t="s">
        <v>139</v>
      </c>
      <c r="E29" s="5" t="s">
        <v>110</v>
      </c>
      <c r="F29" s="5" t="s">
        <v>160</v>
      </c>
      <c r="G29" s="5" t="s">
        <v>403</v>
      </c>
      <c r="H29" s="5" t="s">
        <v>404</v>
      </c>
      <c r="I29" s="5" t="s">
        <v>405</v>
      </c>
      <c r="J29" s="5" t="s">
        <v>406</v>
      </c>
      <c r="K29" s="5" t="s">
        <v>407</v>
      </c>
      <c r="L29" s="8" t="s">
        <v>408</v>
      </c>
      <c r="M29" s="5" t="s">
        <v>118</v>
      </c>
      <c r="N29" s="5" t="s">
        <v>409</v>
      </c>
      <c r="O29" s="5" t="s">
        <v>410</v>
      </c>
      <c r="P29" s="5" t="s">
        <v>411</v>
      </c>
      <c r="Q29" s="5" t="s">
        <v>122</v>
      </c>
      <c r="V29" s="5" t="s">
        <v>123</v>
      </c>
      <c r="X29" s="5" t="s">
        <v>123</v>
      </c>
      <c r="Y29" s="5" t="s">
        <v>123</v>
      </c>
      <c r="AA29" s="5" t="s">
        <v>123</v>
      </c>
      <c r="DB29" s="5">
        <v>3.0</v>
      </c>
      <c r="DE29" s="5" t="s">
        <v>124</v>
      </c>
    </row>
    <row r="30">
      <c r="A30" s="5">
        <v>34.0</v>
      </c>
      <c r="B30" s="5">
        <v>239.0</v>
      </c>
      <c r="C30" s="5">
        <v>122.0</v>
      </c>
      <c r="D30" s="5" t="s">
        <v>139</v>
      </c>
      <c r="E30" s="5" t="s">
        <v>110</v>
      </c>
      <c r="F30" s="5" t="s">
        <v>160</v>
      </c>
      <c r="G30" s="5" t="s">
        <v>412</v>
      </c>
      <c r="H30" s="5" t="s">
        <v>413</v>
      </c>
      <c r="I30" s="5" t="s">
        <v>414</v>
      </c>
      <c r="J30" s="5" t="s">
        <v>370</v>
      </c>
      <c r="K30" s="5" t="s">
        <v>415</v>
      </c>
      <c r="L30" s="8" t="s">
        <v>416</v>
      </c>
      <c r="M30" s="5" t="s">
        <v>118</v>
      </c>
      <c r="N30" s="5" t="s">
        <v>418</v>
      </c>
      <c r="O30" s="5" t="s">
        <v>419</v>
      </c>
      <c r="P30" s="5" t="s">
        <v>420</v>
      </c>
      <c r="Q30" s="5" t="s">
        <v>122</v>
      </c>
      <c r="T30" s="5" t="s">
        <v>123</v>
      </c>
      <c r="V30" s="5" t="s">
        <v>123</v>
      </c>
      <c r="X30" s="5" t="s">
        <v>123</v>
      </c>
      <c r="AB30" s="5" t="s">
        <v>123</v>
      </c>
      <c r="DB30" s="5">
        <v>3.0</v>
      </c>
      <c r="DD30" s="5" t="s">
        <v>421</v>
      </c>
      <c r="DE30" s="5" t="s">
        <v>124</v>
      </c>
    </row>
    <row r="31">
      <c r="A31" s="5">
        <v>35.0</v>
      </c>
      <c r="B31" s="5">
        <v>31.0</v>
      </c>
      <c r="C31" s="5">
        <v>88.0</v>
      </c>
      <c r="D31" s="5" t="s">
        <v>139</v>
      </c>
      <c r="E31" s="5" t="s">
        <v>110</v>
      </c>
      <c r="F31" s="5" t="s">
        <v>160</v>
      </c>
      <c r="G31" s="5" t="s">
        <v>422</v>
      </c>
      <c r="H31" s="5" t="s">
        <v>423</v>
      </c>
      <c r="I31" s="5" t="s">
        <v>424</v>
      </c>
      <c r="J31" s="5" t="s">
        <v>425</v>
      </c>
      <c r="K31" s="5" t="s">
        <v>426</v>
      </c>
      <c r="L31" s="8" t="s">
        <v>427</v>
      </c>
      <c r="M31" s="5" t="s">
        <v>118</v>
      </c>
      <c r="N31" s="5" t="s">
        <v>428</v>
      </c>
      <c r="O31" s="5" t="s">
        <v>429</v>
      </c>
      <c r="P31" s="5" t="s">
        <v>430</v>
      </c>
      <c r="Q31" s="5" t="s">
        <v>122</v>
      </c>
      <c r="R31" s="5" t="s">
        <v>123</v>
      </c>
      <c r="S31" s="5" t="s">
        <v>123</v>
      </c>
      <c r="T31" s="5" t="s">
        <v>123</v>
      </c>
      <c r="U31" s="5" t="s">
        <v>123</v>
      </c>
      <c r="V31" s="5" t="s">
        <v>123</v>
      </c>
      <c r="W31" s="5" t="s">
        <v>123</v>
      </c>
      <c r="X31" s="5" t="s">
        <v>123</v>
      </c>
      <c r="Y31" s="5" t="s">
        <v>123</v>
      </c>
      <c r="AA31" s="5" t="s">
        <v>123</v>
      </c>
      <c r="AB31" s="5" t="s">
        <v>123</v>
      </c>
      <c r="DB31" s="5">
        <v>4.0</v>
      </c>
      <c r="DE31" s="5" t="s">
        <v>124</v>
      </c>
    </row>
    <row r="32">
      <c r="A32" s="5">
        <v>36.0</v>
      </c>
      <c r="B32" s="5">
        <v>100.0</v>
      </c>
      <c r="C32" s="5">
        <v>77.0</v>
      </c>
      <c r="D32" s="5" t="s">
        <v>139</v>
      </c>
      <c r="E32" s="5" t="s">
        <v>110</v>
      </c>
      <c r="F32" s="5" t="s">
        <v>219</v>
      </c>
      <c r="G32" s="5" t="s">
        <v>112</v>
      </c>
      <c r="H32" s="5" t="s">
        <v>431</v>
      </c>
      <c r="I32" s="5" t="s">
        <v>432</v>
      </c>
      <c r="J32" s="5" t="s">
        <v>397</v>
      </c>
      <c r="K32" s="5" t="s">
        <v>433</v>
      </c>
      <c r="L32" s="8" t="s">
        <v>434</v>
      </c>
      <c r="M32" s="5" t="s">
        <v>118</v>
      </c>
      <c r="N32" s="5" t="s">
        <v>435</v>
      </c>
      <c r="O32" s="5" t="s">
        <v>436</v>
      </c>
      <c r="P32" s="5" t="s">
        <v>437</v>
      </c>
      <c r="Q32" s="5" t="s">
        <v>122</v>
      </c>
      <c r="R32" s="5" t="s">
        <v>123</v>
      </c>
      <c r="V32" s="5" t="s">
        <v>123</v>
      </c>
      <c r="DB32" s="5">
        <v>4.0</v>
      </c>
      <c r="DE32" s="5" t="s">
        <v>138</v>
      </c>
    </row>
    <row r="33">
      <c r="A33" s="5">
        <v>37.0</v>
      </c>
      <c r="B33" s="5">
        <v>230.0</v>
      </c>
      <c r="C33" s="5">
        <v>106.0</v>
      </c>
      <c r="D33" s="5" t="s">
        <v>109</v>
      </c>
      <c r="E33" s="5" t="s">
        <v>110</v>
      </c>
      <c r="F33" s="5" t="s">
        <v>160</v>
      </c>
      <c r="G33" s="5" t="s">
        <v>438</v>
      </c>
      <c r="H33" s="5" t="s">
        <v>440</v>
      </c>
      <c r="I33" s="5" t="s">
        <v>441</v>
      </c>
      <c r="J33" s="5" t="s">
        <v>222</v>
      </c>
      <c r="K33" s="5" t="s">
        <v>442</v>
      </c>
      <c r="L33" s="8" t="s">
        <v>443</v>
      </c>
      <c r="M33" s="5" t="s">
        <v>118</v>
      </c>
      <c r="N33" s="5" t="s">
        <v>444</v>
      </c>
      <c r="O33" s="5" t="s">
        <v>445</v>
      </c>
      <c r="P33" s="5" t="s">
        <v>446</v>
      </c>
      <c r="Q33" s="5" t="s">
        <v>157</v>
      </c>
      <c r="U33" s="5" t="s">
        <v>123</v>
      </c>
      <c r="Y33" s="5" t="s">
        <v>123</v>
      </c>
      <c r="AB33" s="5" t="s">
        <v>123</v>
      </c>
      <c r="AD33" s="5" t="s">
        <v>123</v>
      </c>
      <c r="AQ33" s="5" t="s">
        <v>123</v>
      </c>
      <c r="AR33" s="5" t="s">
        <v>123</v>
      </c>
      <c r="BB33" s="5" t="s">
        <v>123</v>
      </c>
      <c r="BH33" s="5" t="s">
        <v>123</v>
      </c>
      <c r="BQ33" s="5" t="s">
        <v>123</v>
      </c>
      <c r="BS33" s="5" t="s">
        <v>123</v>
      </c>
      <c r="CH33" s="5" t="s">
        <v>123</v>
      </c>
      <c r="CI33" s="5" t="s">
        <v>123</v>
      </c>
      <c r="CJ33" s="5" t="s">
        <v>123</v>
      </c>
      <c r="CK33" s="5" t="s">
        <v>123</v>
      </c>
      <c r="CM33" s="5" t="s">
        <v>123</v>
      </c>
      <c r="CP33" s="5" t="s">
        <v>123</v>
      </c>
      <c r="DB33" s="5">
        <v>3.0</v>
      </c>
      <c r="DE33" s="5" t="s">
        <v>124</v>
      </c>
    </row>
    <row r="34">
      <c r="A34" s="5">
        <v>38.0</v>
      </c>
      <c r="B34" s="5">
        <v>282.0</v>
      </c>
      <c r="C34" s="5">
        <v>124.0</v>
      </c>
      <c r="D34" s="5" t="s">
        <v>139</v>
      </c>
      <c r="E34" s="5" t="s">
        <v>125</v>
      </c>
      <c r="F34" s="5" t="s">
        <v>160</v>
      </c>
      <c r="G34" s="5" t="s">
        <v>449</v>
      </c>
      <c r="H34" s="5" t="s">
        <v>450</v>
      </c>
      <c r="I34" s="5" t="s">
        <v>451</v>
      </c>
      <c r="J34" s="5" t="s">
        <v>452</v>
      </c>
      <c r="K34" s="5" t="s">
        <v>453</v>
      </c>
      <c r="L34" s="8" t="s">
        <v>454</v>
      </c>
      <c r="M34" s="5" t="s">
        <v>118</v>
      </c>
      <c r="N34" s="5" t="s">
        <v>455</v>
      </c>
      <c r="O34" s="5" t="s">
        <v>457</v>
      </c>
      <c r="P34" s="5" t="s">
        <v>459</v>
      </c>
      <c r="Q34" s="5" t="s">
        <v>157</v>
      </c>
      <c r="V34" s="5" t="s">
        <v>123</v>
      </c>
      <c r="X34" s="5" t="s">
        <v>123</v>
      </c>
      <c r="Y34" s="5" t="s">
        <v>123</v>
      </c>
      <c r="AK34" s="5" t="s">
        <v>123</v>
      </c>
      <c r="AL34" s="5" t="s">
        <v>123</v>
      </c>
      <c r="AM34" s="5" t="s">
        <v>123</v>
      </c>
      <c r="AN34" s="5" t="s">
        <v>123</v>
      </c>
      <c r="AO34" s="5" t="s">
        <v>123</v>
      </c>
      <c r="AP34" s="5" t="s">
        <v>123</v>
      </c>
      <c r="AQ34" s="5" t="s">
        <v>123</v>
      </c>
      <c r="AS34" s="5" t="s">
        <v>123</v>
      </c>
      <c r="AT34" s="5" t="s">
        <v>123</v>
      </c>
      <c r="AU34" s="5" t="s">
        <v>123</v>
      </c>
      <c r="AV34" s="5" t="s">
        <v>123</v>
      </c>
      <c r="AW34" s="5" t="s">
        <v>123</v>
      </c>
      <c r="AY34" s="5" t="s">
        <v>123</v>
      </c>
      <c r="BC34" s="5" t="s">
        <v>123</v>
      </c>
      <c r="BF34" s="5" t="s">
        <v>123</v>
      </c>
      <c r="BH34" s="5" t="s">
        <v>123</v>
      </c>
      <c r="BK34" s="5" t="s">
        <v>123</v>
      </c>
      <c r="BL34" s="5" t="s">
        <v>123</v>
      </c>
      <c r="BM34" s="5" t="s">
        <v>123</v>
      </c>
      <c r="BN34" s="5" t="s">
        <v>123</v>
      </c>
      <c r="BV34" s="5" t="s">
        <v>123</v>
      </c>
      <c r="BZ34" s="5" t="s">
        <v>123</v>
      </c>
      <c r="CA34" s="5" t="s">
        <v>123</v>
      </c>
      <c r="CG34" s="5" t="s">
        <v>123</v>
      </c>
      <c r="CH34" s="5" t="s">
        <v>123</v>
      </c>
      <c r="CI34" s="5" t="s">
        <v>123</v>
      </c>
      <c r="CJ34" s="5" t="s">
        <v>123</v>
      </c>
      <c r="CK34" s="5" t="s">
        <v>123</v>
      </c>
      <c r="CM34" s="5" t="s">
        <v>123</v>
      </c>
      <c r="CN34" s="5" t="s">
        <v>123</v>
      </c>
      <c r="CP34" s="5" t="s">
        <v>123</v>
      </c>
      <c r="CR34" s="5" t="s">
        <v>123</v>
      </c>
      <c r="CT34" s="5" t="s">
        <v>123</v>
      </c>
      <c r="CU34" s="5" t="s">
        <v>123</v>
      </c>
      <c r="CV34" s="5" t="s">
        <v>123</v>
      </c>
      <c r="DB34" s="5">
        <v>1.0</v>
      </c>
      <c r="DD34" s="5" t="s">
        <v>461</v>
      </c>
      <c r="DE34" s="5" t="s">
        <v>124</v>
      </c>
    </row>
    <row r="35">
      <c r="A35" s="5">
        <v>39.0</v>
      </c>
      <c r="B35" s="5">
        <v>231.0</v>
      </c>
      <c r="C35" s="5">
        <v>107.0</v>
      </c>
      <c r="D35" s="5" t="s">
        <v>139</v>
      </c>
      <c r="E35" s="5" t="s">
        <v>110</v>
      </c>
      <c r="F35" s="5" t="s">
        <v>160</v>
      </c>
      <c r="G35" s="5" t="s">
        <v>462</v>
      </c>
      <c r="H35" s="5" t="s">
        <v>463</v>
      </c>
      <c r="I35" s="5" t="s">
        <v>464</v>
      </c>
      <c r="J35" s="5" t="s">
        <v>386</v>
      </c>
      <c r="K35" s="5" t="s">
        <v>465</v>
      </c>
      <c r="L35" s="8" t="s">
        <v>466</v>
      </c>
      <c r="M35" s="5" t="s">
        <v>207</v>
      </c>
      <c r="N35" s="5" t="s">
        <v>468</v>
      </c>
      <c r="O35" s="5" t="s">
        <v>469</v>
      </c>
      <c r="P35" s="5" t="s">
        <v>470</v>
      </c>
      <c r="Q35" s="5" t="s">
        <v>122</v>
      </c>
      <c r="R35" s="5" t="s">
        <v>123</v>
      </c>
      <c r="Z35" s="5" t="s">
        <v>123</v>
      </c>
      <c r="DB35" s="5">
        <v>3.0</v>
      </c>
      <c r="DE35" s="5" t="s">
        <v>138</v>
      </c>
    </row>
    <row r="36">
      <c r="A36" s="5">
        <v>40.0</v>
      </c>
      <c r="B36" s="5">
        <v>218.0</v>
      </c>
      <c r="C36" s="5">
        <v>82.0</v>
      </c>
      <c r="D36" s="5" t="s">
        <v>109</v>
      </c>
      <c r="E36" s="5" t="s">
        <v>110</v>
      </c>
      <c r="F36" s="5" t="s">
        <v>160</v>
      </c>
      <c r="G36" s="5" t="s">
        <v>311</v>
      </c>
      <c r="H36" s="5" t="s">
        <v>471</v>
      </c>
      <c r="I36" s="5" t="s">
        <v>472</v>
      </c>
      <c r="J36" s="5" t="s">
        <v>314</v>
      </c>
      <c r="K36" s="5" t="s">
        <v>143</v>
      </c>
      <c r="L36" s="8" t="s">
        <v>473</v>
      </c>
      <c r="M36" s="5" t="s">
        <v>118</v>
      </c>
      <c r="N36" s="5" t="s">
        <v>474</v>
      </c>
      <c r="O36" s="5" t="s">
        <v>475</v>
      </c>
      <c r="P36" s="5" t="s">
        <v>476</v>
      </c>
      <c r="Q36" s="5" t="s">
        <v>157</v>
      </c>
      <c r="R36" s="5" t="s">
        <v>123</v>
      </c>
      <c r="T36" s="5" t="s">
        <v>123</v>
      </c>
      <c r="AA36" s="5" t="s">
        <v>123</v>
      </c>
      <c r="AE36" s="5" t="s">
        <v>123</v>
      </c>
      <c r="AJ36" s="5" t="s">
        <v>123</v>
      </c>
      <c r="AS36" s="5" t="s">
        <v>123</v>
      </c>
      <c r="AV36" s="5" t="s">
        <v>123</v>
      </c>
      <c r="BF36" s="5" t="s">
        <v>123</v>
      </c>
      <c r="DB36" s="5">
        <v>3.0</v>
      </c>
      <c r="DD36" s="5" t="s">
        <v>320</v>
      </c>
      <c r="DE36" s="5" t="s">
        <v>138</v>
      </c>
    </row>
    <row r="37">
      <c r="A37" s="5">
        <v>41.0</v>
      </c>
      <c r="B37" s="5">
        <v>45.0</v>
      </c>
      <c r="C37" s="5">
        <v>103.0</v>
      </c>
      <c r="D37" s="5" t="s">
        <v>109</v>
      </c>
      <c r="E37" s="5" t="s">
        <v>125</v>
      </c>
      <c r="F37" s="5" t="s">
        <v>126</v>
      </c>
      <c r="G37" s="5" t="s">
        <v>132</v>
      </c>
      <c r="H37" s="5" t="s">
        <v>478</v>
      </c>
      <c r="I37" s="5" t="s">
        <v>479</v>
      </c>
      <c r="J37" s="5" t="s">
        <v>129</v>
      </c>
      <c r="K37" s="5" t="s">
        <v>478</v>
      </c>
      <c r="L37" s="8" t="s">
        <v>480</v>
      </c>
      <c r="M37" s="5" t="s">
        <v>118</v>
      </c>
      <c r="N37" s="5" t="s">
        <v>481</v>
      </c>
      <c r="O37" s="5" t="s">
        <v>482</v>
      </c>
      <c r="P37" s="5" t="s">
        <v>483</v>
      </c>
      <c r="Q37" s="5" t="s">
        <v>122</v>
      </c>
      <c r="R37" s="5" t="s">
        <v>123</v>
      </c>
      <c r="U37" s="5" t="s">
        <v>123</v>
      </c>
      <c r="V37" s="5" t="s">
        <v>123</v>
      </c>
      <c r="W37" s="5" t="s">
        <v>123</v>
      </c>
      <c r="Z37" s="5" t="s">
        <v>123</v>
      </c>
      <c r="AB37" s="5" t="s">
        <v>123</v>
      </c>
      <c r="AC37" s="5" t="s">
        <v>123</v>
      </c>
      <c r="DB37" s="5">
        <v>3.0</v>
      </c>
      <c r="DE37" s="5" t="s">
        <v>138</v>
      </c>
    </row>
    <row r="38">
      <c r="A38" s="5">
        <v>42.0</v>
      </c>
      <c r="B38" s="5">
        <v>124.0</v>
      </c>
      <c r="C38" s="5">
        <v>116.0</v>
      </c>
      <c r="D38" s="5" t="s">
        <v>109</v>
      </c>
      <c r="E38" s="5" t="s">
        <v>110</v>
      </c>
      <c r="F38" s="5" t="s">
        <v>160</v>
      </c>
      <c r="G38" s="5" t="s">
        <v>484</v>
      </c>
      <c r="H38" s="5" t="s">
        <v>485</v>
      </c>
      <c r="I38" s="5" t="s">
        <v>259</v>
      </c>
      <c r="J38" s="5" t="s">
        <v>439</v>
      </c>
      <c r="K38" s="5" t="s">
        <v>486</v>
      </c>
      <c r="L38" s="8" t="s">
        <v>487</v>
      </c>
      <c r="M38" s="5" t="s">
        <v>118</v>
      </c>
      <c r="N38" s="5" t="s">
        <v>488</v>
      </c>
      <c r="O38" s="5" t="s">
        <v>489</v>
      </c>
      <c r="P38" s="5" t="s">
        <v>490</v>
      </c>
      <c r="Q38" s="5" t="s">
        <v>122</v>
      </c>
      <c r="R38" s="5" t="s">
        <v>123</v>
      </c>
      <c r="S38" s="5" t="s">
        <v>123</v>
      </c>
      <c r="T38" s="5" t="s">
        <v>123</v>
      </c>
      <c r="V38" s="5" t="s">
        <v>123</v>
      </c>
      <c r="X38" s="5" t="s">
        <v>123</v>
      </c>
      <c r="Y38" s="5" t="s">
        <v>123</v>
      </c>
      <c r="AA38" s="5" t="s">
        <v>123</v>
      </c>
      <c r="AB38" s="5" t="s">
        <v>123</v>
      </c>
      <c r="AC38" s="5" t="s">
        <v>123</v>
      </c>
      <c r="DB38" s="5">
        <v>4.0</v>
      </c>
      <c r="DE38" s="5" t="s">
        <v>124</v>
      </c>
    </row>
    <row r="39">
      <c r="A39" s="5">
        <v>44.0</v>
      </c>
      <c r="B39" s="5">
        <v>85.0</v>
      </c>
      <c r="C39" s="5">
        <v>57.0</v>
      </c>
      <c r="D39" s="5" t="s">
        <v>109</v>
      </c>
      <c r="E39" s="5" t="s">
        <v>110</v>
      </c>
      <c r="F39" s="5" t="s">
        <v>111</v>
      </c>
      <c r="G39" s="5" t="s">
        <v>112</v>
      </c>
      <c r="H39" s="5" t="s">
        <v>506</v>
      </c>
      <c r="I39" s="5" t="s">
        <v>507</v>
      </c>
      <c r="J39" s="5" t="s">
        <v>417</v>
      </c>
      <c r="K39" s="5" t="s">
        <v>143</v>
      </c>
      <c r="L39" s="8" t="s">
        <v>508</v>
      </c>
      <c r="M39" s="5" t="s">
        <v>118</v>
      </c>
      <c r="N39" s="5" t="s">
        <v>509</v>
      </c>
      <c r="O39" s="5" t="s">
        <v>510</v>
      </c>
      <c r="P39" s="5" t="s">
        <v>511</v>
      </c>
      <c r="Q39" s="5" t="s">
        <v>122</v>
      </c>
      <c r="T39" s="5" t="s">
        <v>123</v>
      </c>
      <c r="V39" s="5" t="s">
        <v>123</v>
      </c>
      <c r="X39" s="5" t="s">
        <v>123</v>
      </c>
      <c r="Y39" s="5" t="s">
        <v>123</v>
      </c>
      <c r="AB39" s="5" t="s">
        <v>123</v>
      </c>
      <c r="AC39" s="5" t="s">
        <v>123</v>
      </c>
      <c r="DB39" s="5">
        <v>3.0</v>
      </c>
      <c r="DD39" s="5" t="s">
        <v>513</v>
      </c>
      <c r="DE39" s="5" t="s">
        <v>138</v>
      </c>
    </row>
    <row r="40">
      <c r="A40" s="5">
        <v>46.0</v>
      </c>
      <c r="B40" s="5">
        <v>279.0</v>
      </c>
      <c r="C40" s="5">
        <v>119.0</v>
      </c>
      <c r="D40" s="5" t="s">
        <v>139</v>
      </c>
      <c r="E40" s="5" t="s">
        <v>125</v>
      </c>
      <c r="F40" s="5" t="s">
        <v>111</v>
      </c>
      <c r="G40" s="5" t="s">
        <v>112</v>
      </c>
      <c r="H40" s="5" t="s">
        <v>526</v>
      </c>
      <c r="I40" s="5" t="s">
        <v>527</v>
      </c>
      <c r="J40" s="5" t="s">
        <v>142</v>
      </c>
      <c r="K40" s="5" t="s">
        <v>528</v>
      </c>
      <c r="L40" s="8" t="s">
        <v>529</v>
      </c>
      <c r="M40" s="5" t="s">
        <v>118</v>
      </c>
      <c r="N40" s="5" t="s">
        <v>530</v>
      </c>
      <c r="O40" s="5" t="s">
        <v>531</v>
      </c>
      <c r="P40" s="5" t="s">
        <v>532</v>
      </c>
      <c r="Q40" s="5" t="s">
        <v>122</v>
      </c>
      <c r="V40" s="5" t="s">
        <v>123</v>
      </c>
      <c r="X40" s="5" t="s">
        <v>123</v>
      </c>
      <c r="Y40" s="5" t="s">
        <v>123</v>
      </c>
      <c r="AA40" s="5" t="s">
        <v>123</v>
      </c>
      <c r="AB40" s="5" t="s">
        <v>123</v>
      </c>
      <c r="DB40" s="5">
        <v>3.0</v>
      </c>
      <c r="DE40" s="5" t="s">
        <v>138</v>
      </c>
    </row>
    <row r="41">
      <c r="A41" s="5">
        <v>48.0</v>
      </c>
      <c r="B41" s="5">
        <v>75.0</v>
      </c>
      <c r="C41" s="5">
        <v>139.0</v>
      </c>
      <c r="D41" s="5" t="s">
        <v>139</v>
      </c>
      <c r="E41" s="5" t="s">
        <v>110</v>
      </c>
      <c r="F41" s="5" t="s">
        <v>160</v>
      </c>
      <c r="G41" s="5" t="s">
        <v>546</v>
      </c>
      <c r="H41" s="5" t="s">
        <v>547</v>
      </c>
      <c r="I41" s="5" t="s">
        <v>548</v>
      </c>
      <c r="J41" s="5" t="s">
        <v>327</v>
      </c>
      <c r="K41" s="5" t="s">
        <v>143</v>
      </c>
      <c r="L41" s="8" t="s">
        <v>549</v>
      </c>
      <c r="M41" s="5" t="s">
        <v>118</v>
      </c>
      <c r="N41" s="5" t="s">
        <v>550</v>
      </c>
      <c r="O41" s="5" t="s">
        <v>551</v>
      </c>
      <c r="P41" s="5" t="s">
        <v>552</v>
      </c>
      <c r="Q41" s="5" t="s">
        <v>157</v>
      </c>
      <c r="R41" s="5" t="s">
        <v>123</v>
      </c>
      <c r="W41" s="5" t="s">
        <v>123</v>
      </c>
      <c r="Y41" s="5" t="s">
        <v>123</v>
      </c>
      <c r="AB41" s="5" t="s">
        <v>123</v>
      </c>
      <c r="AC41" s="5" t="s">
        <v>123</v>
      </c>
      <c r="AD41" s="5" t="s">
        <v>123</v>
      </c>
      <c r="AG41" s="5" t="s">
        <v>123</v>
      </c>
      <c r="AH41" s="5" t="s">
        <v>123</v>
      </c>
      <c r="AJ41" s="5" t="s">
        <v>123</v>
      </c>
      <c r="AN41" s="5" t="s">
        <v>123</v>
      </c>
      <c r="AQ41" s="5" t="s">
        <v>123</v>
      </c>
      <c r="AU41" s="5" t="s">
        <v>123</v>
      </c>
      <c r="AV41" s="5" t="s">
        <v>123</v>
      </c>
      <c r="AY41" s="5" t="s">
        <v>123</v>
      </c>
      <c r="BA41" s="5" t="s">
        <v>123</v>
      </c>
      <c r="BB41" s="5" t="s">
        <v>123</v>
      </c>
      <c r="BE41" s="5" t="s">
        <v>123</v>
      </c>
      <c r="BF41" s="5" t="s">
        <v>123</v>
      </c>
      <c r="BJ41" s="5" t="s">
        <v>123</v>
      </c>
      <c r="BK41" s="5" t="s">
        <v>123</v>
      </c>
      <c r="BO41" s="5" t="s">
        <v>123</v>
      </c>
      <c r="BQ41" s="5" t="s">
        <v>123</v>
      </c>
      <c r="BR41" s="5" t="s">
        <v>123</v>
      </c>
      <c r="BS41" s="5" t="s">
        <v>123</v>
      </c>
      <c r="BT41" s="5" t="s">
        <v>123</v>
      </c>
      <c r="BU41" s="5" t="s">
        <v>123</v>
      </c>
      <c r="BV41" s="5" t="s">
        <v>123</v>
      </c>
      <c r="BY41" s="5" t="s">
        <v>123</v>
      </c>
      <c r="BZ41" s="5" t="s">
        <v>123</v>
      </c>
      <c r="CA41" s="5" t="s">
        <v>123</v>
      </c>
      <c r="CB41" s="5" t="s">
        <v>123</v>
      </c>
      <c r="CC41" s="5" t="s">
        <v>123</v>
      </c>
      <c r="CG41" s="5" t="s">
        <v>123</v>
      </c>
      <c r="CI41" s="5" t="s">
        <v>123</v>
      </c>
      <c r="CJ41" s="5" t="s">
        <v>123</v>
      </c>
      <c r="CK41" s="5" t="s">
        <v>123</v>
      </c>
      <c r="CM41" s="5" t="s">
        <v>123</v>
      </c>
      <c r="CN41" s="5" t="s">
        <v>123</v>
      </c>
      <c r="CO41" s="5" t="s">
        <v>123</v>
      </c>
      <c r="CP41" s="5" t="s">
        <v>123</v>
      </c>
      <c r="CQ41" s="5" t="s">
        <v>123</v>
      </c>
      <c r="CU41" s="5" t="s">
        <v>123</v>
      </c>
      <c r="CV41" s="5" t="s">
        <v>123</v>
      </c>
      <c r="CW41" s="5" t="s">
        <v>123</v>
      </c>
      <c r="CX41" s="5" t="s">
        <v>123</v>
      </c>
      <c r="CZ41" s="5" t="s">
        <v>123</v>
      </c>
      <c r="DB41" s="5">
        <v>3.0</v>
      </c>
      <c r="DD41" s="5" t="s">
        <v>553</v>
      </c>
      <c r="DE41" s="5" t="s">
        <v>124</v>
      </c>
    </row>
    <row r="42">
      <c r="A42" s="5">
        <v>49.0</v>
      </c>
      <c r="B42" s="5">
        <v>147.0</v>
      </c>
      <c r="C42" s="5">
        <v>55.0</v>
      </c>
      <c r="D42" s="5" t="s">
        <v>109</v>
      </c>
      <c r="E42" s="5" t="s">
        <v>110</v>
      </c>
      <c r="F42" s="5" t="s">
        <v>219</v>
      </c>
      <c r="G42" s="5" t="s">
        <v>112</v>
      </c>
      <c r="H42" s="5" t="s">
        <v>554</v>
      </c>
      <c r="I42" s="5" t="s">
        <v>555</v>
      </c>
      <c r="J42" s="5" t="s">
        <v>456</v>
      </c>
      <c r="K42" s="5" t="s">
        <v>323</v>
      </c>
      <c r="L42" s="8" t="s">
        <v>117</v>
      </c>
      <c r="M42" s="5" t="s">
        <v>118</v>
      </c>
      <c r="N42" s="5" t="s">
        <v>556</v>
      </c>
      <c r="O42" s="5" t="s">
        <v>557</v>
      </c>
      <c r="P42" s="5" t="s">
        <v>558</v>
      </c>
      <c r="Q42" s="5" t="s">
        <v>157</v>
      </c>
      <c r="T42" s="5" t="s">
        <v>123</v>
      </c>
      <c r="V42" s="5" t="s">
        <v>123</v>
      </c>
      <c r="W42" s="5" t="s">
        <v>123</v>
      </c>
      <c r="X42" s="5" t="s">
        <v>123</v>
      </c>
      <c r="Y42" s="5" t="s">
        <v>123</v>
      </c>
      <c r="AC42" s="5" t="s">
        <v>123</v>
      </c>
      <c r="AK42" s="5" t="s">
        <v>123</v>
      </c>
      <c r="AL42" s="5" t="s">
        <v>123</v>
      </c>
      <c r="AM42" s="5" t="s">
        <v>123</v>
      </c>
      <c r="AN42" s="5" t="s">
        <v>123</v>
      </c>
      <c r="AP42" s="5" t="s">
        <v>123</v>
      </c>
      <c r="AQ42" s="5" t="s">
        <v>123</v>
      </c>
      <c r="AR42" s="5" t="s">
        <v>123</v>
      </c>
      <c r="AT42" s="5" t="s">
        <v>123</v>
      </c>
      <c r="AV42" s="5" t="s">
        <v>123</v>
      </c>
      <c r="AW42" s="5" t="s">
        <v>123</v>
      </c>
      <c r="AX42" s="5" t="s">
        <v>123</v>
      </c>
      <c r="BF42" s="5" t="s">
        <v>123</v>
      </c>
      <c r="BK42" s="5" t="s">
        <v>123</v>
      </c>
      <c r="BQ42" s="5" t="s">
        <v>123</v>
      </c>
      <c r="BS42" s="5" t="s">
        <v>123</v>
      </c>
      <c r="BT42" s="5" t="s">
        <v>123</v>
      </c>
      <c r="BU42" s="5" t="s">
        <v>123</v>
      </c>
      <c r="BV42" s="5" t="s">
        <v>123</v>
      </c>
      <c r="BY42" s="5" t="s">
        <v>123</v>
      </c>
      <c r="BZ42" s="5" t="s">
        <v>123</v>
      </c>
      <c r="CA42" s="5" t="s">
        <v>123</v>
      </c>
      <c r="CB42" s="5" t="s">
        <v>123</v>
      </c>
      <c r="CC42" s="5" t="s">
        <v>123</v>
      </c>
      <c r="CD42" s="5" t="s">
        <v>123</v>
      </c>
      <c r="CW42" s="5" t="s">
        <v>123</v>
      </c>
      <c r="CX42" s="5" t="s">
        <v>123</v>
      </c>
      <c r="CY42" s="5" t="s">
        <v>123</v>
      </c>
      <c r="DB42" s="5">
        <v>3.0</v>
      </c>
      <c r="DE42" s="5" t="s">
        <v>138</v>
      </c>
    </row>
    <row r="43">
      <c r="A43" s="5">
        <v>50.0</v>
      </c>
      <c r="B43" s="5">
        <v>1.0</v>
      </c>
      <c r="C43" s="5">
        <v>46.0</v>
      </c>
      <c r="D43" s="5" t="s">
        <v>109</v>
      </c>
      <c r="E43" s="5" t="s">
        <v>125</v>
      </c>
      <c r="F43" s="5" t="s">
        <v>160</v>
      </c>
      <c r="G43" s="5" t="s">
        <v>559</v>
      </c>
      <c r="H43" s="5" t="s">
        <v>560</v>
      </c>
      <c r="I43" s="5" t="s">
        <v>561</v>
      </c>
      <c r="J43" s="5" t="s">
        <v>397</v>
      </c>
      <c r="K43" s="5" t="s">
        <v>562</v>
      </c>
      <c r="L43" s="8" t="s">
        <v>563</v>
      </c>
      <c r="M43" s="5" t="s">
        <v>118</v>
      </c>
      <c r="N43" s="5" t="s">
        <v>564</v>
      </c>
      <c r="O43" s="5" t="s">
        <v>565</v>
      </c>
      <c r="P43" s="5" t="s">
        <v>566</v>
      </c>
      <c r="Q43" s="5" t="s">
        <v>157</v>
      </c>
      <c r="R43" s="5" t="s">
        <v>123</v>
      </c>
      <c r="V43" s="5" t="s">
        <v>123</v>
      </c>
      <c r="Y43" s="5" t="s">
        <v>123</v>
      </c>
      <c r="AB43" s="5" t="s">
        <v>123</v>
      </c>
      <c r="AD43" s="5" t="s">
        <v>123</v>
      </c>
      <c r="AL43" s="5" t="s">
        <v>123</v>
      </c>
      <c r="BA43" s="5" t="s">
        <v>123</v>
      </c>
      <c r="BK43" s="5" t="s">
        <v>123</v>
      </c>
      <c r="BL43" s="5" t="s">
        <v>123</v>
      </c>
      <c r="BM43" s="5" t="s">
        <v>123</v>
      </c>
      <c r="BN43" s="5" t="s">
        <v>123</v>
      </c>
      <c r="BP43" s="5" t="s">
        <v>123</v>
      </c>
      <c r="BT43" s="5" t="s">
        <v>123</v>
      </c>
      <c r="BU43" s="5" t="s">
        <v>123</v>
      </c>
      <c r="CB43" s="5" t="s">
        <v>123</v>
      </c>
      <c r="CK43" s="5" t="s">
        <v>123</v>
      </c>
      <c r="CM43" s="5" t="s">
        <v>123</v>
      </c>
      <c r="CP43" s="5" t="s">
        <v>123</v>
      </c>
      <c r="CQ43" s="5" t="s">
        <v>123</v>
      </c>
      <c r="CU43" s="5" t="s">
        <v>123</v>
      </c>
      <c r="DB43" s="5">
        <v>4.0</v>
      </c>
      <c r="DE43" s="5" t="s">
        <v>124</v>
      </c>
    </row>
    <row r="44">
      <c r="A44" s="5">
        <v>52.0</v>
      </c>
      <c r="B44" s="5">
        <v>38.0</v>
      </c>
      <c r="C44" s="5">
        <v>95.0</v>
      </c>
      <c r="D44" s="5" t="s">
        <v>109</v>
      </c>
      <c r="E44" s="5" t="s">
        <v>110</v>
      </c>
      <c r="F44" s="5" t="s">
        <v>126</v>
      </c>
      <c r="G44" s="5" t="s">
        <v>576</v>
      </c>
      <c r="H44" s="5" t="s">
        <v>577</v>
      </c>
      <c r="I44" s="5" t="s">
        <v>578</v>
      </c>
      <c r="J44" s="5" t="s">
        <v>456</v>
      </c>
      <c r="K44" s="5" t="s">
        <v>579</v>
      </c>
      <c r="L44" s="8" t="s">
        <v>580</v>
      </c>
      <c r="M44" s="5" t="s">
        <v>207</v>
      </c>
      <c r="N44" s="5" t="s">
        <v>581</v>
      </c>
      <c r="O44" s="5" t="s">
        <v>582</v>
      </c>
      <c r="P44" s="5" t="s">
        <v>583</v>
      </c>
      <c r="Q44" s="5" t="s">
        <v>122</v>
      </c>
      <c r="R44" s="5" t="s">
        <v>123</v>
      </c>
      <c r="S44" s="5" t="s">
        <v>123</v>
      </c>
      <c r="V44" s="5" t="s">
        <v>123</v>
      </c>
      <c r="W44" s="5" t="s">
        <v>123</v>
      </c>
      <c r="AB44" s="5" t="s">
        <v>123</v>
      </c>
      <c r="AC44" s="5" t="s">
        <v>123</v>
      </c>
      <c r="DB44" s="5">
        <v>3.0</v>
      </c>
      <c r="DE44" s="5" t="s">
        <v>124</v>
      </c>
    </row>
    <row r="45">
      <c r="A45" s="5">
        <v>54.0</v>
      </c>
      <c r="B45" s="5">
        <v>229.0</v>
      </c>
      <c r="C45" s="5">
        <v>104.0</v>
      </c>
      <c r="D45" s="5" t="s">
        <v>109</v>
      </c>
      <c r="E45" s="5" t="s">
        <v>110</v>
      </c>
      <c r="F45" s="5" t="s">
        <v>111</v>
      </c>
      <c r="G45" s="5" t="s">
        <v>112</v>
      </c>
      <c r="H45" s="5" t="s">
        <v>594</v>
      </c>
      <c r="I45" s="5" t="s">
        <v>527</v>
      </c>
      <c r="J45" s="5" t="s">
        <v>142</v>
      </c>
      <c r="K45" s="5" t="s">
        <v>595</v>
      </c>
      <c r="L45" s="8" t="s">
        <v>596</v>
      </c>
      <c r="M45" s="5" t="s">
        <v>118</v>
      </c>
      <c r="N45" s="5" t="s">
        <v>597</v>
      </c>
      <c r="O45" s="5" t="s">
        <v>598</v>
      </c>
      <c r="P45" s="5" t="s">
        <v>599</v>
      </c>
      <c r="Q45" s="5" t="s">
        <v>157</v>
      </c>
      <c r="R45" s="5" t="s">
        <v>123</v>
      </c>
      <c r="S45" s="5" t="s">
        <v>123</v>
      </c>
      <c r="T45" s="5" t="s">
        <v>123</v>
      </c>
      <c r="U45" s="5" t="s">
        <v>123</v>
      </c>
      <c r="V45" s="5" t="s">
        <v>123</v>
      </c>
      <c r="X45" s="5" t="s">
        <v>123</v>
      </c>
      <c r="Y45" s="5" t="s">
        <v>123</v>
      </c>
      <c r="AB45" s="5" t="s">
        <v>123</v>
      </c>
      <c r="AC45" s="5" t="s">
        <v>123</v>
      </c>
      <c r="AD45" s="5" t="s">
        <v>123</v>
      </c>
      <c r="AE45" s="5" t="s">
        <v>123</v>
      </c>
      <c r="AF45" s="5" t="s">
        <v>123</v>
      </c>
      <c r="AH45" s="5" t="s">
        <v>123</v>
      </c>
      <c r="AK45" s="5" t="s">
        <v>123</v>
      </c>
      <c r="AL45" s="5" t="s">
        <v>123</v>
      </c>
      <c r="AM45" s="5" t="s">
        <v>123</v>
      </c>
      <c r="AN45" s="5" t="s">
        <v>123</v>
      </c>
      <c r="AO45" s="5" t="s">
        <v>123</v>
      </c>
      <c r="AP45" s="5" t="s">
        <v>123</v>
      </c>
      <c r="AQ45" s="5" t="s">
        <v>123</v>
      </c>
      <c r="AR45" s="5" t="s">
        <v>123</v>
      </c>
      <c r="AT45" s="5" t="s">
        <v>123</v>
      </c>
      <c r="AV45" s="5" t="s">
        <v>123</v>
      </c>
      <c r="AW45" s="5" t="s">
        <v>123</v>
      </c>
      <c r="BB45" s="5" t="s">
        <v>123</v>
      </c>
      <c r="BC45" s="5" t="s">
        <v>123</v>
      </c>
      <c r="BD45" s="5" t="s">
        <v>123</v>
      </c>
      <c r="BE45" s="5" t="s">
        <v>123</v>
      </c>
      <c r="BG45" s="5" t="s">
        <v>123</v>
      </c>
      <c r="BH45" s="5" t="s">
        <v>123</v>
      </c>
      <c r="BJ45" s="5" t="s">
        <v>123</v>
      </c>
      <c r="BK45" s="5" t="s">
        <v>123</v>
      </c>
      <c r="BL45" s="5" t="s">
        <v>123</v>
      </c>
      <c r="BM45" s="5" t="s">
        <v>123</v>
      </c>
      <c r="BN45" s="5" t="s">
        <v>123</v>
      </c>
      <c r="BO45" s="5" t="s">
        <v>123</v>
      </c>
      <c r="BP45" s="5" t="s">
        <v>123</v>
      </c>
      <c r="BQ45" s="5" t="s">
        <v>123</v>
      </c>
      <c r="BS45" s="5" t="s">
        <v>123</v>
      </c>
      <c r="BT45" s="5" t="s">
        <v>123</v>
      </c>
      <c r="BU45" s="5" t="s">
        <v>123</v>
      </c>
      <c r="BV45" s="5" t="s">
        <v>123</v>
      </c>
      <c r="BX45" s="5" t="s">
        <v>123</v>
      </c>
      <c r="BY45" s="5" t="s">
        <v>123</v>
      </c>
      <c r="CA45" s="5" t="s">
        <v>123</v>
      </c>
      <c r="CE45" s="5" t="s">
        <v>123</v>
      </c>
      <c r="CG45" s="5" t="s">
        <v>123</v>
      </c>
      <c r="CK45" s="5" t="s">
        <v>123</v>
      </c>
      <c r="CO45" s="5" t="s">
        <v>123</v>
      </c>
      <c r="CQ45" s="5" t="s">
        <v>123</v>
      </c>
      <c r="CR45" s="5" t="s">
        <v>123</v>
      </c>
      <c r="CS45" s="5" t="s">
        <v>123</v>
      </c>
      <c r="CU45" s="5" t="s">
        <v>123</v>
      </c>
      <c r="DB45" s="5">
        <v>4.0</v>
      </c>
      <c r="DE45" s="5" t="s">
        <v>124</v>
      </c>
    </row>
    <row r="46">
      <c r="A46" s="5">
        <v>55.0</v>
      </c>
      <c r="B46" s="5">
        <v>24.0</v>
      </c>
      <c r="C46" s="5">
        <v>77.0</v>
      </c>
      <c r="D46" s="5" t="s">
        <v>139</v>
      </c>
      <c r="E46" s="5" t="s">
        <v>110</v>
      </c>
      <c r="F46" s="5" t="s">
        <v>219</v>
      </c>
      <c r="G46" s="5" t="s">
        <v>112</v>
      </c>
      <c r="H46" s="5" t="s">
        <v>600</v>
      </c>
      <c r="I46" s="5" t="s">
        <v>601</v>
      </c>
      <c r="J46" s="5" t="s">
        <v>397</v>
      </c>
      <c r="K46" s="5" t="s">
        <v>602</v>
      </c>
      <c r="L46" s="8" t="s">
        <v>603</v>
      </c>
      <c r="M46" s="5" t="s">
        <v>118</v>
      </c>
      <c r="N46" s="5" t="s">
        <v>604</v>
      </c>
      <c r="O46" s="5" t="s">
        <v>605</v>
      </c>
      <c r="P46" s="5" t="s">
        <v>606</v>
      </c>
      <c r="Q46" s="5" t="s">
        <v>122</v>
      </c>
      <c r="R46" s="5" t="s">
        <v>123</v>
      </c>
      <c r="V46" s="5" t="s">
        <v>123</v>
      </c>
      <c r="DB46" s="5">
        <v>4.0</v>
      </c>
      <c r="DE46" s="5" t="s">
        <v>138</v>
      </c>
    </row>
    <row r="47">
      <c r="A47" s="5">
        <v>56.0</v>
      </c>
      <c r="B47" s="5">
        <v>106.0</v>
      </c>
      <c r="C47" s="5">
        <v>88.0</v>
      </c>
      <c r="D47" s="5" t="s">
        <v>139</v>
      </c>
      <c r="E47" s="5" t="s">
        <v>110</v>
      </c>
      <c r="F47" s="5" t="s">
        <v>160</v>
      </c>
      <c r="G47" s="5" t="s">
        <v>422</v>
      </c>
      <c r="H47" s="5" t="s">
        <v>607</v>
      </c>
      <c r="I47" s="5" t="s">
        <v>608</v>
      </c>
      <c r="J47" s="5" t="s">
        <v>222</v>
      </c>
      <c r="K47" s="5" t="s">
        <v>609</v>
      </c>
      <c r="L47" s="8" t="s">
        <v>610</v>
      </c>
      <c r="M47" s="5" t="s">
        <v>118</v>
      </c>
      <c r="N47" s="5" t="s">
        <v>611</v>
      </c>
      <c r="O47" s="5" t="s">
        <v>612</v>
      </c>
      <c r="P47" s="5" t="s">
        <v>613</v>
      </c>
      <c r="Q47" s="5" t="s">
        <v>122</v>
      </c>
      <c r="S47" s="5" t="s">
        <v>123</v>
      </c>
      <c r="T47" s="5" t="s">
        <v>123</v>
      </c>
      <c r="U47" s="5" t="s">
        <v>123</v>
      </c>
      <c r="V47" s="5" t="s">
        <v>123</v>
      </c>
      <c r="W47" s="5" t="s">
        <v>123</v>
      </c>
      <c r="X47" s="5" t="s">
        <v>123</v>
      </c>
      <c r="Y47" s="5" t="s">
        <v>123</v>
      </c>
      <c r="AB47" s="5" t="s">
        <v>123</v>
      </c>
      <c r="AC47" s="5" t="s">
        <v>123</v>
      </c>
      <c r="DB47" s="5">
        <v>4.0</v>
      </c>
      <c r="DD47" s="5" t="s">
        <v>614</v>
      </c>
      <c r="DE47" s="5" t="s">
        <v>124</v>
      </c>
    </row>
    <row r="48">
      <c r="A48" s="5">
        <v>57.0</v>
      </c>
      <c r="B48" s="5">
        <v>79.0</v>
      </c>
      <c r="C48" s="5">
        <v>46.0</v>
      </c>
      <c r="D48" s="5" t="s">
        <v>109</v>
      </c>
      <c r="E48" s="5" t="s">
        <v>125</v>
      </c>
      <c r="F48" s="5" t="s">
        <v>160</v>
      </c>
      <c r="G48" s="5" t="s">
        <v>559</v>
      </c>
      <c r="H48" s="5" t="s">
        <v>615</v>
      </c>
      <c r="I48" s="5" t="s">
        <v>616</v>
      </c>
      <c r="J48" s="5" t="s">
        <v>222</v>
      </c>
      <c r="K48" s="5" t="s">
        <v>617</v>
      </c>
      <c r="L48" s="8" t="s">
        <v>618</v>
      </c>
      <c r="M48" s="5" t="s">
        <v>118</v>
      </c>
      <c r="N48" s="5" t="s">
        <v>619</v>
      </c>
      <c r="O48" s="5" t="s">
        <v>620</v>
      </c>
      <c r="P48" s="5" t="s">
        <v>621</v>
      </c>
      <c r="Q48" s="5" t="s">
        <v>157</v>
      </c>
      <c r="R48" s="5" t="s">
        <v>123</v>
      </c>
      <c r="U48" s="5" t="s">
        <v>123</v>
      </c>
      <c r="V48" s="5" t="s">
        <v>123</v>
      </c>
      <c r="W48" s="5" t="s">
        <v>123</v>
      </c>
      <c r="Y48" s="5" t="s">
        <v>123</v>
      </c>
      <c r="AB48" s="5" t="s">
        <v>123</v>
      </c>
      <c r="AC48" s="5" t="s">
        <v>123</v>
      </c>
      <c r="AD48" s="5" t="s">
        <v>123</v>
      </c>
      <c r="AG48" s="5" t="s">
        <v>123</v>
      </c>
      <c r="AK48" s="5" t="s">
        <v>123</v>
      </c>
      <c r="AM48" s="5" t="s">
        <v>123</v>
      </c>
      <c r="AN48" s="5" t="s">
        <v>123</v>
      </c>
      <c r="BB48" s="5" t="s">
        <v>123</v>
      </c>
      <c r="BC48" s="5" t="s">
        <v>123</v>
      </c>
      <c r="BE48" s="5" t="s">
        <v>123</v>
      </c>
      <c r="BF48" s="5" t="s">
        <v>123</v>
      </c>
      <c r="BH48" s="5" t="s">
        <v>123</v>
      </c>
      <c r="BK48" s="5" t="s">
        <v>123</v>
      </c>
      <c r="BL48" s="5" t="s">
        <v>123</v>
      </c>
      <c r="BP48" s="5" t="s">
        <v>123</v>
      </c>
      <c r="BQ48" s="5" t="s">
        <v>123</v>
      </c>
      <c r="BR48" s="5" t="s">
        <v>123</v>
      </c>
      <c r="BS48" s="5" t="s">
        <v>123</v>
      </c>
      <c r="BT48" s="5" t="s">
        <v>123</v>
      </c>
      <c r="BU48" s="5" t="s">
        <v>123</v>
      </c>
      <c r="BV48" s="5" t="s">
        <v>123</v>
      </c>
      <c r="BY48" s="5" t="s">
        <v>123</v>
      </c>
      <c r="CB48" s="5" t="s">
        <v>123</v>
      </c>
      <c r="CC48" s="5" t="s">
        <v>123</v>
      </c>
      <c r="CG48" s="5" t="s">
        <v>123</v>
      </c>
      <c r="CU48" s="5" t="s">
        <v>123</v>
      </c>
      <c r="DB48" s="5">
        <v>3.0</v>
      </c>
      <c r="DE48" s="5" t="s">
        <v>124</v>
      </c>
    </row>
    <row r="49">
      <c r="A49" s="5">
        <v>58.0</v>
      </c>
      <c r="B49" s="5">
        <v>249.0</v>
      </c>
      <c r="C49" s="5">
        <v>52.0</v>
      </c>
      <c r="D49" s="5" t="s">
        <v>139</v>
      </c>
      <c r="E49" s="5" t="s">
        <v>125</v>
      </c>
      <c r="F49" s="5" t="s">
        <v>219</v>
      </c>
      <c r="G49" s="5" t="s">
        <v>112</v>
      </c>
      <c r="H49" s="5" t="s">
        <v>622</v>
      </c>
      <c r="I49" s="5" t="s">
        <v>259</v>
      </c>
      <c r="J49" s="5" t="s">
        <v>439</v>
      </c>
      <c r="K49" s="5" t="s">
        <v>323</v>
      </c>
      <c r="L49" s="7" t="s">
        <v>117</v>
      </c>
      <c r="M49" s="5" t="s">
        <v>118</v>
      </c>
      <c r="N49" s="5" t="s">
        <v>623</v>
      </c>
      <c r="O49" s="5" t="s">
        <v>624</v>
      </c>
      <c r="P49" s="5" t="s">
        <v>625</v>
      </c>
      <c r="Q49" s="5" t="s">
        <v>122</v>
      </c>
      <c r="R49" s="5" t="s">
        <v>123</v>
      </c>
      <c r="S49" s="5" t="s">
        <v>123</v>
      </c>
      <c r="T49" s="5" t="s">
        <v>123</v>
      </c>
      <c r="V49" s="5" t="s">
        <v>123</v>
      </c>
      <c r="W49" s="5" t="s">
        <v>123</v>
      </c>
      <c r="Y49" s="5" t="s">
        <v>123</v>
      </c>
      <c r="AB49" s="5" t="s">
        <v>123</v>
      </c>
      <c r="AC49" s="5" t="s">
        <v>123</v>
      </c>
      <c r="DB49" s="5">
        <v>3.0</v>
      </c>
      <c r="DE49" s="5" t="s">
        <v>138</v>
      </c>
    </row>
    <row r="50">
      <c r="A50" s="5">
        <v>59.0</v>
      </c>
      <c r="B50" s="5">
        <v>74.0</v>
      </c>
      <c r="C50" s="5">
        <v>138.0</v>
      </c>
      <c r="D50" s="5" t="s">
        <v>139</v>
      </c>
      <c r="E50" s="5" t="s">
        <v>125</v>
      </c>
      <c r="F50" s="5" t="s">
        <v>160</v>
      </c>
      <c r="G50" s="5" t="s">
        <v>626</v>
      </c>
      <c r="H50" s="5" t="s">
        <v>627</v>
      </c>
      <c r="I50" s="5" t="s">
        <v>628</v>
      </c>
      <c r="J50" s="5" t="s">
        <v>172</v>
      </c>
      <c r="K50" s="5" t="s">
        <v>143</v>
      </c>
      <c r="L50" s="8" t="s">
        <v>629</v>
      </c>
      <c r="M50" s="5" t="s">
        <v>207</v>
      </c>
      <c r="N50" s="5" t="s">
        <v>630</v>
      </c>
      <c r="O50" s="5" t="s">
        <v>631</v>
      </c>
      <c r="P50" s="5" t="s">
        <v>632</v>
      </c>
      <c r="Q50" s="5" t="s">
        <v>122</v>
      </c>
      <c r="T50" s="5" t="s">
        <v>123</v>
      </c>
      <c r="V50" s="5" t="s">
        <v>123</v>
      </c>
      <c r="DB50" s="5">
        <v>3.0</v>
      </c>
      <c r="DD50" s="5" t="s">
        <v>633</v>
      </c>
      <c r="DE50" s="5" t="s">
        <v>138</v>
      </c>
    </row>
    <row r="51">
      <c r="A51" s="5">
        <v>60.0</v>
      </c>
      <c r="B51" s="5">
        <v>263.0</v>
      </c>
      <c r="C51" s="5">
        <v>78.0</v>
      </c>
      <c r="D51" s="5" t="s">
        <v>109</v>
      </c>
      <c r="E51" s="5" t="s">
        <v>110</v>
      </c>
      <c r="F51" s="5" t="s">
        <v>160</v>
      </c>
      <c r="G51" s="5" t="s">
        <v>178</v>
      </c>
      <c r="H51" s="5" t="s">
        <v>634</v>
      </c>
      <c r="I51" s="5" t="s">
        <v>635</v>
      </c>
      <c r="J51" s="5" t="s">
        <v>181</v>
      </c>
      <c r="K51" s="5" t="s">
        <v>636</v>
      </c>
      <c r="L51" s="8" t="s">
        <v>637</v>
      </c>
      <c r="M51" s="5" t="s">
        <v>118</v>
      </c>
      <c r="N51" s="5" t="s">
        <v>638</v>
      </c>
      <c r="O51" s="5" t="s">
        <v>639</v>
      </c>
      <c r="P51" s="5" t="s">
        <v>640</v>
      </c>
      <c r="Q51" s="5" t="s">
        <v>122</v>
      </c>
      <c r="R51" s="5" t="s">
        <v>123</v>
      </c>
      <c r="S51" s="5" t="s">
        <v>123</v>
      </c>
      <c r="X51" s="5" t="s">
        <v>123</v>
      </c>
      <c r="Y51" s="5" t="s">
        <v>123</v>
      </c>
      <c r="AB51" s="5" t="s">
        <v>123</v>
      </c>
      <c r="DB51" s="5">
        <v>3.0</v>
      </c>
      <c r="DE51" s="5" t="s">
        <v>138</v>
      </c>
    </row>
    <row r="52">
      <c r="A52" s="5">
        <v>61.0</v>
      </c>
      <c r="B52" s="5">
        <v>169.0</v>
      </c>
      <c r="C52" s="5">
        <v>88.0</v>
      </c>
      <c r="D52" s="5" t="s">
        <v>139</v>
      </c>
      <c r="E52" s="5" t="s">
        <v>110</v>
      </c>
      <c r="F52" s="5" t="s">
        <v>160</v>
      </c>
      <c r="G52" s="5" t="s">
        <v>422</v>
      </c>
      <c r="H52" s="5" t="s">
        <v>641</v>
      </c>
      <c r="I52" s="5" t="s">
        <v>616</v>
      </c>
      <c r="J52" s="5" t="s">
        <v>222</v>
      </c>
      <c r="K52" s="5" t="s">
        <v>642</v>
      </c>
      <c r="L52" s="8" t="s">
        <v>643</v>
      </c>
      <c r="M52" s="5" t="s">
        <v>118</v>
      </c>
      <c r="N52" s="5" t="s">
        <v>644</v>
      </c>
      <c r="O52" s="5" t="s">
        <v>645</v>
      </c>
      <c r="P52" s="5" t="s">
        <v>646</v>
      </c>
      <c r="Q52" s="5" t="s">
        <v>122</v>
      </c>
      <c r="R52" s="5" t="s">
        <v>123</v>
      </c>
      <c r="S52" s="5" t="s">
        <v>123</v>
      </c>
      <c r="T52" s="5" t="s">
        <v>123</v>
      </c>
      <c r="U52" s="5" t="s">
        <v>123</v>
      </c>
      <c r="V52" s="5" t="s">
        <v>123</v>
      </c>
      <c r="W52" s="5" t="s">
        <v>123</v>
      </c>
      <c r="X52" s="5" t="s">
        <v>123</v>
      </c>
      <c r="Y52" s="5" t="s">
        <v>123</v>
      </c>
      <c r="AA52" s="5" t="s">
        <v>123</v>
      </c>
      <c r="AB52" s="5" t="s">
        <v>123</v>
      </c>
      <c r="AC52" s="5" t="s">
        <v>123</v>
      </c>
      <c r="DB52" s="5">
        <v>4.0</v>
      </c>
      <c r="DE52" s="5" t="s">
        <v>124</v>
      </c>
    </row>
    <row r="53">
      <c r="A53" s="5">
        <v>62.0</v>
      </c>
      <c r="B53" s="5">
        <v>267.0</v>
      </c>
      <c r="C53" s="5">
        <v>95.0</v>
      </c>
      <c r="D53" s="5" t="s">
        <v>109</v>
      </c>
      <c r="E53" s="5" t="s">
        <v>110</v>
      </c>
      <c r="F53" s="5" t="s">
        <v>126</v>
      </c>
      <c r="G53" s="5" t="s">
        <v>576</v>
      </c>
      <c r="H53" s="5" t="s">
        <v>647</v>
      </c>
      <c r="I53" s="5" t="s">
        <v>648</v>
      </c>
      <c r="J53" s="5" t="s">
        <v>456</v>
      </c>
      <c r="K53" s="5" t="s">
        <v>649</v>
      </c>
      <c r="L53" s="7" t="s">
        <v>117</v>
      </c>
      <c r="M53" s="5" t="s">
        <v>133</v>
      </c>
      <c r="N53" s="5" t="s">
        <v>650</v>
      </c>
      <c r="O53" s="5" t="s">
        <v>651</v>
      </c>
      <c r="P53" s="5" t="s">
        <v>652</v>
      </c>
      <c r="Q53" s="5" t="s">
        <v>122</v>
      </c>
      <c r="U53" s="5" t="s">
        <v>123</v>
      </c>
      <c r="X53" s="5" t="s">
        <v>123</v>
      </c>
      <c r="AB53" s="5" t="s">
        <v>123</v>
      </c>
      <c r="AC53" s="5" t="s">
        <v>123</v>
      </c>
      <c r="DB53" s="5">
        <v>3.0</v>
      </c>
      <c r="DE53" s="5" t="s">
        <v>138</v>
      </c>
    </row>
    <row r="54">
      <c r="A54" s="5">
        <v>63.0</v>
      </c>
      <c r="B54" s="5">
        <v>90.0</v>
      </c>
      <c r="C54" s="5">
        <v>63.0</v>
      </c>
      <c r="D54" s="5" t="s">
        <v>139</v>
      </c>
      <c r="E54" s="5" t="s">
        <v>110</v>
      </c>
      <c r="F54" s="5" t="s">
        <v>111</v>
      </c>
      <c r="G54" s="5" t="s">
        <v>112</v>
      </c>
      <c r="H54" s="5" t="s">
        <v>653</v>
      </c>
      <c r="I54" s="5" t="s">
        <v>441</v>
      </c>
      <c r="J54" s="5" t="s">
        <v>222</v>
      </c>
      <c r="K54" s="5" t="s">
        <v>654</v>
      </c>
      <c r="L54" s="8" t="s">
        <v>655</v>
      </c>
      <c r="M54" s="5" t="s">
        <v>118</v>
      </c>
      <c r="N54" s="5" t="s">
        <v>656</v>
      </c>
      <c r="O54" s="5" t="s">
        <v>657</v>
      </c>
      <c r="P54" s="5" t="s">
        <v>658</v>
      </c>
      <c r="Q54" s="5" t="s">
        <v>122</v>
      </c>
      <c r="T54" s="5" t="s">
        <v>123</v>
      </c>
      <c r="V54" s="5" t="s">
        <v>123</v>
      </c>
      <c r="X54" s="5" t="s">
        <v>123</v>
      </c>
      <c r="Y54" s="5" t="s">
        <v>123</v>
      </c>
      <c r="DB54" s="5">
        <v>3.0</v>
      </c>
      <c r="DE54" s="5" t="s">
        <v>124</v>
      </c>
    </row>
    <row r="55">
      <c r="A55" s="5">
        <v>64.0</v>
      </c>
      <c r="B55" s="5">
        <v>272.0</v>
      </c>
      <c r="C55" s="5">
        <v>106.0</v>
      </c>
      <c r="D55" s="5" t="s">
        <v>109</v>
      </c>
      <c r="E55" s="5" t="s">
        <v>110</v>
      </c>
      <c r="F55" s="5" t="s">
        <v>160</v>
      </c>
      <c r="G55" s="5" t="s">
        <v>438</v>
      </c>
      <c r="H55" s="5" t="s">
        <v>659</v>
      </c>
      <c r="I55" s="5" t="s">
        <v>441</v>
      </c>
      <c r="J55" s="5" t="s">
        <v>222</v>
      </c>
      <c r="K55" s="5" t="s">
        <v>654</v>
      </c>
      <c r="L55" s="8" t="s">
        <v>660</v>
      </c>
      <c r="M55" s="5" t="s">
        <v>118</v>
      </c>
      <c r="N55" s="5" t="s">
        <v>656</v>
      </c>
      <c r="O55" s="5" t="s">
        <v>657</v>
      </c>
      <c r="P55" s="5" t="s">
        <v>661</v>
      </c>
      <c r="Q55" s="5" t="s">
        <v>157</v>
      </c>
      <c r="R55" s="5" t="s">
        <v>123</v>
      </c>
      <c r="S55" s="5" t="s">
        <v>123</v>
      </c>
      <c r="U55" s="5" t="s">
        <v>123</v>
      </c>
      <c r="X55" s="5" t="s">
        <v>123</v>
      </c>
      <c r="Y55" s="5" t="s">
        <v>123</v>
      </c>
      <c r="AH55" s="5" t="s">
        <v>123</v>
      </c>
      <c r="AK55" s="5" t="s">
        <v>123</v>
      </c>
      <c r="AL55" s="5" t="s">
        <v>123</v>
      </c>
      <c r="AQ55" s="5" t="s">
        <v>123</v>
      </c>
      <c r="AT55" s="5" t="s">
        <v>123</v>
      </c>
      <c r="AV55" s="5" t="s">
        <v>123</v>
      </c>
      <c r="AX55" s="5" t="s">
        <v>123</v>
      </c>
      <c r="AY55" s="5" t="s">
        <v>123</v>
      </c>
      <c r="AZ55" s="5" t="s">
        <v>123</v>
      </c>
      <c r="BA55" s="5" t="s">
        <v>123</v>
      </c>
      <c r="BC55" s="5" t="s">
        <v>123</v>
      </c>
      <c r="BD55" s="5" t="s">
        <v>123</v>
      </c>
      <c r="BE55" s="5" t="s">
        <v>123</v>
      </c>
      <c r="BF55" s="5" t="s">
        <v>123</v>
      </c>
      <c r="BJ55" s="5" t="s">
        <v>123</v>
      </c>
      <c r="BK55" s="5" t="s">
        <v>123</v>
      </c>
      <c r="BL55" s="5" t="s">
        <v>123</v>
      </c>
      <c r="BM55" s="5" t="s">
        <v>123</v>
      </c>
      <c r="BO55" s="5" t="s">
        <v>123</v>
      </c>
      <c r="BP55" s="5" t="s">
        <v>123</v>
      </c>
      <c r="BS55" s="5" t="s">
        <v>123</v>
      </c>
      <c r="BT55" s="5" t="s">
        <v>123</v>
      </c>
      <c r="BU55" s="5" t="s">
        <v>123</v>
      </c>
      <c r="BV55" s="5" t="s">
        <v>123</v>
      </c>
      <c r="BY55" s="5" t="s">
        <v>123</v>
      </c>
      <c r="BZ55" s="5" t="s">
        <v>123</v>
      </c>
      <c r="CC55" s="5" t="s">
        <v>123</v>
      </c>
      <c r="CE55" s="5" t="s">
        <v>123</v>
      </c>
      <c r="CF55" s="5" t="s">
        <v>123</v>
      </c>
      <c r="CG55" s="5" t="s">
        <v>123</v>
      </c>
      <c r="CH55" s="5" t="s">
        <v>123</v>
      </c>
      <c r="CV55" s="5" t="s">
        <v>123</v>
      </c>
      <c r="CZ55" s="5" t="s">
        <v>123</v>
      </c>
      <c r="DB55" s="5">
        <v>3.0</v>
      </c>
      <c r="DE55" s="5" t="s">
        <v>124</v>
      </c>
    </row>
    <row r="56">
      <c r="A56" s="5">
        <v>65.0</v>
      </c>
      <c r="B56" s="5">
        <v>216.0</v>
      </c>
      <c r="C56" s="5">
        <v>77.0</v>
      </c>
      <c r="D56" s="5" t="s">
        <v>139</v>
      </c>
      <c r="E56" s="5" t="s">
        <v>110</v>
      </c>
      <c r="F56" s="5" t="s">
        <v>219</v>
      </c>
      <c r="G56" s="5" t="s">
        <v>112</v>
      </c>
      <c r="H56" s="5" t="s">
        <v>662</v>
      </c>
      <c r="I56" s="5" t="s">
        <v>663</v>
      </c>
      <c r="J56" s="5" t="s">
        <v>397</v>
      </c>
      <c r="K56" s="5" t="s">
        <v>664</v>
      </c>
      <c r="L56" s="8" t="s">
        <v>665</v>
      </c>
      <c r="M56" s="5" t="s">
        <v>118</v>
      </c>
      <c r="N56" s="5" t="s">
        <v>666</v>
      </c>
      <c r="O56" s="5" t="s">
        <v>667</v>
      </c>
      <c r="P56" s="5" t="s">
        <v>437</v>
      </c>
      <c r="Q56" s="5" t="s">
        <v>122</v>
      </c>
      <c r="R56" s="5" t="s">
        <v>123</v>
      </c>
      <c r="V56" s="5" t="s">
        <v>123</v>
      </c>
      <c r="DB56" s="5">
        <v>4.0</v>
      </c>
      <c r="DE56" s="5" t="s">
        <v>124</v>
      </c>
    </row>
    <row r="57">
      <c r="A57" s="5">
        <v>67.0</v>
      </c>
      <c r="B57" s="5">
        <v>37.0</v>
      </c>
      <c r="C57" s="5">
        <v>94.0</v>
      </c>
      <c r="D57" s="5" t="s">
        <v>139</v>
      </c>
      <c r="E57" s="5" t="s">
        <v>125</v>
      </c>
      <c r="F57" s="5" t="s">
        <v>126</v>
      </c>
      <c r="G57" s="5" t="s">
        <v>216</v>
      </c>
      <c r="H57" s="5" t="s">
        <v>680</v>
      </c>
      <c r="I57" s="5" t="s">
        <v>141</v>
      </c>
      <c r="J57" s="5" t="s">
        <v>142</v>
      </c>
      <c r="K57" s="5" t="s">
        <v>681</v>
      </c>
      <c r="L57" s="8" t="s">
        <v>117</v>
      </c>
      <c r="M57" s="5" t="s">
        <v>118</v>
      </c>
      <c r="N57" s="5" t="s">
        <v>682</v>
      </c>
      <c r="O57" s="5" t="s">
        <v>683</v>
      </c>
      <c r="P57" s="5" t="s">
        <v>684</v>
      </c>
      <c r="Q57" s="5" t="s">
        <v>122</v>
      </c>
      <c r="T57" s="5" t="s">
        <v>123</v>
      </c>
      <c r="V57" s="5" t="s">
        <v>123</v>
      </c>
      <c r="W57" s="5" t="s">
        <v>123</v>
      </c>
      <c r="X57" s="5" t="s">
        <v>123</v>
      </c>
      <c r="Y57" s="5" t="s">
        <v>123</v>
      </c>
      <c r="AA57" s="5" t="s">
        <v>123</v>
      </c>
      <c r="AB57" s="5" t="s">
        <v>123</v>
      </c>
      <c r="AC57" s="5" t="s">
        <v>123</v>
      </c>
      <c r="DB57" s="5">
        <v>3.0</v>
      </c>
      <c r="DD57" s="5" t="s">
        <v>685</v>
      </c>
      <c r="DE57" s="5" t="s">
        <v>138</v>
      </c>
    </row>
    <row r="58">
      <c r="A58" s="5">
        <v>68.0</v>
      </c>
      <c r="B58" s="5">
        <v>103.0</v>
      </c>
      <c r="C58" s="5">
        <v>81.0</v>
      </c>
      <c r="D58" s="5" t="s">
        <v>139</v>
      </c>
      <c r="E58" s="5" t="s">
        <v>125</v>
      </c>
      <c r="F58" s="5" t="s">
        <v>160</v>
      </c>
      <c r="G58" s="5" t="s">
        <v>686</v>
      </c>
      <c r="H58" s="5" t="s">
        <v>687</v>
      </c>
      <c r="I58" s="5" t="s">
        <v>221</v>
      </c>
      <c r="J58" s="5" t="s">
        <v>222</v>
      </c>
      <c r="K58" s="5" t="s">
        <v>688</v>
      </c>
      <c r="L58" s="8" t="s">
        <v>689</v>
      </c>
      <c r="M58" s="5" t="s">
        <v>118</v>
      </c>
      <c r="N58" s="5" t="s">
        <v>690</v>
      </c>
      <c r="O58" s="5" t="s">
        <v>718</v>
      </c>
      <c r="P58" s="5" t="s">
        <v>692</v>
      </c>
      <c r="Q58" s="5" t="s">
        <v>122</v>
      </c>
      <c r="DB58" s="5">
        <v>3.0</v>
      </c>
      <c r="DE58" s="5" t="s">
        <v>124</v>
      </c>
    </row>
    <row r="59">
      <c r="A59" s="5">
        <v>69.0</v>
      </c>
      <c r="B59" s="5">
        <v>202.0</v>
      </c>
      <c r="C59" s="5">
        <v>46.0</v>
      </c>
      <c r="D59" s="5" t="s">
        <v>109</v>
      </c>
      <c r="E59" s="5" t="s">
        <v>125</v>
      </c>
      <c r="F59" s="5" t="s">
        <v>160</v>
      </c>
      <c r="G59" s="5" t="s">
        <v>559</v>
      </c>
      <c r="H59" s="5" t="s">
        <v>693</v>
      </c>
      <c r="I59" s="5" t="s">
        <v>405</v>
      </c>
      <c r="J59" s="5" t="s">
        <v>452</v>
      </c>
      <c r="K59" s="5" t="s">
        <v>694</v>
      </c>
      <c r="L59" s="8" t="s">
        <v>695</v>
      </c>
      <c r="M59" s="5" t="s">
        <v>118</v>
      </c>
      <c r="N59" s="5" t="s">
        <v>696</v>
      </c>
      <c r="O59" s="5" t="s">
        <v>697</v>
      </c>
      <c r="P59" s="5" t="s">
        <v>698</v>
      </c>
      <c r="Q59" s="5" t="s">
        <v>157</v>
      </c>
      <c r="V59" s="5" t="s">
        <v>123</v>
      </c>
      <c r="AB59" s="5" t="s">
        <v>123</v>
      </c>
      <c r="AC59" s="5" t="s">
        <v>123</v>
      </c>
      <c r="AK59" s="5" t="s">
        <v>123</v>
      </c>
      <c r="AM59" s="5" t="s">
        <v>123</v>
      </c>
      <c r="AV59" s="5" t="s">
        <v>123</v>
      </c>
      <c r="BB59" s="5" t="s">
        <v>123</v>
      </c>
      <c r="BC59" s="5" t="s">
        <v>123</v>
      </c>
      <c r="BF59" s="5" t="s">
        <v>123</v>
      </c>
      <c r="BG59" s="5" t="s">
        <v>123</v>
      </c>
      <c r="BL59" s="5" t="s">
        <v>123</v>
      </c>
      <c r="BQ59" s="5" t="s">
        <v>123</v>
      </c>
      <c r="BR59" s="5" t="s">
        <v>123</v>
      </c>
      <c r="BS59" s="5" t="s">
        <v>123</v>
      </c>
      <c r="BT59" s="5" t="s">
        <v>123</v>
      </c>
      <c r="BU59" s="5" t="s">
        <v>123</v>
      </c>
      <c r="BV59" s="5" t="s">
        <v>123</v>
      </c>
      <c r="BY59" s="5" t="s">
        <v>123</v>
      </c>
      <c r="CA59" s="5" t="s">
        <v>123</v>
      </c>
      <c r="CB59" s="5" t="s">
        <v>123</v>
      </c>
      <c r="CC59" s="5" t="s">
        <v>123</v>
      </c>
      <c r="CQ59" s="5" t="s">
        <v>123</v>
      </c>
      <c r="CR59" s="5" t="s">
        <v>123</v>
      </c>
      <c r="CS59" s="5" t="s">
        <v>123</v>
      </c>
      <c r="DB59" s="5">
        <v>4.0</v>
      </c>
      <c r="DE59" s="5" t="s">
        <v>124</v>
      </c>
    </row>
    <row r="60">
      <c r="A60" s="5">
        <v>70.0</v>
      </c>
      <c r="B60" s="5">
        <v>166.0</v>
      </c>
      <c r="C60" s="5">
        <v>81.0</v>
      </c>
      <c r="D60" s="5" t="s">
        <v>139</v>
      </c>
      <c r="E60" s="5" t="s">
        <v>125</v>
      </c>
      <c r="F60" s="5" t="s">
        <v>160</v>
      </c>
      <c r="G60" s="5" t="s">
        <v>686</v>
      </c>
      <c r="H60" s="5" t="s">
        <v>699</v>
      </c>
      <c r="I60" s="5" t="s">
        <v>700</v>
      </c>
      <c r="J60" s="5" t="s">
        <v>151</v>
      </c>
      <c r="K60" s="5" t="s">
        <v>143</v>
      </c>
      <c r="L60" s="8" t="s">
        <v>701</v>
      </c>
      <c r="M60" s="5" t="s">
        <v>118</v>
      </c>
      <c r="N60" s="5" t="s">
        <v>702</v>
      </c>
      <c r="O60" s="5" t="s">
        <v>703</v>
      </c>
      <c r="P60" s="5" t="s">
        <v>704</v>
      </c>
      <c r="Q60" s="5" t="s">
        <v>122</v>
      </c>
      <c r="Y60" s="5" t="s">
        <v>123</v>
      </c>
      <c r="AC60" s="5" t="s">
        <v>123</v>
      </c>
      <c r="DB60" s="5">
        <v>2.0</v>
      </c>
      <c r="DE60" s="5" t="s">
        <v>124</v>
      </c>
    </row>
    <row r="61">
      <c r="A61" s="5">
        <v>71.0</v>
      </c>
      <c r="B61" s="5">
        <v>151.0</v>
      </c>
      <c r="C61" s="5">
        <v>60.0</v>
      </c>
      <c r="D61" s="5" t="s">
        <v>139</v>
      </c>
      <c r="E61" s="5" t="s">
        <v>110</v>
      </c>
      <c r="F61" s="5" t="s">
        <v>160</v>
      </c>
      <c r="G61" s="5" t="s">
        <v>705</v>
      </c>
      <c r="H61" s="5" t="s">
        <v>706</v>
      </c>
      <c r="I61" s="5" t="s">
        <v>338</v>
      </c>
      <c r="J61" s="5" t="s">
        <v>338</v>
      </c>
      <c r="K61" s="5" t="s">
        <v>143</v>
      </c>
      <c r="L61" s="8" t="s">
        <v>707</v>
      </c>
      <c r="M61" s="5" t="s">
        <v>118</v>
      </c>
      <c r="N61" s="5" t="s">
        <v>708</v>
      </c>
      <c r="O61" s="5" t="s">
        <v>709</v>
      </c>
      <c r="P61" s="5" t="s">
        <v>710</v>
      </c>
      <c r="Q61" s="5" t="s">
        <v>122</v>
      </c>
      <c r="S61" s="5" t="s">
        <v>123</v>
      </c>
      <c r="T61" s="5" t="s">
        <v>123</v>
      </c>
      <c r="U61" s="5" t="s">
        <v>123</v>
      </c>
      <c r="V61" s="5" t="s">
        <v>123</v>
      </c>
      <c r="X61" s="5" t="s">
        <v>123</v>
      </c>
      <c r="Y61" s="5" t="s">
        <v>123</v>
      </c>
      <c r="Z61" s="5" t="s">
        <v>123</v>
      </c>
      <c r="AA61" s="5" t="s">
        <v>123</v>
      </c>
      <c r="AB61" s="5" t="s">
        <v>123</v>
      </c>
      <c r="AC61" s="5" t="s">
        <v>123</v>
      </c>
      <c r="DB61" s="5">
        <v>4.0</v>
      </c>
      <c r="DD61" s="5" t="s">
        <v>711</v>
      </c>
      <c r="DE61" s="5" t="s">
        <v>124</v>
      </c>
    </row>
    <row r="62">
      <c r="A62" s="5">
        <v>72.0</v>
      </c>
      <c r="B62" s="5">
        <v>101.0</v>
      </c>
      <c r="C62" s="5">
        <v>78.0</v>
      </c>
      <c r="D62" s="5" t="s">
        <v>109</v>
      </c>
      <c r="E62" s="5" t="s">
        <v>110</v>
      </c>
      <c r="F62" s="5" t="s">
        <v>160</v>
      </c>
      <c r="G62" s="5" t="s">
        <v>178</v>
      </c>
      <c r="H62" s="5" t="s">
        <v>712</v>
      </c>
      <c r="I62" s="5" t="s">
        <v>713</v>
      </c>
      <c r="J62" s="5" t="s">
        <v>181</v>
      </c>
      <c r="K62" s="5" t="s">
        <v>714</v>
      </c>
      <c r="L62" s="7" t="s">
        <v>117</v>
      </c>
      <c r="M62" s="5" t="s">
        <v>118</v>
      </c>
      <c r="N62" s="5" t="s">
        <v>715</v>
      </c>
      <c r="O62" s="5" t="s">
        <v>716</v>
      </c>
      <c r="P62" s="5" t="s">
        <v>717</v>
      </c>
      <c r="Q62" s="5" t="s">
        <v>122</v>
      </c>
      <c r="R62" s="5" t="s">
        <v>123</v>
      </c>
      <c r="S62" s="5" t="s">
        <v>123</v>
      </c>
      <c r="V62" s="5" t="s">
        <v>123</v>
      </c>
      <c r="X62" s="5" t="s">
        <v>123</v>
      </c>
      <c r="DB62" s="5">
        <v>3.0</v>
      </c>
      <c r="DD62" s="5" t="s">
        <v>719</v>
      </c>
      <c r="DE62" s="5" t="s">
        <v>138</v>
      </c>
    </row>
    <row r="63">
      <c r="A63" s="5">
        <v>73.0</v>
      </c>
      <c r="B63" s="5">
        <v>226.0</v>
      </c>
      <c r="C63" s="5">
        <v>97.0</v>
      </c>
      <c r="D63" s="5" t="s">
        <v>139</v>
      </c>
      <c r="E63" s="5" t="s">
        <v>110</v>
      </c>
      <c r="F63" s="5" t="s">
        <v>160</v>
      </c>
      <c r="G63" s="5" t="s">
        <v>720</v>
      </c>
      <c r="H63" s="5" t="s">
        <v>712</v>
      </c>
      <c r="I63" s="5" t="s">
        <v>713</v>
      </c>
      <c r="J63" s="5" t="s">
        <v>417</v>
      </c>
      <c r="K63" s="5" t="s">
        <v>721</v>
      </c>
      <c r="L63" s="8" t="s">
        <v>722</v>
      </c>
      <c r="M63" s="5" t="s">
        <v>118</v>
      </c>
      <c r="N63" s="5" t="s">
        <v>723</v>
      </c>
      <c r="O63" s="5" t="s">
        <v>724</v>
      </c>
      <c r="P63" s="5" t="s">
        <v>725</v>
      </c>
      <c r="Q63" s="5" t="s">
        <v>122</v>
      </c>
      <c r="S63" s="5" t="s">
        <v>123</v>
      </c>
      <c r="T63" s="5" t="s">
        <v>123</v>
      </c>
      <c r="V63" s="5" t="s">
        <v>123</v>
      </c>
      <c r="X63" s="5" t="s">
        <v>123</v>
      </c>
      <c r="Y63" s="5" t="s">
        <v>123</v>
      </c>
      <c r="AB63" s="5" t="s">
        <v>123</v>
      </c>
      <c r="AC63" s="5" t="s">
        <v>123</v>
      </c>
      <c r="DB63" s="5">
        <v>3.0</v>
      </c>
      <c r="DE63" s="5" t="s">
        <v>124</v>
      </c>
    </row>
    <row r="64">
      <c r="A64" s="5">
        <v>74.0</v>
      </c>
      <c r="B64" s="5">
        <v>287.0</v>
      </c>
      <c r="C64" s="5">
        <v>137.0</v>
      </c>
      <c r="D64" s="5" t="s">
        <v>139</v>
      </c>
      <c r="E64" s="5" t="s">
        <v>110</v>
      </c>
      <c r="F64" s="5" t="s">
        <v>160</v>
      </c>
      <c r="G64" s="5" t="s">
        <v>271</v>
      </c>
      <c r="H64" s="5" t="s">
        <v>726</v>
      </c>
      <c r="I64" s="5" t="s">
        <v>527</v>
      </c>
      <c r="J64" s="5" t="s">
        <v>142</v>
      </c>
      <c r="K64" s="5" t="s">
        <v>727</v>
      </c>
      <c r="L64" s="8" t="s">
        <v>728</v>
      </c>
      <c r="M64" s="5" t="s">
        <v>118</v>
      </c>
      <c r="N64" s="5" t="s">
        <v>729</v>
      </c>
      <c r="O64" s="5" t="s">
        <v>730</v>
      </c>
      <c r="P64" s="5" t="s">
        <v>731</v>
      </c>
      <c r="Q64" s="5" t="s">
        <v>122</v>
      </c>
      <c r="T64" s="5" t="s">
        <v>123</v>
      </c>
      <c r="V64" s="5" t="s">
        <v>123</v>
      </c>
      <c r="Y64" s="5" t="s">
        <v>123</v>
      </c>
      <c r="AA64" s="5" t="s">
        <v>123</v>
      </c>
      <c r="AB64" s="5" t="s">
        <v>123</v>
      </c>
      <c r="DB64" s="5">
        <v>4.0</v>
      </c>
      <c r="DD64" s="5" t="s">
        <v>732</v>
      </c>
      <c r="DE64" s="5" t="s">
        <v>138</v>
      </c>
    </row>
    <row r="65">
      <c r="A65" s="5">
        <v>75.0</v>
      </c>
      <c r="B65" s="5">
        <v>165.0</v>
      </c>
      <c r="C65" s="5">
        <v>80.0</v>
      </c>
      <c r="D65" s="5" t="s">
        <v>139</v>
      </c>
      <c r="E65" s="5" t="s">
        <v>110</v>
      </c>
      <c r="F65" s="5" t="s">
        <v>160</v>
      </c>
      <c r="G65" s="5" t="s">
        <v>192</v>
      </c>
      <c r="H65" s="5" t="s">
        <v>733</v>
      </c>
      <c r="I65" s="5" t="s">
        <v>734</v>
      </c>
      <c r="J65" s="5" t="s">
        <v>115</v>
      </c>
      <c r="K65" s="5" t="s">
        <v>735</v>
      </c>
      <c r="L65" s="8" t="s">
        <v>736</v>
      </c>
      <c r="M65" s="5" t="s">
        <v>118</v>
      </c>
      <c r="N65" s="5" t="s">
        <v>737</v>
      </c>
      <c r="O65" s="5" t="s">
        <v>738</v>
      </c>
      <c r="P65" s="5" t="s">
        <v>739</v>
      </c>
      <c r="Q65" s="5" t="s">
        <v>122</v>
      </c>
      <c r="R65" s="5" t="s">
        <v>123</v>
      </c>
      <c r="S65" s="5" t="s">
        <v>123</v>
      </c>
      <c r="AB65" s="5" t="s">
        <v>123</v>
      </c>
      <c r="AC65" s="5" t="s">
        <v>123</v>
      </c>
      <c r="DB65" s="5">
        <v>3.0</v>
      </c>
      <c r="DD65" s="5" t="s">
        <v>200</v>
      </c>
      <c r="DE65" s="5" t="s">
        <v>138</v>
      </c>
    </row>
    <row r="66">
      <c r="A66" s="5">
        <v>76.0</v>
      </c>
      <c r="B66" s="5">
        <v>251.0</v>
      </c>
      <c r="C66" s="5">
        <v>56.0</v>
      </c>
      <c r="D66" s="5" t="s">
        <v>109</v>
      </c>
      <c r="E66" s="5" t="s">
        <v>110</v>
      </c>
      <c r="F66" s="5" t="s">
        <v>160</v>
      </c>
      <c r="G66" s="5" t="s">
        <v>740</v>
      </c>
      <c r="H66" s="5" t="s">
        <v>741</v>
      </c>
      <c r="I66" s="5" t="s">
        <v>338</v>
      </c>
      <c r="J66" s="5" t="s">
        <v>338</v>
      </c>
      <c r="K66" s="5" t="s">
        <v>742</v>
      </c>
      <c r="L66" s="8" t="s">
        <v>743</v>
      </c>
      <c r="M66" s="5" t="s">
        <v>118</v>
      </c>
      <c r="N66" s="5" t="s">
        <v>744</v>
      </c>
      <c r="O66" s="5" t="s">
        <v>745</v>
      </c>
      <c r="P66" s="5" t="s">
        <v>746</v>
      </c>
      <c r="Q66" s="5" t="s">
        <v>157</v>
      </c>
      <c r="T66" s="5" t="s">
        <v>123</v>
      </c>
      <c r="U66" s="5" t="s">
        <v>123</v>
      </c>
      <c r="V66" s="5" t="s">
        <v>123</v>
      </c>
      <c r="X66" s="5" t="s">
        <v>123</v>
      </c>
      <c r="Y66" s="5" t="s">
        <v>123</v>
      </c>
      <c r="AA66" s="5" t="s">
        <v>123</v>
      </c>
      <c r="AB66" s="5" t="s">
        <v>123</v>
      </c>
      <c r="AQ66" s="5" t="s">
        <v>123</v>
      </c>
      <c r="AR66" s="5" t="s">
        <v>123</v>
      </c>
      <c r="AS66" s="5" t="s">
        <v>123</v>
      </c>
      <c r="AW66" s="5" t="s">
        <v>123</v>
      </c>
      <c r="AY66" s="5" t="s">
        <v>123</v>
      </c>
      <c r="AZ66" s="5" t="s">
        <v>123</v>
      </c>
      <c r="BA66" s="5" t="s">
        <v>123</v>
      </c>
      <c r="BB66" s="5" t="s">
        <v>123</v>
      </c>
      <c r="BK66" s="5" t="s">
        <v>123</v>
      </c>
      <c r="CC66" s="5" t="s">
        <v>123</v>
      </c>
      <c r="CE66" s="5" t="s">
        <v>123</v>
      </c>
      <c r="CF66" s="5" t="s">
        <v>123</v>
      </c>
      <c r="CG66" s="5" t="s">
        <v>123</v>
      </c>
      <c r="CH66" s="5" t="s">
        <v>123</v>
      </c>
      <c r="CJ66" s="5" t="s">
        <v>123</v>
      </c>
      <c r="CO66" s="5" t="s">
        <v>123</v>
      </c>
      <c r="CP66" s="5" t="s">
        <v>123</v>
      </c>
      <c r="CR66" s="5" t="s">
        <v>123</v>
      </c>
      <c r="CZ66" s="5" t="s">
        <v>123</v>
      </c>
      <c r="DB66" s="5">
        <v>2.0</v>
      </c>
      <c r="DE66" s="5" t="s">
        <v>124</v>
      </c>
    </row>
    <row r="67">
      <c r="A67" s="5">
        <v>77.0</v>
      </c>
      <c r="B67" s="5">
        <v>112.0</v>
      </c>
      <c r="C67" s="5">
        <v>97.0</v>
      </c>
      <c r="D67" s="5" t="s">
        <v>139</v>
      </c>
      <c r="E67" s="5" t="s">
        <v>110</v>
      </c>
      <c r="F67" s="5" t="s">
        <v>160</v>
      </c>
      <c r="G67" s="5" t="s">
        <v>720</v>
      </c>
      <c r="H67" s="5" t="s">
        <v>747</v>
      </c>
      <c r="I67" s="5" t="s">
        <v>748</v>
      </c>
      <c r="J67" s="5" t="s">
        <v>417</v>
      </c>
      <c r="K67" s="5" t="s">
        <v>749</v>
      </c>
      <c r="L67" s="8" t="s">
        <v>750</v>
      </c>
      <c r="M67" s="5" t="s">
        <v>118</v>
      </c>
      <c r="N67" s="5" t="s">
        <v>751</v>
      </c>
      <c r="O67" s="5" t="s">
        <v>752</v>
      </c>
      <c r="P67" s="5" t="s">
        <v>753</v>
      </c>
      <c r="Q67" s="5" t="s">
        <v>122</v>
      </c>
      <c r="R67" s="5" t="s">
        <v>123</v>
      </c>
      <c r="U67" s="5" t="s">
        <v>123</v>
      </c>
      <c r="V67" s="5" t="s">
        <v>123</v>
      </c>
      <c r="Y67" s="5" t="s">
        <v>123</v>
      </c>
      <c r="AB67" s="5" t="s">
        <v>123</v>
      </c>
      <c r="AC67" s="5" t="s">
        <v>123</v>
      </c>
      <c r="DB67" s="5">
        <v>3.0</v>
      </c>
      <c r="DE67" s="5" t="s">
        <v>124</v>
      </c>
    </row>
    <row r="68">
      <c r="A68" s="5">
        <v>78.0</v>
      </c>
      <c r="B68" s="5">
        <v>36.0</v>
      </c>
      <c r="C68" s="5">
        <v>93.0</v>
      </c>
      <c r="D68" s="5" t="s">
        <v>109</v>
      </c>
      <c r="E68" s="5" t="s">
        <v>125</v>
      </c>
      <c r="F68" s="5" t="s">
        <v>160</v>
      </c>
      <c r="G68" s="5" t="s">
        <v>754</v>
      </c>
      <c r="H68" s="5" t="s">
        <v>755</v>
      </c>
      <c r="I68" s="5" t="s">
        <v>756</v>
      </c>
      <c r="J68" s="5" t="s">
        <v>327</v>
      </c>
      <c r="K68" s="5" t="s">
        <v>143</v>
      </c>
      <c r="L68" s="8" t="s">
        <v>757</v>
      </c>
      <c r="M68" s="5" t="s">
        <v>118</v>
      </c>
      <c r="N68" s="5" t="s">
        <v>758</v>
      </c>
      <c r="O68" s="5" t="s">
        <v>759</v>
      </c>
      <c r="P68" s="5" t="s">
        <v>760</v>
      </c>
      <c r="Q68" s="5" t="s">
        <v>122</v>
      </c>
      <c r="S68" s="5" t="s">
        <v>123</v>
      </c>
      <c r="U68" s="5" t="s">
        <v>123</v>
      </c>
      <c r="V68" s="5" t="s">
        <v>123</v>
      </c>
      <c r="W68" s="5" t="s">
        <v>123</v>
      </c>
      <c r="X68" s="5" t="s">
        <v>123</v>
      </c>
      <c r="AA68" s="5" t="s">
        <v>123</v>
      </c>
      <c r="AB68" s="5" t="s">
        <v>123</v>
      </c>
      <c r="AC68" s="5" t="s">
        <v>123</v>
      </c>
      <c r="DB68" s="5">
        <v>4.0</v>
      </c>
      <c r="DE68" s="5" t="s">
        <v>124</v>
      </c>
    </row>
    <row r="69">
      <c r="A69" s="5">
        <v>79.0</v>
      </c>
      <c r="B69" s="5">
        <v>212.0</v>
      </c>
      <c r="C69" s="5">
        <v>66.0</v>
      </c>
      <c r="D69" s="5" t="s">
        <v>109</v>
      </c>
      <c r="E69" s="5" t="s">
        <v>110</v>
      </c>
      <c r="F69" s="5" t="s">
        <v>160</v>
      </c>
      <c r="G69" s="5" t="s">
        <v>761</v>
      </c>
      <c r="H69" s="5" t="s">
        <v>762</v>
      </c>
      <c r="I69" s="5" t="s">
        <v>338</v>
      </c>
      <c r="J69" s="5" t="s">
        <v>338</v>
      </c>
      <c r="K69" s="5" t="s">
        <v>742</v>
      </c>
      <c r="L69" s="8" t="s">
        <v>763</v>
      </c>
      <c r="M69" s="5" t="s">
        <v>118</v>
      </c>
      <c r="N69" s="5" t="s">
        <v>764</v>
      </c>
      <c r="O69" s="5" t="s">
        <v>765</v>
      </c>
      <c r="P69" s="5" t="s">
        <v>766</v>
      </c>
      <c r="Q69" s="5" t="s">
        <v>157</v>
      </c>
      <c r="R69" s="5" t="s">
        <v>123</v>
      </c>
      <c r="S69" s="5" t="s">
        <v>123</v>
      </c>
      <c r="T69" s="5" t="s">
        <v>123</v>
      </c>
      <c r="V69" s="5" t="s">
        <v>123</v>
      </c>
      <c r="X69" s="5" t="s">
        <v>123</v>
      </c>
      <c r="AB69" s="5" t="s">
        <v>123</v>
      </c>
      <c r="AK69" s="5" t="s">
        <v>123</v>
      </c>
      <c r="AL69" s="5" t="s">
        <v>123</v>
      </c>
      <c r="AM69" s="5" t="s">
        <v>123</v>
      </c>
      <c r="AN69" s="5" t="s">
        <v>123</v>
      </c>
      <c r="AO69" s="5" t="s">
        <v>123</v>
      </c>
      <c r="AP69" s="5" t="s">
        <v>123</v>
      </c>
      <c r="AQ69" s="5" t="s">
        <v>123</v>
      </c>
      <c r="AR69" s="5" t="s">
        <v>123</v>
      </c>
      <c r="AS69" s="5" t="s">
        <v>123</v>
      </c>
      <c r="AV69" s="5" t="s">
        <v>123</v>
      </c>
      <c r="AW69" s="5" t="s">
        <v>123</v>
      </c>
      <c r="AX69" s="5" t="s">
        <v>123</v>
      </c>
      <c r="AY69" s="5" t="s">
        <v>123</v>
      </c>
      <c r="BD69" s="5" t="s">
        <v>123</v>
      </c>
      <c r="BE69" s="5" t="s">
        <v>123</v>
      </c>
      <c r="BF69" s="5" t="s">
        <v>123</v>
      </c>
      <c r="BH69" s="5" t="s">
        <v>123</v>
      </c>
      <c r="BK69" s="5" t="s">
        <v>123</v>
      </c>
      <c r="BM69" s="5" t="s">
        <v>123</v>
      </c>
      <c r="BN69" s="5" t="s">
        <v>123</v>
      </c>
      <c r="BP69" s="5" t="s">
        <v>123</v>
      </c>
      <c r="BQ69" s="5" t="s">
        <v>123</v>
      </c>
      <c r="BR69" s="5" t="s">
        <v>123</v>
      </c>
      <c r="BS69" s="5" t="s">
        <v>123</v>
      </c>
      <c r="BT69" s="5" t="s">
        <v>123</v>
      </c>
      <c r="BU69" s="5" t="s">
        <v>123</v>
      </c>
      <c r="BV69" s="5" t="s">
        <v>123</v>
      </c>
      <c r="CE69" s="5" t="s">
        <v>123</v>
      </c>
      <c r="CG69" s="5" t="s">
        <v>123</v>
      </c>
      <c r="CH69" s="5" t="s">
        <v>123</v>
      </c>
      <c r="CK69" s="5" t="s">
        <v>123</v>
      </c>
      <c r="CO69" s="5" t="s">
        <v>123</v>
      </c>
      <c r="CP69" s="5" t="s">
        <v>123</v>
      </c>
      <c r="CQ69" s="5" t="s">
        <v>123</v>
      </c>
      <c r="CR69" s="5" t="s">
        <v>123</v>
      </c>
      <c r="CS69" s="5" t="s">
        <v>123</v>
      </c>
      <c r="CT69" s="5" t="s">
        <v>123</v>
      </c>
      <c r="DB69" s="5">
        <v>3.0</v>
      </c>
      <c r="DE69" s="5" t="s">
        <v>124</v>
      </c>
    </row>
    <row r="70">
      <c r="A70" s="5">
        <v>80.0</v>
      </c>
      <c r="B70" s="5">
        <v>84.0</v>
      </c>
      <c r="C70" s="5">
        <v>56.0</v>
      </c>
      <c r="D70" s="5" t="s">
        <v>109</v>
      </c>
      <c r="E70" s="5" t="s">
        <v>110</v>
      </c>
      <c r="F70" s="5" t="s">
        <v>160</v>
      </c>
      <c r="G70" s="5" t="s">
        <v>740</v>
      </c>
      <c r="H70" s="5" t="s">
        <v>767</v>
      </c>
      <c r="I70" s="5" t="s">
        <v>768</v>
      </c>
      <c r="J70" s="5" t="s">
        <v>142</v>
      </c>
      <c r="K70" s="5" t="s">
        <v>769</v>
      </c>
      <c r="L70" s="8" t="s">
        <v>770</v>
      </c>
      <c r="M70" s="5" t="s">
        <v>118</v>
      </c>
      <c r="N70" s="5" t="s">
        <v>771</v>
      </c>
      <c r="O70" s="5" t="s">
        <v>772</v>
      </c>
      <c r="P70" s="5" t="s">
        <v>773</v>
      </c>
      <c r="Q70" s="5" t="s">
        <v>157</v>
      </c>
      <c r="R70" s="5" t="s">
        <v>123</v>
      </c>
      <c r="S70" s="5" t="s">
        <v>123</v>
      </c>
      <c r="U70" s="5" t="s">
        <v>123</v>
      </c>
      <c r="V70" s="5" t="s">
        <v>123</v>
      </c>
      <c r="W70" s="5" t="s">
        <v>123</v>
      </c>
      <c r="X70" s="5" t="s">
        <v>123</v>
      </c>
      <c r="Y70" s="5" t="s">
        <v>123</v>
      </c>
      <c r="Z70" s="5" t="s">
        <v>123</v>
      </c>
      <c r="AB70" s="5" t="s">
        <v>123</v>
      </c>
      <c r="AC70" s="5" t="s">
        <v>123</v>
      </c>
      <c r="AD70" s="5" t="s">
        <v>123</v>
      </c>
      <c r="AK70" s="5" t="s">
        <v>123</v>
      </c>
      <c r="AL70" s="5" t="s">
        <v>123</v>
      </c>
      <c r="AM70" s="5" t="s">
        <v>123</v>
      </c>
      <c r="AN70" s="5" t="s">
        <v>123</v>
      </c>
      <c r="AQ70" s="5" t="s">
        <v>123</v>
      </c>
      <c r="AT70" s="5" t="s">
        <v>123</v>
      </c>
      <c r="AV70" s="5" t="s">
        <v>123</v>
      </c>
      <c r="AW70" s="5" t="s">
        <v>123</v>
      </c>
      <c r="BA70" s="5" t="s">
        <v>123</v>
      </c>
      <c r="BB70" s="5" t="s">
        <v>123</v>
      </c>
      <c r="BC70" s="5" t="s">
        <v>123</v>
      </c>
      <c r="BD70" s="5" t="s">
        <v>123</v>
      </c>
      <c r="BF70" s="5" t="s">
        <v>123</v>
      </c>
      <c r="BG70" s="5" t="s">
        <v>123</v>
      </c>
      <c r="BH70" s="5" t="s">
        <v>123</v>
      </c>
      <c r="BK70" s="5" t="s">
        <v>123</v>
      </c>
      <c r="BL70" s="5" t="s">
        <v>123</v>
      </c>
      <c r="BM70" s="5" t="s">
        <v>123</v>
      </c>
      <c r="BO70" s="5" t="s">
        <v>123</v>
      </c>
      <c r="BQ70" s="5" t="s">
        <v>123</v>
      </c>
      <c r="BR70" s="5" t="s">
        <v>123</v>
      </c>
      <c r="BS70" s="5" t="s">
        <v>123</v>
      </c>
      <c r="BT70" s="5" t="s">
        <v>123</v>
      </c>
      <c r="BU70" s="5" t="s">
        <v>123</v>
      </c>
      <c r="BV70" s="5" t="s">
        <v>123</v>
      </c>
      <c r="BY70" s="5" t="s">
        <v>123</v>
      </c>
      <c r="BZ70" s="5" t="s">
        <v>123</v>
      </c>
      <c r="CA70" s="5" t="s">
        <v>123</v>
      </c>
      <c r="CB70" s="5" t="s">
        <v>123</v>
      </c>
      <c r="CC70" s="5" t="s">
        <v>123</v>
      </c>
      <c r="CD70" s="5" t="s">
        <v>123</v>
      </c>
      <c r="CG70" s="5" t="s">
        <v>123</v>
      </c>
      <c r="CH70" s="5" t="s">
        <v>123</v>
      </c>
      <c r="CI70" s="5" t="s">
        <v>123</v>
      </c>
      <c r="CJ70" s="5" t="s">
        <v>123</v>
      </c>
      <c r="CK70" s="5" t="s">
        <v>123</v>
      </c>
      <c r="CL70" s="5" t="s">
        <v>123</v>
      </c>
      <c r="CP70" s="5" t="s">
        <v>123</v>
      </c>
      <c r="CQ70" s="5" t="s">
        <v>123</v>
      </c>
      <c r="CR70" s="5" t="s">
        <v>123</v>
      </c>
      <c r="CS70" s="5" t="s">
        <v>123</v>
      </c>
      <c r="CT70" s="5" t="s">
        <v>123</v>
      </c>
      <c r="CW70" s="5" t="s">
        <v>123</v>
      </c>
      <c r="CZ70" s="5" t="s">
        <v>123</v>
      </c>
      <c r="DB70" s="5">
        <v>3.0</v>
      </c>
      <c r="DE70" s="5" t="s">
        <v>138</v>
      </c>
    </row>
    <row r="71">
      <c r="A71" s="5">
        <v>81.0</v>
      </c>
      <c r="B71" s="5">
        <v>30.0</v>
      </c>
      <c r="C71" s="5">
        <v>86.0</v>
      </c>
      <c r="D71" s="5" t="s">
        <v>139</v>
      </c>
      <c r="E71" s="5" t="s">
        <v>110</v>
      </c>
      <c r="F71" s="5" t="s">
        <v>160</v>
      </c>
      <c r="G71" s="5" t="s">
        <v>774</v>
      </c>
      <c r="H71" s="5" t="s">
        <v>775</v>
      </c>
      <c r="I71" s="5" t="s">
        <v>776</v>
      </c>
      <c r="J71" s="5" t="s">
        <v>274</v>
      </c>
      <c r="K71" s="5" t="s">
        <v>143</v>
      </c>
      <c r="L71" s="8" t="s">
        <v>777</v>
      </c>
      <c r="M71" s="5" t="s">
        <v>118</v>
      </c>
      <c r="N71" s="5" t="s">
        <v>778</v>
      </c>
      <c r="O71" s="5" t="s">
        <v>779</v>
      </c>
      <c r="P71" s="5" t="s">
        <v>780</v>
      </c>
      <c r="Q71" s="5" t="s">
        <v>157</v>
      </c>
      <c r="R71" s="5" t="s">
        <v>123</v>
      </c>
      <c r="S71" s="5" t="s">
        <v>123</v>
      </c>
      <c r="T71" s="5" t="s">
        <v>123</v>
      </c>
      <c r="U71" s="5" t="s">
        <v>123</v>
      </c>
      <c r="V71" s="5" t="s">
        <v>123</v>
      </c>
      <c r="W71" s="5" t="s">
        <v>123</v>
      </c>
      <c r="X71" s="5" t="s">
        <v>123</v>
      </c>
      <c r="Y71" s="5" t="s">
        <v>123</v>
      </c>
      <c r="AA71" s="5" t="s">
        <v>123</v>
      </c>
      <c r="AB71" s="5" t="s">
        <v>123</v>
      </c>
      <c r="AC71" s="5" t="s">
        <v>123</v>
      </c>
      <c r="AD71" s="5" t="s">
        <v>123</v>
      </c>
      <c r="AE71" s="5" t="s">
        <v>123</v>
      </c>
      <c r="AF71" s="5" t="s">
        <v>123</v>
      </c>
      <c r="AH71" s="5" t="s">
        <v>123</v>
      </c>
      <c r="AJ71" s="5" t="s">
        <v>123</v>
      </c>
      <c r="AK71" s="5" t="s">
        <v>123</v>
      </c>
      <c r="AL71" s="5" t="s">
        <v>123</v>
      </c>
      <c r="AM71" s="5" t="s">
        <v>123</v>
      </c>
      <c r="AN71" s="5" t="s">
        <v>123</v>
      </c>
      <c r="AP71" s="5" t="s">
        <v>123</v>
      </c>
      <c r="AQ71" s="5" t="s">
        <v>123</v>
      </c>
      <c r="AR71" s="5" t="s">
        <v>123</v>
      </c>
      <c r="AT71" s="5" t="s">
        <v>123</v>
      </c>
      <c r="AU71" s="5" t="s">
        <v>123</v>
      </c>
      <c r="AV71" s="5" t="s">
        <v>123</v>
      </c>
      <c r="AW71" s="5" t="s">
        <v>123</v>
      </c>
      <c r="AY71" s="5" t="s">
        <v>123</v>
      </c>
      <c r="AZ71" s="5" t="s">
        <v>123</v>
      </c>
      <c r="BA71" s="5" t="s">
        <v>123</v>
      </c>
      <c r="BB71" s="5" t="s">
        <v>123</v>
      </c>
      <c r="BC71" s="5" t="s">
        <v>123</v>
      </c>
      <c r="BE71" s="5" t="s">
        <v>123</v>
      </c>
      <c r="BF71" s="5" t="s">
        <v>123</v>
      </c>
      <c r="BG71" s="5" t="s">
        <v>123</v>
      </c>
      <c r="BJ71" s="5" t="s">
        <v>123</v>
      </c>
      <c r="BL71" s="5" t="s">
        <v>123</v>
      </c>
      <c r="BM71" s="5" t="s">
        <v>123</v>
      </c>
      <c r="BN71" s="5" t="s">
        <v>123</v>
      </c>
      <c r="BO71" s="5" t="s">
        <v>123</v>
      </c>
      <c r="BQ71" s="5" t="s">
        <v>123</v>
      </c>
      <c r="BR71" s="5" t="s">
        <v>123</v>
      </c>
      <c r="BS71" s="5" t="s">
        <v>123</v>
      </c>
      <c r="BT71" s="5" t="s">
        <v>123</v>
      </c>
      <c r="BU71" s="5" t="s">
        <v>123</v>
      </c>
      <c r="BV71" s="5" t="s">
        <v>123</v>
      </c>
      <c r="BZ71" s="5" t="s">
        <v>123</v>
      </c>
      <c r="CA71" s="5" t="s">
        <v>123</v>
      </c>
      <c r="CB71" s="5" t="s">
        <v>123</v>
      </c>
      <c r="CC71" s="5" t="s">
        <v>123</v>
      </c>
      <c r="CG71" s="5" t="s">
        <v>123</v>
      </c>
      <c r="CH71" s="5" t="s">
        <v>123</v>
      </c>
      <c r="CI71" s="5" t="s">
        <v>123</v>
      </c>
      <c r="CK71" s="5" t="s">
        <v>123</v>
      </c>
      <c r="CM71" s="5" t="s">
        <v>123</v>
      </c>
      <c r="CN71" s="5" t="s">
        <v>123</v>
      </c>
      <c r="CP71" s="5" t="s">
        <v>123</v>
      </c>
      <c r="CQ71" s="5" t="s">
        <v>123</v>
      </c>
      <c r="CR71" s="5" t="s">
        <v>123</v>
      </c>
      <c r="CS71" s="5" t="s">
        <v>123</v>
      </c>
      <c r="CT71" s="5" t="s">
        <v>123</v>
      </c>
      <c r="CU71" s="5" t="s">
        <v>123</v>
      </c>
      <c r="CV71" s="5" t="s">
        <v>123</v>
      </c>
      <c r="CW71" s="5" t="s">
        <v>123</v>
      </c>
      <c r="CX71" s="5" t="s">
        <v>123</v>
      </c>
      <c r="CY71" s="5" t="s">
        <v>123</v>
      </c>
      <c r="CZ71" s="5" t="s">
        <v>123</v>
      </c>
      <c r="DA71" s="5" t="s">
        <v>123</v>
      </c>
      <c r="DB71" s="5">
        <v>4.0</v>
      </c>
      <c r="DD71" s="5" t="s">
        <v>781</v>
      </c>
      <c r="DE71" s="5" t="s">
        <v>138</v>
      </c>
    </row>
    <row r="72">
      <c r="A72" s="5">
        <v>82.0</v>
      </c>
      <c r="B72" s="5">
        <v>255.0</v>
      </c>
      <c r="C72" s="5">
        <v>62.0</v>
      </c>
      <c r="D72" s="5" t="s">
        <v>139</v>
      </c>
      <c r="E72" s="5" t="s">
        <v>110</v>
      </c>
      <c r="F72" s="5" t="s">
        <v>160</v>
      </c>
      <c r="G72" s="5" t="s">
        <v>201</v>
      </c>
      <c r="H72" s="5" t="s">
        <v>782</v>
      </c>
      <c r="I72" s="5" t="s">
        <v>783</v>
      </c>
      <c r="J72" s="5" t="s">
        <v>204</v>
      </c>
      <c r="K72" s="5" t="s">
        <v>784</v>
      </c>
      <c r="L72" s="8" t="s">
        <v>785</v>
      </c>
      <c r="M72" s="5" t="s">
        <v>133</v>
      </c>
      <c r="N72" s="5" t="s">
        <v>786</v>
      </c>
      <c r="O72" s="5" t="s">
        <v>787</v>
      </c>
      <c r="P72" s="5" t="s">
        <v>788</v>
      </c>
      <c r="Q72" s="5" t="s">
        <v>122</v>
      </c>
      <c r="R72" s="5" t="s">
        <v>123</v>
      </c>
      <c r="V72" s="5" t="s">
        <v>123</v>
      </c>
      <c r="W72" s="5" t="s">
        <v>123</v>
      </c>
      <c r="Y72" s="5" t="s">
        <v>123</v>
      </c>
      <c r="DB72" s="5">
        <v>3.0</v>
      </c>
      <c r="DE72" s="5" t="s">
        <v>138</v>
      </c>
    </row>
    <row r="73">
      <c r="A73" s="5">
        <v>83.0</v>
      </c>
      <c r="B73" s="5">
        <v>116.0</v>
      </c>
      <c r="C73" s="5">
        <v>106.0</v>
      </c>
      <c r="D73" s="5" t="s">
        <v>109</v>
      </c>
      <c r="E73" s="5" t="s">
        <v>110</v>
      </c>
      <c r="F73" s="5" t="s">
        <v>160</v>
      </c>
      <c r="G73" s="5" t="s">
        <v>438</v>
      </c>
      <c r="H73" s="5" t="s">
        <v>789</v>
      </c>
      <c r="I73" s="5" t="s">
        <v>495</v>
      </c>
      <c r="J73" s="5" t="s">
        <v>274</v>
      </c>
      <c r="K73" s="5" t="s">
        <v>790</v>
      </c>
      <c r="L73" s="8" t="s">
        <v>791</v>
      </c>
      <c r="M73" s="5" t="s">
        <v>118</v>
      </c>
      <c r="N73" s="5" t="s">
        <v>792</v>
      </c>
      <c r="O73" s="5" t="s">
        <v>793</v>
      </c>
      <c r="P73" s="5" t="s">
        <v>794</v>
      </c>
      <c r="Q73" s="5" t="s">
        <v>157</v>
      </c>
      <c r="R73" s="5" t="s">
        <v>123</v>
      </c>
      <c r="AD73" s="5" t="s">
        <v>123</v>
      </c>
      <c r="BB73" s="5" t="s">
        <v>123</v>
      </c>
      <c r="BE73" s="5" t="s">
        <v>123</v>
      </c>
      <c r="BH73" s="5" t="s">
        <v>123</v>
      </c>
      <c r="BJ73" s="5" t="s">
        <v>123</v>
      </c>
      <c r="BK73" s="5" t="s">
        <v>123</v>
      </c>
      <c r="BL73" s="5" t="s">
        <v>123</v>
      </c>
      <c r="BO73" s="5" t="s">
        <v>123</v>
      </c>
      <c r="BP73" s="5" t="s">
        <v>123</v>
      </c>
      <c r="DB73" s="5">
        <v>3.0</v>
      </c>
      <c r="DE73" s="5" t="s">
        <v>124</v>
      </c>
    </row>
    <row r="74">
      <c r="A74" s="5">
        <v>84.0</v>
      </c>
      <c r="B74" s="5">
        <v>87.0</v>
      </c>
      <c r="C74" s="5">
        <v>60.0</v>
      </c>
      <c r="D74" s="5" t="s">
        <v>139</v>
      </c>
      <c r="E74" s="5" t="s">
        <v>110</v>
      </c>
      <c r="F74" s="5" t="s">
        <v>160</v>
      </c>
      <c r="G74" s="5" t="s">
        <v>705</v>
      </c>
      <c r="H74" s="5" t="s">
        <v>795</v>
      </c>
      <c r="I74" s="5" t="s">
        <v>796</v>
      </c>
      <c r="J74" s="5" t="s">
        <v>259</v>
      </c>
      <c r="K74" s="5" t="s">
        <v>143</v>
      </c>
      <c r="L74" s="8" t="s">
        <v>797</v>
      </c>
      <c r="M74" s="5" t="s">
        <v>118</v>
      </c>
      <c r="N74" s="5" t="s">
        <v>798</v>
      </c>
      <c r="O74" s="5" t="s">
        <v>799</v>
      </c>
      <c r="P74" s="5" t="s">
        <v>800</v>
      </c>
      <c r="Q74" s="5" t="s">
        <v>122</v>
      </c>
      <c r="R74" s="5" t="s">
        <v>123</v>
      </c>
      <c r="S74" s="5" t="s">
        <v>123</v>
      </c>
      <c r="U74" s="5" t="s">
        <v>123</v>
      </c>
      <c r="V74" s="5" t="s">
        <v>123</v>
      </c>
      <c r="W74" s="5" t="s">
        <v>123</v>
      </c>
      <c r="X74" s="5" t="s">
        <v>123</v>
      </c>
      <c r="Y74" s="5" t="s">
        <v>123</v>
      </c>
      <c r="AB74" s="5" t="s">
        <v>123</v>
      </c>
      <c r="AC74" s="5" t="s">
        <v>123</v>
      </c>
      <c r="DB74" s="5">
        <v>4.0</v>
      </c>
      <c r="DD74" s="5" t="s">
        <v>801</v>
      </c>
      <c r="DE74" s="5" t="s">
        <v>138</v>
      </c>
    </row>
    <row r="75">
      <c r="A75" s="5">
        <v>85.0</v>
      </c>
      <c r="B75" s="5">
        <v>245.0</v>
      </c>
      <c r="C75" s="5">
        <v>134.0</v>
      </c>
      <c r="D75" s="5" t="s">
        <v>109</v>
      </c>
      <c r="E75" s="5" t="s">
        <v>125</v>
      </c>
      <c r="F75" s="5" t="s">
        <v>111</v>
      </c>
      <c r="G75" s="5" t="s">
        <v>112</v>
      </c>
      <c r="H75" s="5" t="s">
        <v>802</v>
      </c>
      <c r="I75" s="5" t="s">
        <v>527</v>
      </c>
      <c r="J75" s="5" t="s">
        <v>142</v>
      </c>
      <c r="K75" s="5" t="s">
        <v>803</v>
      </c>
      <c r="L75" s="8" t="s">
        <v>804</v>
      </c>
      <c r="M75" s="5" t="s">
        <v>133</v>
      </c>
      <c r="N75" s="5" t="s">
        <v>805</v>
      </c>
      <c r="O75" s="5" t="s">
        <v>806</v>
      </c>
      <c r="P75" s="5" t="s">
        <v>807</v>
      </c>
      <c r="Q75" s="5" t="s">
        <v>122</v>
      </c>
      <c r="T75" s="5" t="s">
        <v>123</v>
      </c>
      <c r="Y75" s="5" t="s">
        <v>123</v>
      </c>
      <c r="Z75" s="5" t="s">
        <v>123</v>
      </c>
      <c r="AA75" s="5" t="s">
        <v>123</v>
      </c>
      <c r="DB75" s="5">
        <v>2.0</v>
      </c>
      <c r="DE75" s="5" t="s">
        <v>124</v>
      </c>
    </row>
    <row r="76">
      <c r="A76" s="5">
        <v>86.0</v>
      </c>
      <c r="B76" s="5">
        <v>228.0</v>
      </c>
      <c r="C76" s="5">
        <v>103.0</v>
      </c>
      <c r="D76" s="5" t="s">
        <v>109</v>
      </c>
      <c r="E76" s="5" t="s">
        <v>125</v>
      </c>
      <c r="F76" s="5" t="s">
        <v>126</v>
      </c>
      <c r="G76" s="5" t="s">
        <v>132</v>
      </c>
      <c r="H76" s="5" t="s">
        <v>808</v>
      </c>
      <c r="I76" s="5" t="s">
        <v>809</v>
      </c>
      <c r="J76" s="5" t="s">
        <v>129</v>
      </c>
      <c r="K76" s="5" t="s">
        <v>810</v>
      </c>
      <c r="L76" s="8" t="s">
        <v>811</v>
      </c>
      <c r="M76" s="5" t="s">
        <v>118</v>
      </c>
      <c r="N76" s="5" t="s">
        <v>812</v>
      </c>
      <c r="O76" s="5" t="s">
        <v>813</v>
      </c>
      <c r="P76" s="5" t="s">
        <v>814</v>
      </c>
      <c r="Q76" s="5" t="s">
        <v>122</v>
      </c>
      <c r="S76" s="5" t="s">
        <v>123</v>
      </c>
      <c r="T76" s="5" t="s">
        <v>123</v>
      </c>
      <c r="V76" s="5" t="s">
        <v>123</v>
      </c>
      <c r="W76" s="5" t="s">
        <v>123</v>
      </c>
      <c r="Y76" s="5" t="s">
        <v>123</v>
      </c>
      <c r="Z76" s="5" t="s">
        <v>123</v>
      </c>
      <c r="AB76" s="5" t="s">
        <v>123</v>
      </c>
      <c r="AC76" s="5" t="s">
        <v>123</v>
      </c>
      <c r="DB76" s="5">
        <v>3.0</v>
      </c>
      <c r="DE76" s="5" t="s">
        <v>124</v>
      </c>
    </row>
    <row r="77">
      <c r="A77" s="5">
        <v>87.0</v>
      </c>
      <c r="B77" s="5">
        <v>246.0</v>
      </c>
      <c r="C77" s="5">
        <v>137.0</v>
      </c>
      <c r="D77" s="5" t="s">
        <v>139</v>
      </c>
      <c r="E77" s="5" t="s">
        <v>110</v>
      </c>
      <c r="F77" s="5" t="s">
        <v>160</v>
      </c>
      <c r="G77" s="5" t="s">
        <v>271</v>
      </c>
      <c r="H77" s="5" t="s">
        <v>815</v>
      </c>
      <c r="I77" s="5" t="s">
        <v>527</v>
      </c>
      <c r="J77" s="5" t="s">
        <v>142</v>
      </c>
      <c r="K77" s="5" t="s">
        <v>727</v>
      </c>
      <c r="L77" s="8" t="s">
        <v>816</v>
      </c>
      <c r="M77" s="5" t="s">
        <v>118</v>
      </c>
      <c r="N77" s="5" t="s">
        <v>817</v>
      </c>
      <c r="O77" s="5" t="s">
        <v>818</v>
      </c>
      <c r="P77" s="5" t="s">
        <v>819</v>
      </c>
      <c r="Q77" s="5" t="s">
        <v>122</v>
      </c>
      <c r="T77" s="5" t="s">
        <v>123</v>
      </c>
      <c r="V77" s="5" t="s">
        <v>123</v>
      </c>
      <c r="Y77" s="5" t="s">
        <v>123</v>
      </c>
      <c r="AA77" s="5" t="s">
        <v>123</v>
      </c>
      <c r="AB77" s="5" t="s">
        <v>123</v>
      </c>
      <c r="DB77" s="5">
        <v>4.0</v>
      </c>
      <c r="DD77" s="5" t="s">
        <v>820</v>
      </c>
      <c r="DE77" s="5" t="s">
        <v>138</v>
      </c>
    </row>
    <row r="78">
      <c r="A78" s="5">
        <v>88.0</v>
      </c>
      <c r="B78" s="5">
        <v>154.0</v>
      </c>
      <c r="C78" s="5">
        <v>63.0</v>
      </c>
      <c r="D78" s="5" t="s">
        <v>139</v>
      </c>
      <c r="E78" s="5" t="s">
        <v>110</v>
      </c>
      <c r="F78" s="5" t="s">
        <v>111</v>
      </c>
      <c r="G78" s="5" t="s">
        <v>112</v>
      </c>
      <c r="H78" s="5" t="s">
        <v>821</v>
      </c>
      <c r="I78" s="5" t="s">
        <v>822</v>
      </c>
      <c r="J78" s="5" t="s">
        <v>222</v>
      </c>
      <c r="K78" s="5" t="s">
        <v>823</v>
      </c>
      <c r="L78" s="8" t="s">
        <v>824</v>
      </c>
      <c r="M78" s="5" t="s">
        <v>118</v>
      </c>
      <c r="N78" s="5" t="s">
        <v>825</v>
      </c>
      <c r="O78" s="5" t="s">
        <v>826</v>
      </c>
      <c r="P78" s="5" t="s">
        <v>827</v>
      </c>
      <c r="Q78" s="5" t="s">
        <v>122</v>
      </c>
      <c r="V78" s="5" t="s">
        <v>123</v>
      </c>
      <c r="X78" s="5" t="s">
        <v>123</v>
      </c>
      <c r="Y78" s="5" t="s">
        <v>123</v>
      </c>
      <c r="AA78" s="5" t="s">
        <v>123</v>
      </c>
      <c r="DB78" s="5">
        <v>3.0</v>
      </c>
      <c r="DE78" s="5" t="s">
        <v>138</v>
      </c>
    </row>
    <row r="79">
      <c r="A79" s="5">
        <v>89.0</v>
      </c>
      <c r="B79" s="5">
        <v>242.0</v>
      </c>
      <c r="C79" s="5">
        <v>126.0</v>
      </c>
      <c r="D79" s="5" t="s">
        <v>139</v>
      </c>
      <c r="E79" s="5" t="s">
        <v>110</v>
      </c>
      <c r="F79" s="5" t="s">
        <v>160</v>
      </c>
      <c r="G79" s="5" t="s">
        <v>828</v>
      </c>
      <c r="H79" s="5" t="s">
        <v>829</v>
      </c>
      <c r="I79" s="5" t="s">
        <v>424</v>
      </c>
      <c r="J79" s="5" t="s">
        <v>425</v>
      </c>
      <c r="K79" s="5" t="s">
        <v>143</v>
      </c>
      <c r="L79" s="8" t="s">
        <v>830</v>
      </c>
      <c r="M79" s="5" t="s">
        <v>118</v>
      </c>
      <c r="N79" s="5" t="s">
        <v>831</v>
      </c>
      <c r="O79" s="5" t="s">
        <v>832</v>
      </c>
      <c r="P79" s="5" t="s">
        <v>833</v>
      </c>
      <c r="Q79" s="5" t="s">
        <v>122</v>
      </c>
      <c r="S79" s="5" t="s">
        <v>123</v>
      </c>
      <c r="V79" s="5" t="s">
        <v>123</v>
      </c>
      <c r="X79" s="5" t="s">
        <v>123</v>
      </c>
      <c r="AB79" s="5" t="s">
        <v>123</v>
      </c>
      <c r="AC79" s="5" t="s">
        <v>123</v>
      </c>
      <c r="DB79" s="5">
        <v>3.0</v>
      </c>
      <c r="DE79" s="5" t="s">
        <v>138</v>
      </c>
    </row>
    <row r="80">
      <c r="A80" s="5">
        <v>90.0</v>
      </c>
      <c r="B80" s="5">
        <v>224.0</v>
      </c>
      <c r="C80" s="5">
        <v>95.0</v>
      </c>
      <c r="D80" s="5" t="s">
        <v>109</v>
      </c>
      <c r="E80" s="5" t="s">
        <v>110</v>
      </c>
      <c r="F80" s="5" t="s">
        <v>126</v>
      </c>
      <c r="G80" s="5" t="s">
        <v>576</v>
      </c>
      <c r="H80" s="5" t="s">
        <v>834</v>
      </c>
      <c r="I80" s="5" t="s">
        <v>835</v>
      </c>
      <c r="J80" s="5" t="s">
        <v>456</v>
      </c>
      <c r="K80" s="5" t="s">
        <v>836</v>
      </c>
      <c r="L80" s="8" t="s">
        <v>837</v>
      </c>
      <c r="M80" s="5" t="s">
        <v>133</v>
      </c>
      <c r="N80" s="5" t="s">
        <v>838</v>
      </c>
      <c r="O80" s="5" t="s">
        <v>839</v>
      </c>
      <c r="P80" s="5" t="s">
        <v>840</v>
      </c>
      <c r="Q80" s="5" t="s">
        <v>122</v>
      </c>
      <c r="U80" s="5" t="s">
        <v>123</v>
      </c>
      <c r="AC80" s="5" t="s">
        <v>123</v>
      </c>
      <c r="DB80" s="5">
        <v>2.0</v>
      </c>
      <c r="DE80" s="5" t="s">
        <v>124</v>
      </c>
    </row>
    <row r="81">
      <c r="A81" s="5">
        <v>91.0</v>
      </c>
      <c r="B81" s="5">
        <v>123.0</v>
      </c>
      <c r="C81" s="5">
        <v>115.0</v>
      </c>
      <c r="D81" s="5" t="s">
        <v>109</v>
      </c>
      <c r="E81" s="5" t="s">
        <v>110</v>
      </c>
      <c r="F81" s="5" t="s">
        <v>160</v>
      </c>
      <c r="G81" s="5" t="s">
        <v>841</v>
      </c>
      <c r="H81" s="5" t="s">
        <v>842</v>
      </c>
      <c r="I81" s="5" t="s">
        <v>338</v>
      </c>
      <c r="J81" s="5" t="s">
        <v>338</v>
      </c>
      <c r="K81" s="5" t="s">
        <v>843</v>
      </c>
      <c r="L81" s="8" t="s">
        <v>844</v>
      </c>
      <c r="M81" s="5" t="s">
        <v>118</v>
      </c>
      <c r="N81" s="5" t="s">
        <v>845</v>
      </c>
      <c r="O81" s="5" t="s">
        <v>846</v>
      </c>
      <c r="P81" s="5" t="s">
        <v>847</v>
      </c>
      <c r="Q81" s="5" t="s">
        <v>157</v>
      </c>
      <c r="R81" s="5" t="s">
        <v>123</v>
      </c>
      <c r="T81" s="5" t="s">
        <v>123</v>
      </c>
      <c r="U81" s="5" t="s">
        <v>123</v>
      </c>
      <c r="V81" s="5" t="s">
        <v>123</v>
      </c>
      <c r="Y81" s="5" t="s">
        <v>123</v>
      </c>
      <c r="AA81" s="5" t="s">
        <v>123</v>
      </c>
      <c r="AD81" s="5" t="s">
        <v>123</v>
      </c>
      <c r="AH81" s="5" t="s">
        <v>123</v>
      </c>
      <c r="AR81" s="5" t="s">
        <v>123</v>
      </c>
      <c r="AT81" s="5" t="s">
        <v>123</v>
      </c>
      <c r="AV81" s="5" t="s">
        <v>123</v>
      </c>
      <c r="AX81" s="5" t="s">
        <v>123</v>
      </c>
      <c r="AY81" s="5" t="s">
        <v>123</v>
      </c>
      <c r="AZ81" s="5" t="s">
        <v>123</v>
      </c>
      <c r="BA81" s="5" t="s">
        <v>123</v>
      </c>
      <c r="BB81" s="5" t="s">
        <v>123</v>
      </c>
      <c r="BC81" s="5" t="s">
        <v>123</v>
      </c>
      <c r="BD81" s="5" t="s">
        <v>123</v>
      </c>
      <c r="BF81" s="5" t="s">
        <v>123</v>
      </c>
      <c r="BJ81" s="5" t="s">
        <v>123</v>
      </c>
      <c r="BK81" s="5" t="s">
        <v>123</v>
      </c>
      <c r="BL81" s="5" t="s">
        <v>123</v>
      </c>
      <c r="BM81" s="5" t="s">
        <v>123</v>
      </c>
      <c r="BS81" s="5" t="s">
        <v>123</v>
      </c>
      <c r="CA81" s="5" t="s">
        <v>123</v>
      </c>
      <c r="CC81" s="5" t="s">
        <v>123</v>
      </c>
      <c r="CK81" s="5" t="s">
        <v>123</v>
      </c>
      <c r="CL81" s="5" t="s">
        <v>123</v>
      </c>
      <c r="CM81" s="5" t="s">
        <v>123</v>
      </c>
      <c r="CN81" s="5" t="s">
        <v>123</v>
      </c>
      <c r="CO81" s="5" t="s">
        <v>123</v>
      </c>
      <c r="CP81" s="5" t="s">
        <v>123</v>
      </c>
      <c r="CX81" s="5" t="s">
        <v>123</v>
      </c>
      <c r="CY81" s="5" t="s">
        <v>123</v>
      </c>
      <c r="CZ81" s="5" t="s">
        <v>123</v>
      </c>
      <c r="DA81" s="5" t="s">
        <v>123</v>
      </c>
      <c r="DB81" s="5">
        <v>3.0</v>
      </c>
      <c r="DD81" s="5" t="s">
        <v>848</v>
      </c>
      <c r="DE81" s="5" t="s">
        <v>138</v>
      </c>
    </row>
    <row r="82">
      <c r="A82" s="5">
        <v>92.0</v>
      </c>
      <c r="B82" s="5">
        <v>27.0</v>
      </c>
      <c r="C82" s="5">
        <v>81.0</v>
      </c>
      <c r="D82" s="5" t="s">
        <v>139</v>
      </c>
      <c r="E82" s="5" t="s">
        <v>125</v>
      </c>
      <c r="F82" s="5" t="s">
        <v>160</v>
      </c>
      <c r="G82" s="5" t="s">
        <v>686</v>
      </c>
      <c r="H82" s="5" t="s">
        <v>849</v>
      </c>
      <c r="I82" s="5" t="s">
        <v>616</v>
      </c>
      <c r="J82" s="5" t="s">
        <v>222</v>
      </c>
      <c r="K82" s="5" t="s">
        <v>849</v>
      </c>
      <c r="L82" s="8" t="s">
        <v>850</v>
      </c>
      <c r="M82" s="5" t="s">
        <v>118</v>
      </c>
      <c r="N82" s="5" t="s">
        <v>851</v>
      </c>
      <c r="O82" s="5" t="s">
        <v>852</v>
      </c>
      <c r="P82" s="5" t="s">
        <v>853</v>
      </c>
      <c r="Q82" s="5" t="s">
        <v>122</v>
      </c>
      <c r="V82" s="5" t="s">
        <v>123</v>
      </c>
      <c r="Z82" s="5" t="s">
        <v>123</v>
      </c>
      <c r="AB82" s="5" t="s">
        <v>123</v>
      </c>
      <c r="AC82" s="5" t="s">
        <v>123</v>
      </c>
      <c r="DB82" s="5">
        <v>3.0</v>
      </c>
      <c r="DE82" s="5" t="s">
        <v>124</v>
      </c>
    </row>
    <row r="83">
      <c r="A83" s="5">
        <v>93.0</v>
      </c>
      <c r="B83" s="5">
        <v>181.0</v>
      </c>
      <c r="C83" s="5">
        <v>108.0</v>
      </c>
      <c r="D83" s="5" t="s">
        <v>139</v>
      </c>
      <c r="E83" s="5" t="s">
        <v>125</v>
      </c>
      <c r="F83" s="5" t="s">
        <v>160</v>
      </c>
      <c r="G83" s="5" t="s">
        <v>393</v>
      </c>
      <c r="H83" s="5" t="s">
        <v>854</v>
      </c>
      <c r="I83" s="5" t="s">
        <v>855</v>
      </c>
      <c r="J83" s="5" t="s">
        <v>151</v>
      </c>
      <c r="K83" s="5" t="s">
        <v>856</v>
      </c>
      <c r="L83" s="8" t="s">
        <v>857</v>
      </c>
      <c r="M83" s="5" t="s">
        <v>118</v>
      </c>
      <c r="N83" s="5" t="s">
        <v>858</v>
      </c>
      <c r="O83" s="5" t="s">
        <v>859</v>
      </c>
      <c r="P83" s="5" t="s">
        <v>860</v>
      </c>
      <c r="Q83" s="5" t="s">
        <v>122</v>
      </c>
      <c r="R83" s="5" t="s">
        <v>123</v>
      </c>
      <c r="U83" s="5" t="s">
        <v>123</v>
      </c>
      <c r="V83" s="5" t="s">
        <v>123</v>
      </c>
      <c r="W83" s="5" t="s">
        <v>123</v>
      </c>
      <c r="Y83" s="5" t="s">
        <v>123</v>
      </c>
      <c r="AB83" s="5" t="s">
        <v>123</v>
      </c>
      <c r="DB83" s="5">
        <v>3.0</v>
      </c>
      <c r="DC83" s="5" t="s">
        <v>861</v>
      </c>
      <c r="DD83" s="5" t="s">
        <v>862</v>
      </c>
      <c r="DE83" s="5" t="s">
        <v>124</v>
      </c>
    </row>
    <row r="84">
      <c r="A84" s="5">
        <v>94.0</v>
      </c>
      <c r="B84" s="5">
        <v>11.0</v>
      </c>
      <c r="C84" s="5">
        <v>60.0</v>
      </c>
      <c r="D84" s="5" t="s">
        <v>139</v>
      </c>
      <c r="E84" s="5" t="s">
        <v>110</v>
      </c>
      <c r="F84" s="5" t="s">
        <v>160</v>
      </c>
      <c r="G84" s="5" t="s">
        <v>705</v>
      </c>
      <c r="H84" s="5" t="s">
        <v>863</v>
      </c>
      <c r="I84" s="5" t="s">
        <v>864</v>
      </c>
      <c r="J84" s="5" t="s">
        <v>259</v>
      </c>
      <c r="K84" s="5" t="s">
        <v>143</v>
      </c>
      <c r="L84" s="8" t="s">
        <v>865</v>
      </c>
      <c r="M84" s="5" t="s">
        <v>118</v>
      </c>
      <c r="N84" s="5" t="s">
        <v>866</v>
      </c>
      <c r="O84" s="5" t="s">
        <v>867</v>
      </c>
      <c r="P84" s="5" t="s">
        <v>868</v>
      </c>
      <c r="Q84" s="5" t="s">
        <v>157</v>
      </c>
      <c r="S84" s="5" t="s">
        <v>123</v>
      </c>
      <c r="T84" s="5" t="s">
        <v>123</v>
      </c>
      <c r="U84" s="5" t="s">
        <v>123</v>
      </c>
      <c r="V84" s="5" t="s">
        <v>123</v>
      </c>
      <c r="W84" s="5" t="s">
        <v>123</v>
      </c>
      <c r="X84" s="5" t="s">
        <v>123</v>
      </c>
      <c r="Y84" s="5" t="s">
        <v>123</v>
      </c>
      <c r="AA84" s="5" t="s">
        <v>123</v>
      </c>
      <c r="AB84" s="5" t="s">
        <v>123</v>
      </c>
      <c r="AC84" s="5" t="s">
        <v>123</v>
      </c>
      <c r="AD84" s="5" t="s">
        <v>123</v>
      </c>
      <c r="AK84" s="5" t="s">
        <v>123</v>
      </c>
      <c r="AM84" s="5" t="s">
        <v>123</v>
      </c>
      <c r="AO84" s="5" t="s">
        <v>123</v>
      </c>
      <c r="AQ84" s="5" t="s">
        <v>123</v>
      </c>
      <c r="AS84" s="5" t="s">
        <v>123</v>
      </c>
      <c r="AT84" s="5" t="s">
        <v>123</v>
      </c>
      <c r="AU84" s="5" t="s">
        <v>123</v>
      </c>
      <c r="AV84" s="5" t="s">
        <v>123</v>
      </c>
      <c r="AW84" s="5" t="s">
        <v>123</v>
      </c>
      <c r="AX84" s="5" t="s">
        <v>123</v>
      </c>
      <c r="AY84" s="5" t="s">
        <v>123</v>
      </c>
      <c r="BA84" s="5" t="s">
        <v>123</v>
      </c>
      <c r="BB84" s="5" t="s">
        <v>123</v>
      </c>
      <c r="BC84" s="5" t="s">
        <v>123</v>
      </c>
      <c r="BD84" s="5" t="s">
        <v>123</v>
      </c>
      <c r="BF84" s="5" t="s">
        <v>123</v>
      </c>
      <c r="BG84" s="5" t="s">
        <v>123</v>
      </c>
      <c r="BI84" s="5" t="s">
        <v>123</v>
      </c>
      <c r="BK84" s="5" t="s">
        <v>123</v>
      </c>
      <c r="BL84" s="5" t="s">
        <v>123</v>
      </c>
      <c r="BM84" s="5" t="s">
        <v>123</v>
      </c>
      <c r="BN84" s="5" t="s">
        <v>123</v>
      </c>
      <c r="BO84" s="5" t="s">
        <v>123</v>
      </c>
      <c r="BP84" s="5" t="s">
        <v>123</v>
      </c>
      <c r="BQ84" s="5" t="s">
        <v>123</v>
      </c>
      <c r="BR84" s="5" t="s">
        <v>123</v>
      </c>
      <c r="BS84" s="5" t="s">
        <v>123</v>
      </c>
      <c r="BT84" s="5" t="s">
        <v>123</v>
      </c>
      <c r="BU84" s="5" t="s">
        <v>123</v>
      </c>
      <c r="BV84" s="5" t="s">
        <v>123</v>
      </c>
      <c r="BW84" s="5" t="s">
        <v>123</v>
      </c>
      <c r="BX84" s="5" t="s">
        <v>123</v>
      </c>
      <c r="BY84" s="5" t="s">
        <v>123</v>
      </c>
      <c r="BZ84" s="5" t="s">
        <v>123</v>
      </c>
      <c r="CA84" s="5" t="s">
        <v>123</v>
      </c>
      <c r="CB84" s="5" t="s">
        <v>123</v>
      </c>
      <c r="CC84" s="5" t="s">
        <v>123</v>
      </c>
      <c r="CE84" s="5" t="s">
        <v>123</v>
      </c>
      <c r="CF84" s="5" t="s">
        <v>123</v>
      </c>
      <c r="CG84" s="5" t="s">
        <v>123</v>
      </c>
      <c r="CH84" s="5" t="s">
        <v>123</v>
      </c>
      <c r="CI84" s="5" t="s">
        <v>123</v>
      </c>
      <c r="CJ84" s="5" t="s">
        <v>123</v>
      </c>
      <c r="CK84" s="5" t="s">
        <v>123</v>
      </c>
      <c r="CL84" s="5" t="s">
        <v>123</v>
      </c>
      <c r="CM84" s="5" t="s">
        <v>123</v>
      </c>
      <c r="CN84" s="5" t="s">
        <v>123</v>
      </c>
      <c r="CO84" s="5" t="s">
        <v>123</v>
      </c>
      <c r="CP84" s="5" t="s">
        <v>123</v>
      </c>
      <c r="CQ84" s="5" t="s">
        <v>123</v>
      </c>
      <c r="CR84" s="5" t="s">
        <v>123</v>
      </c>
      <c r="CS84" s="5" t="s">
        <v>123</v>
      </c>
      <c r="CT84" s="5" t="s">
        <v>123</v>
      </c>
      <c r="CV84" s="5" t="s">
        <v>123</v>
      </c>
      <c r="CW84" s="5" t="s">
        <v>123</v>
      </c>
      <c r="CX84" s="5" t="s">
        <v>123</v>
      </c>
      <c r="DB84" s="5">
        <v>4.0</v>
      </c>
      <c r="DD84" s="5" t="s">
        <v>869</v>
      </c>
      <c r="DE84" s="5" t="s">
        <v>124</v>
      </c>
    </row>
    <row r="85">
      <c r="A85" s="5">
        <v>95.0</v>
      </c>
      <c r="B85" s="5">
        <v>28.0</v>
      </c>
      <c r="C85" s="5">
        <v>82.0</v>
      </c>
      <c r="D85" s="5" t="s">
        <v>109</v>
      </c>
      <c r="E85" s="5" t="s">
        <v>110</v>
      </c>
      <c r="F85" s="5" t="s">
        <v>160</v>
      </c>
      <c r="G85" s="5" t="s">
        <v>311</v>
      </c>
      <c r="H85" s="5" t="s">
        <v>870</v>
      </c>
      <c r="I85" s="5" t="s">
        <v>871</v>
      </c>
      <c r="J85" s="5" t="s">
        <v>314</v>
      </c>
      <c r="K85" s="5" t="s">
        <v>872</v>
      </c>
      <c r="L85" s="8" t="s">
        <v>873</v>
      </c>
      <c r="M85" s="5" t="s">
        <v>118</v>
      </c>
      <c r="N85" s="5" t="s">
        <v>874</v>
      </c>
      <c r="O85" s="5" t="s">
        <v>875</v>
      </c>
      <c r="P85" s="5" t="s">
        <v>876</v>
      </c>
      <c r="Q85" s="5" t="s">
        <v>157</v>
      </c>
      <c r="R85" s="5" t="s">
        <v>123</v>
      </c>
      <c r="T85" s="5" t="s">
        <v>123</v>
      </c>
      <c r="AA85" s="5" t="s">
        <v>123</v>
      </c>
      <c r="AE85" s="5" t="s">
        <v>123</v>
      </c>
      <c r="AJ85" s="5" t="s">
        <v>123</v>
      </c>
      <c r="AS85" s="5" t="s">
        <v>123</v>
      </c>
      <c r="AV85" s="5" t="s">
        <v>123</v>
      </c>
      <c r="BF85" s="5" t="s">
        <v>123</v>
      </c>
      <c r="DB85" s="5">
        <v>3.0</v>
      </c>
      <c r="DD85" s="5" t="s">
        <v>320</v>
      </c>
      <c r="DE85" s="5" t="s">
        <v>138</v>
      </c>
    </row>
    <row r="86">
      <c r="A86" s="5">
        <v>96.0</v>
      </c>
      <c r="B86" s="5">
        <v>252.0</v>
      </c>
      <c r="C86" s="5">
        <v>57.0</v>
      </c>
      <c r="D86" s="5" t="s">
        <v>109</v>
      </c>
      <c r="E86" s="5" t="s">
        <v>110</v>
      </c>
      <c r="F86" s="5" t="s">
        <v>111</v>
      </c>
      <c r="G86" s="5" t="s">
        <v>112</v>
      </c>
      <c r="H86" s="5" t="s">
        <v>877</v>
      </c>
      <c r="I86" s="5" t="s">
        <v>878</v>
      </c>
      <c r="J86" s="5" t="s">
        <v>327</v>
      </c>
      <c r="K86" s="5" t="s">
        <v>879</v>
      </c>
      <c r="L86" s="8" t="s">
        <v>880</v>
      </c>
      <c r="M86" s="5" t="s">
        <v>118</v>
      </c>
      <c r="N86" s="5" t="s">
        <v>881</v>
      </c>
      <c r="O86" s="5" t="s">
        <v>882</v>
      </c>
      <c r="P86" s="5" t="s">
        <v>883</v>
      </c>
      <c r="Q86" s="5" t="s">
        <v>122</v>
      </c>
      <c r="T86" s="5" t="s">
        <v>123</v>
      </c>
      <c r="V86" s="5" t="s">
        <v>123</v>
      </c>
      <c r="Y86" s="5" t="s">
        <v>123</v>
      </c>
      <c r="AB86" s="5" t="s">
        <v>123</v>
      </c>
      <c r="AC86" s="5" t="s">
        <v>123</v>
      </c>
      <c r="DB86" s="5">
        <v>3.0</v>
      </c>
      <c r="DD86" s="5" t="s">
        <v>884</v>
      </c>
      <c r="DE86" s="5" t="s">
        <v>138</v>
      </c>
    </row>
    <row r="87">
      <c r="A87" s="5">
        <v>97.0</v>
      </c>
      <c r="B87" s="5">
        <v>52.0</v>
      </c>
      <c r="C87" s="5">
        <v>111.0</v>
      </c>
      <c r="D87" s="5" t="s">
        <v>109</v>
      </c>
      <c r="E87" s="5" t="s">
        <v>125</v>
      </c>
      <c r="F87" s="5" t="s">
        <v>160</v>
      </c>
      <c r="G87" s="5" t="s">
        <v>161</v>
      </c>
      <c r="H87" s="5" t="s">
        <v>885</v>
      </c>
      <c r="I87" s="5" t="s">
        <v>886</v>
      </c>
      <c r="J87" s="5" t="s">
        <v>115</v>
      </c>
      <c r="K87" s="5" t="s">
        <v>887</v>
      </c>
      <c r="L87" s="8" t="s">
        <v>117</v>
      </c>
      <c r="M87" s="5" t="s">
        <v>133</v>
      </c>
      <c r="N87" s="5" t="s">
        <v>888</v>
      </c>
      <c r="O87" s="5" t="s">
        <v>889</v>
      </c>
      <c r="P87" s="5" t="s">
        <v>890</v>
      </c>
      <c r="Q87" s="5" t="s">
        <v>122</v>
      </c>
      <c r="T87" s="5" t="s">
        <v>123</v>
      </c>
      <c r="U87" s="5" t="s">
        <v>123</v>
      </c>
      <c r="V87" s="5" t="s">
        <v>123</v>
      </c>
      <c r="X87" s="5" t="s">
        <v>123</v>
      </c>
      <c r="Y87" s="5" t="s">
        <v>123</v>
      </c>
      <c r="AA87" s="5" t="s">
        <v>123</v>
      </c>
      <c r="AC87" s="5" t="s">
        <v>123</v>
      </c>
      <c r="DB87" s="5">
        <v>3.0</v>
      </c>
      <c r="DE87" s="5" t="s">
        <v>138</v>
      </c>
    </row>
    <row r="88">
      <c r="A88" s="5">
        <v>98.0</v>
      </c>
      <c r="B88" s="5">
        <v>186.0</v>
      </c>
      <c r="C88" s="5">
        <v>116.0</v>
      </c>
      <c r="D88" s="5" t="s">
        <v>109</v>
      </c>
      <c r="E88" s="5" t="s">
        <v>110</v>
      </c>
      <c r="F88" s="5" t="s">
        <v>160</v>
      </c>
      <c r="G88" s="5" t="s">
        <v>484</v>
      </c>
      <c r="H88" s="5" t="s">
        <v>891</v>
      </c>
      <c r="I88" s="5" t="s">
        <v>259</v>
      </c>
      <c r="J88" s="5" t="s">
        <v>439</v>
      </c>
      <c r="K88" s="5" t="s">
        <v>323</v>
      </c>
      <c r="L88" s="8" t="s">
        <v>892</v>
      </c>
      <c r="M88" s="5" t="s">
        <v>118</v>
      </c>
      <c r="N88" s="5" t="s">
        <v>893</v>
      </c>
      <c r="O88" s="5" t="s">
        <v>894</v>
      </c>
      <c r="P88" s="5" t="s">
        <v>895</v>
      </c>
      <c r="Q88" s="5" t="s">
        <v>122</v>
      </c>
      <c r="R88" s="5" t="s">
        <v>123</v>
      </c>
      <c r="T88" s="5" t="s">
        <v>123</v>
      </c>
      <c r="U88" s="5" t="s">
        <v>123</v>
      </c>
      <c r="V88" s="5" t="s">
        <v>123</v>
      </c>
      <c r="X88" s="5" t="s">
        <v>123</v>
      </c>
      <c r="Y88" s="5" t="s">
        <v>123</v>
      </c>
      <c r="AA88" s="5" t="s">
        <v>123</v>
      </c>
      <c r="AB88" s="5" t="s">
        <v>123</v>
      </c>
      <c r="DB88" s="5">
        <v>3.0</v>
      </c>
      <c r="DE88" s="5" t="s">
        <v>138</v>
      </c>
    </row>
    <row r="89">
      <c r="A89" s="5">
        <v>99.0</v>
      </c>
      <c r="B89" s="5">
        <v>155.0</v>
      </c>
      <c r="C89" s="5">
        <v>65.0</v>
      </c>
      <c r="D89" s="5" t="s">
        <v>109</v>
      </c>
      <c r="E89" s="5" t="s">
        <v>125</v>
      </c>
      <c r="F89" s="5" t="s">
        <v>219</v>
      </c>
      <c r="G89" s="5" t="s">
        <v>112</v>
      </c>
      <c r="H89" s="5" t="s">
        <v>896</v>
      </c>
      <c r="I89" s="5" t="s">
        <v>897</v>
      </c>
      <c r="J89" s="5" t="s">
        <v>397</v>
      </c>
      <c r="K89" s="5" t="s">
        <v>898</v>
      </c>
      <c r="L89" s="8" t="s">
        <v>899</v>
      </c>
      <c r="M89" s="5" t="s">
        <v>118</v>
      </c>
      <c r="N89" s="5" t="s">
        <v>900</v>
      </c>
      <c r="O89" s="5" t="s">
        <v>901</v>
      </c>
      <c r="P89" s="5" t="s">
        <v>902</v>
      </c>
      <c r="Q89" s="5" t="s">
        <v>122</v>
      </c>
      <c r="R89" s="5" t="s">
        <v>123</v>
      </c>
      <c r="U89" s="5" t="s">
        <v>123</v>
      </c>
      <c r="V89" s="5" t="s">
        <v>123</v>
      </c>
      <c r="Y89" s="5" t="s">
        <v>123</v>
      </c>
      <c r="DB89" s="5">
        <v>3.0</v>
      </c>
      <c r="DE89" s="5" t="s">
        <v>138</v>
      </c>
    </row>
    <row r="90">
      <c r="A90" s="5">
        <v>100.0</v>
      </c>
      <c r="B90" s="5">
        <v>171.0</v>
      </c>
      <c r="C90" s="5">
        <v>93.0</v>
      </c>
      <c r="D90" s="5" t="s">
        <v>109</v>
      </c>
      <c r="E90" s="5" t="s">
        <v>125</v>
      </c>
      <c r="F90" s="5" t="s">
        <v>160</v>
      </c>
      <c r="G90" s="5" t="s">
        <v>754</v>
      </c>
      <c r="H90" s="5" t="s">
        <v>903</v>
      </c>
      <c r="I90" s="5" t="s">
        <v>616</v>
      </c>
      <c r="J90" s="5" t="s">
        <v>222</v>
      </c>
      <c r="K90" s="5" t="s">
        <v>904</v>
      </c>
      <c r="L90" s="7" t="s">
        <v>117</v>
      </c>
      <c r="M90" s="5" t="s">
        <v>118</v>
      </c>
      <c r="N90" s="5" t="s">
        <v>905</v>
      </c>
      <c r="O90" s="5" t="s">
        <v>906</v>
      </c>
      <c r="P90" s="5" t="s">
        <v>907</v>
      </c>
      <c r="Q90" s="5" t="s">
        <v>122</v>
      </c>
      <c r="S90" s="5" t="s">
        <v>123</v>
      </c>
      <c r="T90" s="5" t="s">
        <v>123</v>
      </c>
      <c r="U90" s="5" t="s">
        <v>123</v>
      </c>
      <c r="V90" s="5" t="s">
        <v>123</v>
      </c>
      <c r="W90" s="5" t="s">
        <v>123</v>
      </c>
      <c r="X90" s="5" t="s">
        <v>123</v>
      </c>
      <c r="Y90" s="5" t="s">
        <v>123</v>
      </c>
      <c r="AA90" s="5" t="s">
        <v>123</v>
      </c>
      <c r="AB90" s="5" t="s">
        <v>123</v>
      </c>
      <c r="AC90" s="5" t="s">
        <v>123</v>
      </c>
      <c r="DB90" s="5">
        <v>4.0</v>
      </c>
      <c r="DE90" s="5" t="s">
        <v>207</v>
      </c>
    </row>
    <row r="91">
      <c r="A91" s="5">
        <v>101.0</v>
      </c>
      <c r="B91" s="5">
        <v>47.0</v>
      </c>
      <c r="C91" s="5">
        <v>106.0</v>
      </c>
      <c r="D91" s="5" t="s">
        <v>109</v>
      </c>
      <c r="E91" s="5" t="s">
        <v>110</v>
      </c>
      <c r="F91" s="5" t="s">
        <v>160</v>
      </c>
      <c r="G91" s="5" t="s">
        <v>438</v>
      </c>
      <c r="H91" s="5" t="s">
        <v>908</v>
      </c>
      <c r="I91" s="5" t="s">
        <v>909</v>
      </c>
      <c r="J91" s="5" t="s">
        <v>259</v>
      </c>
      <c r="K91" s="5" t="s">
        <v>910</v>
      </c>
      <c r="L91" s="8" t="s">
        <v>117</v>
      </c>
      <c r="M91" s="5" t="s">
        <v>118</v>
      </c>
      <c r="N91" s="5" t="s">
        <v>911</v>
      </c>
      <c r="O91" s="5" t="s">
        <v>912</v>
      </c>
      <c r="P91" s="5" t="s">
        <v>913</v>
      </c>
      <c r="Q91" s="5" t="s">
        <v>157</v>
      </c>
      <c r="U91" s="5" t="s">
        <v>123</v>
      </c>
      <c r="X91" s="5" t="s">
        <v>123</v>
      </c>
      <c r="Y91" s="5" t="s">
        <v>123</v>
      </c>
      <c r="AD91" s="5" t="s">
        <v>123</v>
      </c>
      <c r="AQ91" s="5" t="s">
        <v>123</v>
      </c>
      <c r="AR91" s="5" t="s">
        <v>123</v>
      </c>
      <c r="AT91" s="5" t="s">
        <v>123</v>
      </c>
      <c r="AV91" s="5" t="s">
        <v>123</v>
      </c>
      <c r="AY91" s="5" t="s">
        <v>123</v>
      </c>
      <c r="AZ91" s="5" t="s">
        <v>123</v>
      </c>
      <c r="BA91" s="5" t="s">
        <v>123</v>
      </c>
      <c r="BB91" s="5" t="s">
        <v>123</v>
      </c>
      <c r="BC91" s="5" t="s">
        <v>123</v>
      </c>
      <c r="BO91" s="5" t="s">
        <v>123</v>
      </c>
      <c r="CK91" s="5" t="s">
        <v>123</v>
      </c>
      <c r="CL91" s="5" t="s">
        <v>123</v>
      </c>
      <c r="CN91" s="5" t="s">
        <v>123</v>
      </c>
      <c r="DB91" s="5">
        <v>3.0</v>
      </c>
      <c r="DE91" s="5" t="s">
        <v>138</v>
      </c>
    </row>
    <row r="92">
      <c r="A92" s="5">
        <v>102.0</v>
      </c>
      <c r="B92" s="5">
        <v>207.0</v>
      </c>
      <c r="C92" s="5">
        <v>60.0</v>
      </c>
      <c r="D92" s="5" t="s">
        <v>139</v>
      </c>
      <c r="E92" s="5" t="s">
        <v>110</v>
      </c>
      <c r="F92" s="5" t="s">
        <v>160</v>
      </c>
      <c r="G92" s="5" t="s">
        <v>705</v>
      </c>
      <c r="H92" s="5" t="s">
        <v>914</v>
      </c>
      <c r="I92" s="5" t="s">
        <v>915</v>
      </c>
      <c r="J92" s="5" t="s">
        <v>501</v>
      </c>
      <c r="K92" s="5" t="s">
        <v>143</v>
      </c>
      <c r="L92" s="8" t="s">
        <v>916</v>
      </c>
      <c r="M92" s="5" t="s">
        <v>118</v>
      </c>
      <c r="N92" s="5" t="s">
        <v>917</v>
      </c>
      <c r="O92" s="5" t="s">
        <v>918</v>
      </c>
      <c r="P92" s="5" t="s">
        <v>919</v>
      </c>
      <c r="Q92" s="5" t="s">
        <v>122</v>
      </c>
      <c r="T92" s="5" t="s">
        <v>123</v>
      </c>
      <c r="U92" s="5" t="s">
        <v>123</v>
      </c>
      <c r="V92" s="5" t="s">
        <v>123</v>
      </c>
      <c r="Y92" s="5" t="s">
        <v>123</v>
      </c>
      <c r="Z92" s="5" t="s">
        <v>123</v>
      </c>
      <c r="AA92" s="5" t="s">
        <v>123</v>
      </c>
      <c r="AB92" s="5" t="s">
        <v>123</v>
      </c>
      <c r="AC92" s="5" t="s">
        <v>123</v>
      </c>
      <c r="DB92" s="5">
        <v>4.0</v>
      </c>
      <c r="DE92" s="5" t="s">
        <v>124</v>
      </c>
    </row>
    <row r="93">
      <c r="A93" s="5">
        <v>103.0</v>
      </c>
      <c r="B93" s="5">
        <v>227.0</v>
      </c>
      <c r="C93" s="5">
        <v>102.0</v>
      </c>
      <c r="D93" s="5" t="s">
        <v>139</v>
      </c>
      <c r="E93" s="5" t="s">
        <v>110</v>
      </c>
      <c r="F93" s="5" t="s">
        <v>160</v>
      </c>
      <c r="G93" s="5" t="s">
        <v>920</v>
      </c>
      <c r="H93" s="5" t="s">
        <v>921</v>
      </c>
      <c r="I93" s="5" t="s">
        <v>922</v>
      </c>
      <c r="J93" s="5" t="s">
        <v>460</v>
      </c>
      <c r="K93" s="5" t="s">
        <v>923</v>
      </c>
      <c r="L93" s="8" t="s">
        <v>924</v>
      </c>
      <c r="M93" s="5" t="s">
        <v>118</v>
      </c>
      <c r="N93" s="5" t="s">
        <v>925</v>
      </c>
      <c r="O93" s="5" t="s">
        <v>926</v>
      </c>
      <c r="P93" s="5" t="s">
        <v>927</v>
      </c>
      <c r="Q93" s="5" t="s">
        <v>122</v>
      </c>
      <c r="T93" s="5" t="s">
        <v>123</v>
      </c>
      <c r="DB93" s="5">
        <v>2.0</v>
      </c>
      <c r="DD93" s="5" t="s">
        <v>928</v>
      </c>
      <c r="DE93" s="5" t="s">
        <v>207</v>
      </c>
    </row>
    <row r="94">
      <c r="A94" s="5">
        <v>104.0</v>
      </c>
      <c r="B94" s="5">
        <v>40.0</v>
      </c>
      <c r="C94" s="5">
        <v>97.0</v>
      </c>
      <c r="D94" s="5" t="s">
        <v>139</v>
      </c>
      <c r="E94" s="5" t="s">
        <v>110</v>
      </c>
      <c r="F94" s="5" t="s">
        <v>160</v>
      </c>
      <c r="G94" s="5" t="s">
        <v>720</v>
      </c>
      <c r="H94" s="5" t="s">
        <v>929</v>
      </c>
      <c r="I94" s="5" t="s">
        <v>748</v>
      </c>
      <c r="J94" s="5" t="s">
        <v>417</v>
      </c>
      <c r="K94" s="5" t="s">
        <v>749</v>
      </c>
      <c r="L94" s="8" t="s">
        <v>930</v>
      </c>
      <c r="M94" s="5" t="s">
        <v>118</v>
      </c>
      <c r="N94" s="5" t="s">
        <v>931</v>
      </c>
      <c r="O94" s="5" t="s">
        <v>932</v>
      </c>
      <c r="P94" s="5" t="s">
        <v>933</v>
      </c>
      <c r="Q94" s="5" t="s">
        <v>122</v>
      </c>
      <c r="R94" s="5" t="s">
        <v>123</v>
      </c>
      <c r="S94" s="5" t="s">
        <v>123</v>
      </c>
      <c r="U94" s="5" t="s">
        <v>123</v>
      </c>
      <c r="V94" s="5" t="s">
        <v>123</v>
      </c>
      <c r="Y94" s="5" t="s">
        <v>123</v>
      </c>
      <c r="AA94" s="5" t="s">
        <v>123</v>
      </c>
      <c r="DB94" s="5">
        <v>3.0</v>
      </c>
      <c r="DE94" s="5" t="s">
        <v>138</v>
      </c>
    </row>
    <row r="95">
      <c r="A95" s="5">
        <v>105.0</v>
      </c>
      <c r="B95" s="5">
        <v>25.0</v>
      </c>
      <c r="C95" s="5">
        <v>78.0</v>
      </c>
      <c r="D95" s="5" t="s">
        <v>109</v>
      </c>
      <c r="E95" s="5" t="s">
        <v>110</v>
      </c>
      <c r="F95" s="5" t="s">
        <v>160</v>
      </c>
      <c r="G95" s="5" t="s">
        <v>178</v>
      </c>
      <c r="H95" s="5" t="s">
        <v>934</v>
      </c>
      <c r="I95" s="5" t="s">
        <v>935</v>
      </c>
      <c r="J95" s="5" t="s">
        <v>181</v>
      </c>
      <c r="K95" s="5" t="s">
        <v>936</v>
      </c>
      <c r="L95" s="8" t="s">
        <v>937</v>
      </c>
      <c r="M95" s="5" t="s">
        <v>118</v>
      </c>
      <c r="N95" s="5" t="s">
        <v>938</v>
      </c>
      <c r="O95" s="5" t="s">
        <v>939</v>
      </c>
      <c r="P95" s="5" t="s">
        <v>940</v>
      </c>
      <c r="Q95" s="5" t="s">
        <v>122</v>
      </c>
      <c r="S95" s="5" t="s">
        <v>123</v>
      </c>
      <c r="V95" s="5" t="s">
        <v>123</v>
      </c>
      <c r="X95" s="5" t="s">
        <v>123</v>
      </c>
      <c r="DB95" s="5">
        <v>3.0</v>
      </c>
      <c r="DD95" s="5" t="s">
        <v>941</v>
      </c>
      <c r="DE95" s="5" t="s">
        <v>124</v>
      </c>
    </row>
    <row r="96">
      <c r="A96" s="5">
        <v>107.0</v>
      </c>
      <c r="B96" s="5">
        <v>81.0</v>
      </c>
      <c r="C96" s="5">
        <v>50.0</v>
      </c>
      <c r="D96" s="5" t="s">
        <v>109</v>
      </c>
      <c r="E96" s="5" t="s">
        <v>110</v>
      </c>
      <c r="F96" s="5" t="s">
        <v>111</v>
      </c>
      <c r="G96" s="5" t="s">
        <v>112</v>
      </c>
      <c r="H96" s="5" t="s">
        <v>951</v>
      </c>
      <c r="I96" s="5" t="s">
        <v>259</v>
      </c>
      <c r="J96" s="5" t="s">
        <v>439</v>
      </c>
      <c r="K96" s="5" t="s">
        <v>952</v>
      </c>
      <c r="L96" s="8" t="s">
        <v>953</v>
      </c>
      <c r="M96" s="5" t="s">
        <v>118</v>
      </c>
      <c r="N96" s="5" t="s">
        <v>954</v>
      </c>
      <c r="O96" s="5" t="s">
        <v>955</v>
      </c>
      <c r="P96" s="5" t="s">
        <v>956</v>
      </c>
      <c r="Q96" s="5" t="s">
        <v>122</v>
      </c>
      <c r="R96" s="5" t="s">
        <v>123</v>
      </c>
      <c r="T96" s="5" t="s">
        <v>123</v>
      </c>
      <c r="Y96" s="5" t="s">
        <v>123</v>
      </c>
      <c r="DB96" s="5">
        <v>4.0</v>
      </c>
      <c r="DE96" s="5" t="s">
        <v>138</v>
      </c>
    </row>
    <row r="97">
      <c r="A97" s="5">
        <v>109.0</v>
      </c>
      <c r="B97" s="5">
        <v>149.0</v>
      </c>
      <c r="C97" s="5">
        <v>57.0</v>
      </c>
      <c r="D97" s="5" t="s">
        <v>109</v>
      </c>
      <c r="E97" s="5" t="s">
        <v>110</v>
      </c>
      <c r="F97" s="5" t="s">
        <v>111</v>
      </c>
      <c r="G97" s="5" t="s">
        <v>112</v>
      </c>
      <c r="H97" s="5" t="s">
        <v>967</v>
      </c>
      <c r="I97" s="5" t="s">
        <v>968</v>
      </c>
      <c r="J97" s="5" t="s">
        <v>327</v>
      </c>
      <c r="K97" s="5" t="s">
        <v>969</v>
      </c>
      <c r="L97" s="8" t="s">
        <v>970</v>
      </c>
      <c r="M97" s="5" t="s">
        <v>118</v>
      </c>
      <c r="N97" s="5" t="s">
        <v>971</v>
      </c>
      <c r="O97" s="5" t="s">
        <v>972</v>
      </c>
      <c r="P97" s="5" t="s">
        <v>973</v>
      </c>
      <c r="Q97" s="5" t="s">
        <v>122</v>
      </c>
      <c r="T97" s="5" t="s">
        <v>123</v>
      </c>
      <c r="W97" s="5" t="s">
        <v>123</v>
      </c>
      <c r="AB97" s="5" t="s">
        <v>123</v>
      </c>
      <c r="AC97" s="5" t="s">
        <v>123</v>
      </c>
      <c r="DB97" s="5">
        <v>3.0</v>
      </c>
      <c r="DD97" s="5" t="s">
        <v>974</v>
      </c>
      <c r="DE97" s="5" t="s">
        <v>138</v>
      </c>
    </row>
    <row r="98">
      <c r="A98" s="5">
        <v>110.0</v>
      </c>
      <c r="B98" s="5">
        <v>276.0</v>
      </c>
      <c r="C98" s="5">
        <v>114.0</v>
      </c>
      <c r="D98" s="5" t="s">
        <v>139</v>
      </c>
      <c r="E98" s="5" t="s">
        <v>110</v>
      </c>
      <c r="F98" s="5" t="s">
        <v>111</v>
      </c>
      <c r="G98" s="5" t="s">
        <v>112</v>
      </c>
      <c r="H98" s="5" t="s">
        <v>975</v>
      </c>
      <c r="I98" s="5" t="s">
        <v>976</v>
      </c>
      <c r="J98" s="5" t="s">
        <v>397</v>
      </c>
      <c r="K98" s="5" t="s">
        <v>977</v>
      </c>
      <c r="L98" s="8" t="s">
        <v>978</v>
      </c>
      <c r="M98" s="5" t="s">
        <v>118</v>
      </c>
      <c r="N98" s="5" t="s">
        <v>979</v>
      </c>
      <c r="O98" s="5" t="s">
        <v>980</v>
      </c>
      <c r="Q98" s="5" t="s">
        <v>122</v>
      </c>
      <c r="R98" s="5" t="s">
        <v>123</v>
      </c>
      <c r="V98" s="5" t="s">
        <v>123</v>
      </c>
      <c r="DB98" s="5">
        <v>4.0</v>
      </c>
      <c r="DE98" s="5" t="s">
        <v>138</v>
      </c>
    </row>
    <row r="99">
      <c r="A99" s="5">
        <v>113.0</v>
      </c>
      <c r="B99" s="5">
        <v>261.0</v>
      </c>
      <c r="C99" s="5">
        <v>73.0</v>
      </c>
      <c r="D99" s="5" t="s">
        <v>139</v>
      </c>
      <c r="E99" s="5" t="s">
        <v>110</v>
      </c>
      <c r="F99" s="5" t="s">
        <v>160</v>
      </c>
      <c r="G99" s="5" t="s">
        <v>403</v>
      </c>
      <c r="H99" s="5" t="s">
        <v>1000</v>
      </c>
      <c r="I99" s="5" t="s">
        <v>1001</v>
      </c>
      <c r="J99" s="5" t="s">
        <v>406</v>
      </c>
      <c r="K99" s="5" t="s">
        <v>1002</v>
      </c>
      <c r="L99" s="8" t="s">
        <v>1003</v>
      </c>
      <c r="M99" s="5" t="s">
        <v>118</v>
      </c>
      <c r="N99" s="5" t="s">
        <v>1004</v>
      </c>
      <c r="O99" s="5" t="s">
        <v>1005</v>
      </c>
      <c r="P99" s="5" t="s">
        <v>1006</v>
      </c>
      <c r="Q99" s="5" t="s">
        <v>122</v>
      </c>
      <c r="S99" s="5" t="s">
        <v>123</v>
      </c>
      <c r="T99" s="5" t="s">
        <v>123</v>
      </c>
      <c r="U99" s="5" t="s">
        <v>123</v>
      </c>
      <c r="V99" s="5" t="s">
        <v>123</v>
      </c>
      <c r="X99" s="5" t="s">
        <v>123</v>
      </c>
      <c r="Y99" s="5" t="s">
        <v>123</v>
      </c>
      <c r="AA99" s="5" t="s">
        <v>123</v>
      </c>
      <c r="DB99" s="5">
        <v>4.0</v>
      </c>
      <c r="DE99" s="5" t="s">
        <v>124</v>
      </c>
    </row>
    <row r="100">
      <c r="A100" s="5">
        <v>114.0</v>
      </c>
      <c r="B100" s="5">
        <v>43.0</v>
      </c>
      <c r="C100" s="5">
        <v>101.0</v>
      </c>
      <c r="D100" s="5" t="s">
        <v>139</v>
      </c>
      <c r="E100" s="5" t="s">
        <v>125</v>
      </c>
      <c r="F100" s="5" t="s">
        <v>219</v>
      </c>
      <c r="G100" s="5" t="s">
        <v>112</v>
      </c>
      <c r="H100" s="5" t="s">
        <v>1007</v>
      </c>
      <c r="I100" s="5" t="s">
        <v>1008</v>
      </c>
      <c r="J100" s="5" t="s">
        <v>477</v>
      </c>
      <c r="K100" s="5" t="s">
        <v>1009</v>
      </c>
      <c r="L100" s="8" t="s">
        <v>1010</v>
      </c>
      <c r="M100" s="5" t="s">
        <v>118</v>
      </c>
      <c r="N100" s="5" t="s">
        <v>1011</v>
      </c>
      <c r="O100" s="5" t="s">
        <v>1012</v>
      </c>
      <c r="P100" s="5" t="s">
        <v>1013</v>
      </c>
      <c r="Q100" s="5" t="s">
        <v>122</v>
      </c>
      <c r="R100" s="5" t="s">
        <v>123</v>
      </c>
      <c r="T100" s="5" t="s">
        <v>123</v>
      </c>
      <c r="U100" s="5" t="s">
        <v>123</v>
      </c>
      <c r="V100" s="5" t="s">
        <v>123</v>
      </c>
      <c r="Y100" s="5" t="s">
        <v>123</v>
      </c>
      <c r="AA100" s="5" t="s">
        <v>123</v>
      </c>
      <c r="DB100" s="5">
        <v>3.0</v>
      </c>
      <c r="DD100" s="5" t="s">
        <v>1014</v>
      </c>
      <c r="DE100" s="5" t="s">
        <v>124</v>
      </c>
    </row>
    <row r="101">
      <c r="A101" s="5">
        <v>115.0</v>
      </c>
      <c r="B101" s="5">
        <v>283.0</v>
      </c>
      <c r="C101" s="5">
        <v>126.0</v>
      </c>
      <c r="D101" s="5" t="s">
        <v>139</v>
      </c>
      <c r="E101" s="5" t="s">
        <v>110</v>
      </c>
      <c r="F101" s="5" t="s">
        <v>160</v>
      </c>
      <c r="G101" s="5" t="s">
        <v>828</v>
      </c>
      <c r="H101" s="5" t="s">
        <v>1015</v>
      </c>
      <c r="I101" s="5" t="s">
        <v>1016</v>
      </c>
      <c r="J101" s="5" t="s">
        <v>425</v>
      </c>
      <c r="K101" s="5" t="s">
        <v>143</v>
      </c>
      <c r="L101" s="8" t="s">
        <v>1017</v>
      </c>
      <c r="M101" s="5" t="s">
        <v>118</v>
      </c>
      <c r="N101" s="5" t="s">
        <v>1018</v>
      </c>
      <c r="O101" s="5" t="s">
        <v>1019</v>
      </c>
      <c r="P101" s="5" t="s">
        <v>1020</v>
      </c>
      <c r="Q101" s="5" t="s">
        <v>122</v>
      </c>
      <c r="T101" s="5" t="s">
        <v>123</v>
      </c>
      <c r="Y101" s="5" t="s">
        <v>123</v>
      </c>
      <c r="AA101" s="5" t="s">
        <v>123</v>
      </c>
      <c r="DB101" s="5">
        <v>4.0</v>
      </c>
      <c r="DE101" s="5" t="s">
        <v>124</v>
      </c>
    </row>
    <row r="102">
      <c r="A102" s="5">
        <v>116.0</v>
      </c>
      <c r="B102" s="5">
        <v>72.0</v>
      </c>
      <c r="C102" s="5">
        <v>135.0</v>
      </c>
      <c r="D102" s="5" t="s">
        <v>139</v>
      </c>
      <c r="E102" s="5" t="s">
        <v>125</v>
      </c>
      <c r="F102" s="5" t="s">
        <v>160</v>
      </c>
      <c r="G102" s="5" t="s">
        <v>1021</v>
      </c>
      <c r="H102" s="5" t="s">
        <v>1022</v>
      </c>
      <c r="I102" s="5" t="s">
        <v>1023</v>
      </c>
      <c r="J102" s="5" t="s">
        <v>222</v>
      </c>
      <c r="K102" s="5" t="s">
        <v>1024</v>
      </c>
      <c r="L102" s="8" t="s">
        <v>1025</v>
      </c>
      <c r="M102" s="5" t="s">
        <v>118</v>
      </c>
      <c r="N102" s="5" t="s">
        <v>1026</v>
      </c>
      <c r="O102" s="5" t="s">
        <v>1027</v>
      </c>
      <c r="P102" s="5" t="s">
        <v>1028</v>
      </c>
      <c r="Q102" s="5" t="s">
        <v>157</v>
      </c>
      <c r="R102" s="5" t="s">
        <v>123</v>
      </c>
      <c r="S102" s="5" t="s">
        <v>123</v>
      </c>
      <c r="X102" s="5" t="s">
        <v>123</v>
      </c>
      <c r="Z102" s="5" t="s">
        <v>123</v>
      </c>
      <c r="AB102" s="5" t="s">
        <v>123</v>
      </c>
      <c r="AG102" s="5" t="s">
        <v>123</v>
      </c>
      <c r="AI102" s="5" t="s">
        <v>123</v>
      </c>
      <c r="AL102" s="5" t="s">
        <v>123</v>
      </c>
      <c r="AN102" s="5" t="s">
        <v>123</v>
      </c>
      <c r="AU102" s="5" t="s">
        <v>123</v>
      </c>
      <c r="AX102" s="5" t="s">
        <v>123</v>
      </c>
      <c r="AZ102" s="5" t="s">
        <v>123</v>
      </c>
      <c r="BA102" s="5" t="s">
        <v>123</v>
      </c>
      <c r="BC102" s="5" t="s">
        <v>123</v>
      </c>
      <c r="BD102" s="5" t="s">
        <v>123</v>
      </c>
      <c r="BE102" s="5" t="s">
        <v>123</v>
      </c>
      <c r="BF102" s="5" t="s">
        <v>123</v>
      </c>
      <c r="BG102" s="5" t="s">
        <v>123</v>
      </c>
      <c r="BH102" s="5" t="s">
        <v>123</v>
      </c>
      <c r="BI102" s="5" t="s">
        <v>123</v>
      </c>
      <c r="BJ102" s="5" t="s">
        <v>123</v>
      </c>
      <c r="BK102" s="5" t="s">
        <v>123</v>
      </c>
      <c r="BL102" s="5" t="s">
        <v>123</v>
      </c>
      <c r="BM102" s="5" t="s">
        <v>123</v>
      </c>
      <c r="BN102" s="5" t="s">
        <v>123</v>
      </c>
      <c r="BO102" s="5" t="s">
        <v>123</v>
      </c>
      <c r="BP102" s="5" t="s">
        <v>123</v>
      </c>
      <c r="BR102" s="5" t="s">
        <v>123</v>
      </c>
      <c r="BV102" s="5" t="s">
        <v>123</v>
      </c>
      <c r="BW102" s="5" t="s">
        <v>123</v>
      </c>
      <c r="BZ102" s="5" t="s">
        <v>123</v>
      </c>
      <c r="CE102" s="5" t="s">
        <v>123</v>
      </c>
      <c r="CF102" s="5" t="s">
        <v>123</v>
      </c>
      <c r="CG102" s="5" t="s">
        <v>123</v>
      </c>
      <c r="CO102" s="5" t="s">
        <v>123</v>
      </c>
      <c r="CP102" s="5" t="s">
        <v>123</v>
      </c>
      <c r="CQ102" s="5" t="s">
        <v>123</v>
      </c>
      <c r="CR102" s="5" t="s">
        <v>123</v>
      </c>
      <c r="CV102" s="5" t="s">
        <v>123</v>
      </c>
      <c r="CX102" s="5" t="s">
        <v>123</v>
      </c>
      <c r="CY102" s="5" t="s">
        <v>123</v>
      </c>
      <c r="CZ102" s="5" t="s">
        <v>123</v>
      </c>
      <c r="DB102" s="5">
        <v>3.0</v>
      </c>
      <c r="DE102" s="5" t="s">
        <v>124</v>
      </c>
    </row>
    <row r="103">
      <c r="A103" s="5">
        <v>117.0</v>
      </c>
      <c r="B103" s="5">
        <v>157.0</v>
      </c>
      <c r="C103" s="5">
        <v>67.0</v>
      </c>
      <c r="D103" s="5" t="s">
        <v>139</v>
      </c>
      <c r="E103" s="5" t="s">
        <v>110</v>
      </c>
      <c r="F103" s="5" t="s">
        <v>160</v>
      </c>
      <c r="G103" s="5" t="s">
        <v>1029</v>
      </c>
      <c r="H103" s="5" t="s">
        <v>1030</v>
      </c>
      <c r="I103" s="5" t="s">
        <v>221</v>
      </c>
      <c r="J103" s="5" t="s">
        <v>222</v>
      </c>
      <c r="K103" s="5" t="s">
        <v>1031</v>
      </c>
      <c r="L103" s="8" t="s">
        <v>1032</v>
      </c>
      <c r="M103" s="5" t="s">
        <v>118</v>
      </c>
      <c r="N103" s="5" t="s">
        <v>1033</v>
      </c>
      <c r="O103" s="5" t="s">
        <v>1034</v>
      </c>
      <c r="P103" s="5" t="s">
        <v>1035</v>
      </c>
      <c r="Q103" s="5" t="s">
        <v>122</v>
      </c>
      <c r="R103" s="5" t="s">
        <v>123</v>
      </c>
      <c r="S103" s="5" t="s">
        <v>123</v>
      </c>
      <c r="T103" s="5" t="s">
        <v>123</v>
      </c>
      <c r="U103" s="5" t="s">
        <v>123</v>
      </c>
      <c r="V103" s="5" t="s">
        <v>123</v>
      </c>
      <c r="W103" s="5" t="s">
        <v>123</v>
      </c>
      <c r="Y103" s="5" t="s">
        <v>123</v>
      </c>
      <c r="AB103" s="5" t="s">
        <v>123</v>
      </c>
      <c r="DB103" s="5">
        <v>3.0</v>
      </c>
      <c r="DE103" s="5" t="s">
        <v>138</v>
      </c>
    </row>
    <row r="104">
      <c r="A104" s="5">
        <v>118.0</v>
      </c>
      <c r="B104" s="5">
        <v>164.0</v>
      </c>
      <c r="C104" s="5">
        <v>78.0</v>
      </c>
      <c r="D104" s="5" t="s">
        <v>109</v>
      </c>
      <c r="E104" s="5" t="s">
        <v>110</v>
      </c>
      <c r="F104" s="5" t="s">
        <v>160</v>
      </c>
      <c r="G104" s="5" t="s">
        <v>178</v>
      </c>
      <c r="H104" s="5" t="s">
        <v>1036</v>
      </c>
      <c r="I104" s="5" t="s">
        <v>1037</v>
      </c>
      <c r="J104" s="5" t="s">
        <v>181</v>
      </c>
      <c r="K104" s="5" t="s">
        <v>1038</v>
      </c>
      <c r="L104" s="7" t="s">
        <v>117</v>
      </c>
      <c r="M104" s="5" t="s">
        <v>133</v>
      </c>
      <c r="N104" s="5" t="s">
        <v>1039</v>
      </c>
      <c r="O104" s="5" t="s">
        <v>1040</v>
      </c>
      <c r="P104" s="5" t="s">
        <v>1041</v>
      </c>
      <c r="Q104" s="5" t="s">
        <v>122</v>
      </c>
      <c r="R104" s="5" t="s">
        <v>123</v>
      </c>
      <c r="S104" s="5" t="s">
        <v>123</v>
      </c>
      <c r="U104" s="5" t="s">
        <v>123</v>
      </c>
      <c r="V104" s="5" t="s">
        <v>123</v>
      </c>
      <c r="W104" s="5" t="s">
        <v>123</v>
      </c>
      <c r="AB104" s="5" t="s">
        <v>123</v>
      </c>
      <c r="AC104" s="5" t="s">
        <v>123</v>
      </c>
      <c r="DB104" s="5">
        <v>4.0</v>
      </c>
      <c r="DE104" s="5" t="s">
        <v>138</v>
      </c>
    </row>
    <row r="105">
      <c r="A105" s="5">
        <v>119.0</v>
      </c>
      <c r="B105" s="5">
        <v>167.0</v>
      </c>
      <c r="C105" s="5">
        <v>82.0</v>
      </c>
      <c r="D105" s="5" t="s">
        <v>109</v>
      </c>
      <c r="E105" s="5" t="s">
        <v>110</v>
      </c>
      <c r="F105" s="5" t="s">
        <v>160</v>
      </c>
      <c r="G105" s="5" t="s">
        <v>311</v>
      </c>
      <c r="H105" s="5" t="s">
        <v>1042</v>
      </c>
      <c r="I105" s="5" t="s">
        <v>1043</v>
      </c>
      <c r="J105" s="5" t="s">
        <v>314</v>
      </c>
      <c r="K105" s="5" t="s">
        <v>143</v>
      </c>
      <c r="L105" s="8" t="s">
        <v>1044</v>
      </c>
      <c r="M105" s="5" t="s">
        <v>118</v>
      </c>
      <c r="N105" s="5" t="s">
        <v>1045</v>
      </c>
      <c r="O105" s="5" t="s">
        <v>1046</v>
      </c>
      <c r="P105" s="5" t="s">
        <v>1047</v>
      </c>
      <c r="Q105" s="5" t="s">
        <v>157</v>
      </c>
      <c r="R105" s="5" t="s">
        <v>123</v>
      </c>
      <c r="T105" s="5" t="s">
        <v>123</v>
      </c>
      <c r="AA105" s="5" t="s">
        <v>123</v>
      </c>
      <c r="AE105" s="5" t="s">
        <v>123</v>
      </c>
      <c r="AJ105" s="5" t="s">
        <v>123</v>
      </c>
      <c r="AS105" s="5" t="s">
        <v>123</v>
      </c>
      <c r="AV105" s="5" t="s">
        <v>123</v>
      </c>
      <c r="BF105" s="5" t="s">
        <v>123</v>
      </c>
      <c r="DB105" s="5">
        <v>3.0</v>
      </c>
      <c r="DD105" s="5" t="s">
        <v>320</v>
      </c>
      <c r="DE105" s="5" t="s">
        <v>138</v>
      </c>
    </row>
    <row r="106">
      <c r="A106" s="5">
        <v>120.0</v>
      </c>
      <c r="B106" s="5">
        <v>220.0</v>
      </c>
      <c r="C106" s="5">
        <v>88.0</v>
      </c>
      <c r="D106" s="5" t="s">
        <v>139</v>
      </c>
      <c r="E106" s="5" t="s">
        <v>110</v>
      </c>
      <c r="F106" s="5" t="s">
        <v>160</v>
      </c>
      <c r="G106" s="5" t="s">
        <v>422</v>
      </c>
      <c r="H106" s="5" t="s">
        <v>1048</v>
      </c>
      <c r="I106" s="5" t="s">
        <v>1049</v>
      </c>
      <c r="J106" s="5" t="s">
        <v>397</v>
      </c>
      <c r="K106" s="5" t="s">
        <v>1050</v>
      </c>
      <c r="L106" s="8" t="s">
        <v>1051</v>
      </c>
      <c r="M106" s="5" t="s">
        <v>118</v>
      </c>
      <c r="N106" s="5" t="s">
        <v>1052</v>
      </c>
      <c r="O106" s="5" t="s">
        <v>1053</v>
      </c>
      <c r="P106" s="5" t="s">
        <v>1054</v>
      </c>
      <c r="Q106" s="5" t="s">
        <v>122</v>
      </c>
      <c r="R106" s="5" t="s">
        <v>123</v>
      </c>
      <c r="S106" s="5" t="s">
        <v>123</v>
      </c>
      <c r="T106" s="5" t="s">
        <v>123</v>
      </c>
      <c r="U106" s="5" t="s">
        <v>123</v>
      </c>
      <c r="V106" s="5" t="s">
        <v>123</v>
      </c>
      <c r="X106" s="5" t="s">
        <v>123</v>
      </c>
      <c r="Y106" s="5" t="s">
        <v>123</v>
      </c>
      <c r="AA106" s="5" t="s">
        <v>123</v>
      </c>
      <c r="AB106" s="5" t="s">
        <v>123</v>
      </c>
      <c r="DB106" s="5">
        <v>3.0</v>
      </c>
      <c r="DD106" s="5" t="s">
        <v>1055</v>
      </c>
      <c r="DE106" s="5" t="s">
        <v>124</v>
      </c>
    </row>
    <row r="107">
      <c r="A107" s="5">
        <v>121.0</v>
      </c>
      <c r="B107" s="5">
        <v>193.0</v>
      </c>
      <c r="C107" s="5">
        <v>126.0</v>
      </c>
      <c r="D107" s="5" t="s">
        <v>139</v>
      </c>
      <c r="E107" s="5" t="s">
        <v>110</v>
      </c>
      <c r="F107" s="5" t="s">
        <v>160</v>
      </c>
      <c r="G107" s="5" t="s">
        <v>828</v>
      </c>
      <c r="H107" s="5" t="s">
        <v>1056</v>
      </c>
      <c r="I107" s="5" t="s">
        <v>1057</v>
      </c>
      <c r="J107" s="5" t="s">
        <v>425</v>
      </c>
      <c r="K107" s="5" t="s">
        <v>143</v>
      </c>
      <c r="L107" s="8" t="s">
        <v>1058</v>
      </c>
      <c r="M107" s="5" t="s">
        <v>118</v>
      </c>
      <c r="N107" s="5" t="s">
        <v>1059</v>
      </c>
      <c r="O107" s="5" t="s">
        <v>1060</v>
      </c>
      <c r="P107" s="5" t="s">
        <v>1061</v>
      </c>
      <c r="Q107" s="5" t="s">
        <v>122</v>
      </c>
      <c r="S107" s="5" t="s">
        <v>123</v>
      </c>
      <c r="V107" s="5" t="s">
        <v>123</v>
      </c>
      <c r="W107" s="5" t="s">
        <v>123</v>
      </c>
      <c r="X107" s="5" t="s">
        <v>123</v>
      </c>
      <c r="AB107" s="5" t="s">
        <v>123</v>
      </c>
      <c r="AC107" s="5" t="s">
        <v>123</v>
      </c>
      <c r="AM107" s="5" t="s">
        <v>123</v>
      </c>
      <c r="DB107" s="5">
        <v>4.0</v>
      </c>
      <c r="DE107" s="5" t="s">
        <v>124</v>
      </c>
    </row>
    <row r="108">
      <c r="A108" s="5">
        <v>122.0</v>
      </c>
      <c r="B108" s="5">
        <v>9.0</v>
      </c>
      <c r="C108" s="5">
        <v>57.0</v>
      </c>
      <c r="D108" s="5" t="s">
        <v>109</v>
      </c>
      <c r="E108" s="5" t="s">
        <v>110</v>
      </c>
      <c r="F108" s="5" t="s">
        <v>111</v>
      </c>
      <c r="G108" s="5" t="s">
        <v>112</v>
      </c>
      <c r="H108" s="5" t="s">
        <v>1062</v>
      </c>
      <c r="I108" s="5" t="s">
        <v>1063</v>
      </c>
      <c r="J108" s="5" t="s">
        <v>327</v>
      </c>
      <c r="K108" s="5" t="s">
        <v>323</v>
      </c>
      <c r="L108" s="8" t="s">
        <v>117</v>
      </c>
      <c r="M108" s="5" t="s">
        <v>118</v>
      </c>
      <c r="N108" s="5" t="s">
        <v>1064</v>
      </c>
      <c r="O108" s="5" t="s">
        <v>1065</v>
      </c>
      <c r="P108" s="5" t="s">
        <v>1066</v>
      </c>
      <c r="Q108" s="5" t="s">
        <v>157</v>
      </c>
      <c r="R108" s="5" t="s">
        <v>123</v>
      </c>
      <c r="S108" s="5" t="s">
        <v>123</v>
      </c>
      <c r="T108" s="5" t="s">
        <v>123</v>
      </c>
      <c r="U108" s="5" t="s">
        <v>123</v>
      </c>
      <c r="V108" s="5" t="s">
        <v>123</v>
      </c>
      <c r="Y108" s="5" t="s">
        <v>123</v>
      </c>
      <c r="AA108" s="5" t="s">
        <v>123</v>
      </c>
      <c r="AC108" s="5" t="s">
        <v>123</v>
      </c>
      <c r="AK108" s="5" t="s">
        <v>123</v>
      </c>
      <c r="AL108" s="5" t="s">
        <v>123</v>
      </c>
      <c r="AN108" s="5" t="s">
        <v>123</v>
      </c>
      <c r="AP108" s="5" t="s">
        <v>123</v>
      </c>
      <c r="AS108" s="5" t="s">
        <v>123</v>
      </c>
      <c r="AT108" s="5" t="s">
        <v>123</v>
      </c>
      <c r="AW108" s="5" t="s">
        <v>123</v>
      </c>
      <c r="AX108" s="5" t="s">
        <v>123</v>
      </c>
      <c r="AY108" s="5" t="s">
        <v>123</v>
      </c>
      <c r="BC108" s="5" t="s">
        <v>123</v>
      </c>
      <c r="BD108" s="5" t="s">
        <v>123</v>
      </c>
      <c r="BH108" s="5" t="s">
        <v>123</v>
      </c>
      <c r="BL108" s="5" t="s">
        <v>123</v>
      </c>
      <c r="BN108" s="5" t="s">
        <v>123</v>
      </c>
      <c r="CD108" s="5" t="s">
        <v>123</v>
      </c>
      <c r="CK108" s="5" t="s">
        <v>123</v>
      </c>
      <c r="CO108" s="5" t="s">
        <v>123</v>
      </c>
      <c r="CX108" s="5" t="s">
        <v>123</v>
      </c>
      <c r="CZ108" s="5" t="s">
        <v>123</v>
      </c>
      <c r="DA108" s="5" t="s">
        <v>123</v>
      </c>
      <c r="DB108" s="5">
        <v>3.0</v>
      </c>
      <c r="DD108" s="5" t="s">
        <v>1067</v>
      </c>
      <c r="DE108" s="5" t="s">
        <v>138</v>
      </c>
    </row>
    <row r="109">
      <c r="A109" s="5">
        <v>123.0</v>
      </c>
      <c r="B109" s="5">
        <v>107.0</v>
      </c>
      <c r="C109" s="5">
        <v>90.0</v>
      </c>
      <c r="D109" s="5" t="s">
        <v>109</v>
      </c>
      <c r="E109" s="5" t="s">
        <v>125</v>
      </c>
      <c r="F109" s="5" t="s">
        <v>111</v>
      </c>
      <c r="G109" s="5" t="s">
        <v>112</v>
      </c>
      <c r="H109" s="5" t="s">
        <v>1068</v>
      </c>
      <c r="I109" s="5" t="s">
        <v>1069</v>
      </c>
      <c r="J109" s="5" t="s">
        <v>448</v>
      </c>
      <c r="K109" s="5" t="s">
        <v>1070</v>
      </c>
      <c r="L109" s="8" t="s">
        <v>1071</v>
      </c>
      <c r="M109" s="5" t="s">
        <v>118</v>
      </c>
      <c r="N109" s="5" t="s">
        <v>1072</v>
      </c>
      <c r="O109" s="5" t="s">
        <v>1073</v>
      </c>
      <c r="P109" s="5" t="s">
        <v>1074</v>
      </c>
      <c r="Q109" s="5" t="s">
        <v>157</v>
      </c>
      <c r="S109" s="5" t="s">
        <v>123</v>
      </c>
      <c r="V109" s="5" t="s">
        <v>123</v>
      </c>
      <c r="AB109" s="5" t="s">
        <v>123</v>
      </c>
      <c r="AK109" s="5" t="s">
        <v>123</v>
      </c>
      <c r="AL109" s="5" t="s">
        <v>123</v>
      </c>
      <c r="AM109" s="5" t="s">
        <v>123</v>
      </c>
      <c r="AN109" s="5" t="s">
        <v>123</v>
      </c>
      <c r="AP109" s="5" t="s">
        <v>123</v>
      </c>
      <c r="BK109" s="5" t="s">
        <v>123</v>
      </c>
      <c r="DB109" s="5">
        <v>3.0</v>
      </c>
      <c r="DE109" s="5" t="s">
        <v>138</v>
      </c>
    </row>
    <row r="110">
      <c r="A110" s="5">
        <v>125.0</v>
      </c>
      <c r="B110" s="5">
        <v>117.0</v>
      </c>
      <c r="C110" s="5">
        <v>107.0</v>
      </c>
      <c r="D110" s="5" t="s">
        <v>139</v>
      </c>
      <c r="E110" s="5" t="s">
        <v>110</v>
      </c>
      <c r="F110" s="5" t="s">
        <v>160</v>
      </c>
      <c r="G110" s="5" t="s">
        <v>462</v>
      </c>
      <c r="H110" s="5" t="s">
        <v>1085</v>
      </c>
      <c r="I110" s="5" t="s">
        <v>1086</v>
      </c>
      <c r="J110" s="5" t="s">
        <v>386</v>
      </c>
      <c r="K110" s="5" t="s">
        <v>1087</v>
      </c>
      <c r="L110" s="8" t="s">
        <v>1088</v>
      </c>
      <c r="M110" s="5" t="s">
        <v>118</v>
      </c>
      <c r="N110" s="5" t="s">
        <v>1089</v>
      </c>
      <c r="O110" s="5" t="s">
        <v>1090</v>
      </c>
      <c r="P110" s="5" t="s">
        <v>1091</v>
      </c>
      <c r="Q110" s="5" t="s">
        <v>122</v>
      </c>
      <c r="R110" s="5" t="s">
        <v>123</v>
      </c>
      <c r="DB110" s="5">
        <v>3.0</v>
      </c>
      <c r="DE110" s="5" t="s">
        <v>138</v>
      </c>
    </row>
    <row r="111">
      <c r="A111" s="5">
        <v>127.0</v>
      </c>
      <c r="B111" s="5">
        <v>253.0</v>
      </c>
      <c r="C111" s="5">
        <v>60.0</v>
      </c>
      <c r="D111" s="5" t="s">
        <v>139</v>
      </c>
      <c r="E111" s="5" t="s">
        <v>110</v>
      </c>
      <c r="F111" s="5" t="s">
        <v>160</v>
      </c>
      <c r="G111" s="5" t="s">
        <v>705</v>
      </c>
      <c r="H111" s="5" t="s">
        <v>1100</v>
      </c>
      <c r="I111" s="5" t="s">
        <v>221</v>
      </c>
      <c r="J111" s="5" t="s">
        <v>222</v>
      </c>
      <c r="K111" s="5" t="s">
        <v>143</v>
      </c>
      <c r="L111" s="8" t="s">
        <v>1101</v>
      </c>
      <c r="M111" s="5" t="s">
        <v>118</v>
      </c>
      <c r="N111" s="5" t="s">
        <v>1102</v>
      </c>
      <c r="O111" s="5" t="s">
        <v>1103</v>
      </c>
      <c r="P111" s="5" t="s">
        <v>1104</v>
      </c>
      <c r="Q111" s="5" t="s">
        <v>122</v>
      </c>
      <c r="T111" s="5" t="s">
        <v>123</v>
      </c>
      <c r="U111" s="5" t="s">
        <v>123</v>
      </c>
      <c r="V111" s="5" t="s">
        <v>123</v>
      </c>
      <c r="W111" s="5" t="s">
        <v>123</v>
      </c>
      <c r="X111" s="5" t="s">
        <v>123</v>
      </c>
      <c r="Y111" s="5" t="s">
        <v>123</v>
      </c>
      <c r="Z111" s="5" t="s">
        <v>123</v>
      </c>
      <c r="AA111" s="5" t="s">
        <v>123</v>
      </c>
      <c r="AB111" s="5" t="s">
        <v>123</v>
      </c>
      <c r="AC111" s="5" t="s">
        <v>123</v>
      </c>
      <c r="DB111" s="5">
        <v>4.0</v>
      </c>
      <c r="DD111" s="5" t="s">
        <v>1105</v>
      </c>
      <c r="DE111" s="5" t="s">
        <v>124</v>
      </c>
    </row>
    <row r="112">
      <c r="A112" s="5">
        <v>128.0</v>
      </c>
      <c r="B112" s="5">
        <v>50.0</v>
      </c>
      <c r="C112" s="5">
        <v>109.0</v>
      </c>
      <c r="D112" s="5" t="s">
        <v>109</v>
      </c>
      <c r="E112" s="5" t="s">
        <v>110</v>
      </c>
      <c r="F112" s="5" t="s">
        <v>111</v>
      </c>
      <c r="G112" s="5" t="s">
        <v>112</v>
      </c>
      <c r="H112" s="5" t="s">
        <v>1106</v>
      </c>
      <c r="I112" s="5" t="s">
        <v>1107</v>
      </c>
      <c r="J112" s="5" t="s">
        <v>115</v>
      </c>
      <c r="K112" s="5" t="s">
        <v>1108</v>
      </c>
      <c r="L112" s="8" t="s">
        <v>1109</v>
      </c>
      <c r="M112" s="5" t="s">
        <v>118</v>
      </c>
      <c r="N112" s="5" t="s">
        <v>1110</v>
      </c>
      <c r="O112" s="5" t="s">
        <v>1111</v>
      </c>
      <c r="P112" s="5" t="s">
        <v>1112</v>
      </c>
      <c r="Q112" s="5" t="s">
        <v>122</v>
      </c>
      <c r="R112" s="5" t="s">
        <v>123</v>
      </c>
      <c r="S112" s="5" t="s">
        <v>123</v>
      </c>
      <c r="V112" s="5" t="s">
        <v>123</v>
      </c>
      <c r="AA112" s="5" t="s">
        <v>123</v>
      </c>
      <c r="AB112" s="5" t="s">
        <v>123</v>
      </c>
      <c r="DB112" s="5">
        <v>4.0</v>
      </c>
      <c r="DD112" s="5" t="s">
        <v>1113</v>
      </c>
      <c r="DE112" s="5" t="s">
        <v>124</v>
      </c>
    </row>
    <row r="113">
      <c r="A113" s="5">
        <v>129.0</v>
      </c>
      <c r="B113" s="5">
        <v>163.0</v>
      </c>
      <c r="C113" s="5">
        <v>77.0</v>
      </c>
      <c r="D113" s="5" t="s">
        <v>139</v>
      </c>
      <c r="E113" s="5" t="s">
        <v>110</v>
      </c>
      <c r="F113" s="5" t="s">
        <v>219</v>
      </c>
      <c r="G113" s="5" t="s">
        <v>112</v>
      </c>
      <c r="H113" s="5" t="s">
        <v>1114</v>
      </c>
      <c r="I113" s="5" t="s">
        <v>1115</v>
      </c>
      <c r="J113" s="5" t="s">
        <v>397</v>
      </c>
      <c r="K113" s="5" t="s">
        <v>1116</v>
      </c>
      <c r="L113" s="8" t="s">
        <v>1117</v>
      </c>
      <c r="M113" s="5" t="s">
        <v>118</v>
      </c>
      <c r="N113" s="5" t="s">
        <v>1118</v>
      </c>
      <c r="O113" s="5" t="s">
        <v>1119</v>
      </c>
      <c r="P113" s="5" t="s">
        <v>1120</v>
      </c>
      <c r="Q113" s="5" t="s">
        <v>122</v>
      </c>
      <c r="R113" s="5" t="s">
        <v>123</v>
      </c>
      <c r="V113" s="5" t="s">
        <v>123</v>
      </c>
      <c r="DB113" s="5">
        <v>4.0</v>
      </c>
      <c r="DE113" s="5" t="s">
        <v>138</v>
      </c>
    </row>
    <row r="114">
      <c r="A114" s="5">
        <v>130.0</v>
      </c>
      <c r="B114" s="5">
        <v>21.0</v>
      </c>
      <c r="C114" s="5">
        <v>72.0</v>
      </c>
      <c r="D114" s="5" t="s">
        <v>139</v>
      </c>
      <c r="E114" s="5" t="s">
        <v>125</v>
      </c>
      <c r="F114" s="5" t="s">
        <v>160</v>
      </c>
      <c r="G114" s="5" t="s">
        <v>1121</v>
      </c>
      <c r="H114" s="5" t="s">
        <v>1122</v>
      </c>
      <c r="I114" s="5" t="s">
        <v>1123</v>
      </c>
      <c r="J114" s="5" t="s">
        <v>249</v>
      </c>
      <c r="K114" s="5" t="s">
        <v>1122</v>
      </c>
      <c r="L114" s="8" t="s">
        <v>1124</v>
      </c>
      <c r="M114" s="5" t="s">
        <v>118</v>
      </c>
      <c r="N114" s="5" t="s">
        <v>1125</v>
      </c>
      <c r="O114" s="5" t="s">
        <v>1126</v>
      </c>
      <c r="P114" s="5" t="s">
        <v>1127</v>
      </c>
      <c r="Q114" s="5" t="s">
        <v>157</v>
      </c>
      <c r="S114" s="5" t="s">
        <v>123</v>
      </c>
      <c r="U114" s="5" t="s">
        <v>123</v>
      </c>
      <c r="V114" s="5" t="s">
        <v>123</v>
      </c>
      <c r="W114" s="5" t="s">
        <v>123</v>
      </c>
      <c r="X114" s="5" t="s">
        <v>123</v>
      </c>
      <c r="Y114" s="5" t="s">
        <v>123</v>
      </c>
      <c r="AA114" s="5" t="s">
        <v>123</v>
      </c>
      <c r="AB114" s="5" t="s">
        <v>123</v>
      </c>
      <c r="AC114" s="5" t="s">
        <v>123</v>
      </c>
      <c r="AH114" s="5" t="s">
        <v>123</v>
      </c>
      <c r="AI114" s="5" t="s">
        <v>123</v>
      </c>
      <c r="AJ114" s="5" t="s">
        <v>123</v>
      </c>
      <c r="AK114" s="5" t="s">
        <v>123</v>
      </c>
      <c r="AL114" s="5" t="s">
        <v>123</v>
      </c>
      <c r="AM114" s="5" t="s">
        <v>123</v>
      </c>
      <c r="AN114" s="5" t="s">
        <v>123</v>
      </c>
      <c r="AO114" s="5" t="s">
        <v>123</v>
      </c>
      <c r="AP114" s="5" t="s">
        <v>123</v>
      </c>
      <c r="AR114" s="5" t="s">
        <v>123</v>
      </c>
      <c r="AT114" s="5" t="s">
        <v>123</v>
      </c>
      <c r="AU114" s="5" t="s">
        <v>123</v>
      </c>
      <c r="AW114" s="5" t="s">
        <v>123</v>
      </c>
      <c r="AX114" s="5" t="s">
        <v>123</v>
      </c>
      <c r="AY114" s="5" t="s">
        <v>123</v>
      </c>
      <c r="BA114" s="5" t="s">
        <v>123</v>
      </c>
      <c r="BB114" s="5" t="s">
        <v>123</v>
      </c>
      <c r="BC114" s="5" t="s">
        <v>123</v>
      </c>
      <c r="BD114" s="5" t="s">
        <v>123</v>
      </c>
      <c r="BE114" s="5" t="s">
        <v>123</v>
      </c>
      <c r="BF114" s="5" t="s">
        <v>123</v>
      </c>
      <c r="BG114" s="5" t="s">
        <v>123</v>
      </c>
      <c r="BH114" s="5" t="s">
        <v>123</v>
      </c>
      <c r="BI114" s="5" t="s">
        <v>123</v>
      </c>
      <c r="BJ114" s="5" t="s">
        <v>123</v>
      </c>
      <c r="BK114" s="5" t="s">
        <v>123</v>
      </c>
      <c r="BL114" s="5" t="s">
        <v>123</v>
      </c>
      <c r="BM114" s="5" t="s">
        <v>123</v>
      </c>
      <c r="BN114" s="5" t="s">
        <v>123</v>
      </c>
      <c r="BO114" s="5" t="s">
        <v>123</v>
      </c>
      <c r="BP114" s="5" t="s">
        <v>123</v>
      </c>
      <c r="BQ114" s="5" t="s">
        <v>123</v>
      </c>
      <c r="BR114" s="5" t="s">
        <v>123</v>
      </c>
      <c r="BS114" s="5" t="s">
        <v>123</v>
      </c>
      <c r="BT114" s="5" t="s">
        <v>123</v>
      </c>
      <c r="BU114" s="5" t="s">
        <v>123</v>
      </c>
      <c r="BV114" s="5" t="s">
        <v>123</v>
      </c>
      <c r="BW114" s="5" t="s">
        <v>123</v>
      </c>
      <c r="BX114" s="5" t="s">
        <v>123</v>
      </c>
      <c r="BY114" s="5" t="s">
        <v>123</v>
      </c>
      <c r="BZ114" s="5" t="s">
        <v>123</v>
      </c>
      <c r="CA114" s="5" t="s">
        <v>123</v>
      </c>
      <c r="CB114" s="5" t="s">
        <v>123</v>
      </c>
      <c r="CC114" s="5" t="s">
        <v>123</v>
      </c>
      <c r="CE114" s="5" t="s">
        <v>123</v>
      </c>
      <c r="CF114" s="5" t="s">
        <v>123</v>
      </c>
      <c r="CG114" s="5" t="s">
        <v>123</v>
      </c>
      <c r="CH114" s="5" t="s">
        <v>123</v>
      </c>
      <c r="CI114" s="5" t="s">
        <v>123</v>
      </c>
      <c r="CJ114" s="5" t="s">
        <v>123</v>
      </c>
      <c r="CK114" s="5" t="s">
        <v>123</v>
      </c>
      <c r="CM114" s="5" t="s">
        <v>123</v>
      </c>
      <c r="CN114" s="5" t="s">
        <v>123</v>
      </c>
      <c r="CO114" s="5" t="s">
        <v>123</v>
      </c>
      <c r="CP114" s="5" t="s">
        <v>123</v>
      </c>
      <c r="CQ114" s="5" t="s">
        <v>123</v>
      </c>
      <c r="CR114" s="5" t="s">
        <v>123</v>
      </c>
      <c r="CS114" s="5" t="s">
        <v>123</v>
      </c>
      <c r="CT114" s="5" t="s">
        <v>123</v>
      </c>
      <c r="CV114" s="5" t="s">
        <v>123</v>
      </c>
      <c r="CW114" s="5" t="s">
        <v>123</v>
      </c>
      <c r="CX114" s="5" t="s">
        <v>123</v>
      </c>
      <c r="CY114" s="5" t="s">
        <v>123</v>
      </c>
      <c r="CZ114" s="5" t="s">
        <v>123</v>
      </c>
      <c r="DB114" s="5">
        <v>4.0</v>
      </c>
      <c r="DE114" s="5" t="s">
        <v>124</v>
      </c>
    </row>
    <row r="115">
      <c r="A115" s="5">
        <v>131.0</v>
      </c>
      <c r="B115" s="5">
        <v>94.0</v>
      </c>
      <c r="C115" s="5">
        <v>68.0</v>
      </c>
      <c r="D115" s="5" t="s">
        <v>139</v>
      </c>
      <c r="E115" s="5" t="s">
        <v>125</v>
      </c>
      <c r="F115" s="5" t="s">
        <v>160</v>
      </c>
      <c r="G115" s="5" t="s">
        <v>1128</v>
      </c>
      <c r="H115" s="5" t="s">
        <v>1129</v>
      </c>
      <c r="I115" s="5" t="s">
        <v>326</v>
      </c>
      <c r="J115" s="5" t="s">
        <v>327</v>
      </c>
      <c r="K115" s="5" t="s">
        <v>1130</v>
      </c>
      <c r="L115" s="8" t="s">
        <v>1131</v>
      </c>
      <c r="M115" s="5" t="s">
        <v>118</v>
      </c>
      <c r="N115" s="5" t="s">
        <v>1132</v>
      </c>
      <c r="O115" s="5" t="s">
        <v>1133</v>
      </c>
      <c r="P115" s="5" t="s">
        <v>1134</v>
      </c>
      <c r="Q115" s="5" t="s">
        <v>157</v>
      </c>
      <c r="T115" s="5" t="s">
        <v>123</v>
      </c>
      <c r="U115" s="5" t="s">
        <v>123</v>
      </c>
      <c r="V115" s="5" t="s">
        <v>123</v>
      </c>
      <c r="X115" s="5" t="s">
        <v>123</v>
      </c>
      <c r="Y115" s="5" t="s">
        <v>123</v>
      </c>
      <c r="Z115" s="5" t="s">
        <v>123</v>
      </c>
      <c r="AA115" s="5" t="s">
        <v>123</v>
      </c>
      <c r="AB115" s="5" t="s">
        <v>123</v>
      </c>
      <c r="AC115" s="5" t="s">
        <v>123</v>
      </c>
      <c r="AK115" s="5" t="s">
        <v>123</v>
      </c>
      <c r="AL115" s="5" t="s">
        <v>123</v>
      </c>
      <c r="AM115" s="5" t="s">
        <v>123</v>
      </c>
      <c r="AN115" s="5" t="s">
        <v>123</v>
      </c>
      <c r="AO115" s="5" t="s">
        <v>123</v>
      </c>
      <c r="AQ115" s="5" t="s">
        <v>123</v>
      </c>
      <c r="AR115" s="5" t="s">
        <v>123</v>
      </c>
      <c r="AS115" s="5" t="s">
        <v>123</v>
      </c>
      <c r="AT115" s="5" t="s">
        <v>123</v>
      </c>
      <c r="AU115" s="5" t="s">
        <v>123</v>
      </c>
      <c r="AV115" s="5" t="s">
        <v>123</v>
      </c>
      <c r="AY115" s="5" t="s">
        <v>123</v>
      </c>
      <c r="AZ115" s="5" t="s">
        <v>123</v>
      </c>
      <c r="BA115" s="5" t="s">
        <v>123</v>
      </c>
      <c r="BB115" s="5" t="s">
        <v>123</v>
      </c>
      <c r="BC115" s="5" t="s">
        <v>123</v>
      </c>
      <c r="BF115" s="5" t="s">
        <v>123</v>
      </c>
      <c r="BH115" s="5" t="s">
        <v>123</v>
      </c>
      <c r="BK115" s="5" t="s">
        <v>123</v>
      </c>
      <c r="BL115" s="5" t="s">
        <v>123</v>
      </c>
      <c r="BM115" s="5" t="s">
        <v>123</v>
      </c>
      <c r="BN115" s="5" t="s">
        <v>123</v>
      </c>
      <c r="BO115" s="5" t="s">
        <v>123</v>
      </c>
      <c r="BP115" s="5" t="s">
        <v>123</v>
      </c>
      <c r="BQ115" s="5" t="s">
        <v>123</v>
      </c>
      <c r="BR115" s="5" t="s">
        <v>123</v>
      </c>
      <c r="BS115" s="5" t="s">
        <v>123</v>
      </c>
      <c r="BT115" s="5" t="s">
        <v>123</v>
      </c>
      <c r="BU115" s="5" t="s">
        <v>123</v>
      </c>
      <c r="BV115" s="5" t="s">
        <v>123</v>
      </c>
      <c r="BZ115" s="5" t="s">
        <v>123</v>
      </c>
      <c r="CA115" s="5" t="s">
        <v>123</v>
      </c>
      <c r="CC115" s="5" t="s">
        <v>123</v>
      </c>
      <c r="CG115" s="5" t="s">
        <v>123</v>
      </c>
      <c r="CH115" s="5" t="s">
        <v>123</v>
      </c>
      <c r="CI115" s="5" t="s">
        <v>123</v>
      </c>
      <c r="CJ115" s="5" t="s">
        <v>123</v>
      </c>
      <c r="CK115" s="5" t="s">
        <v>123</v>
      </c>
      <c r="CL115" s="5" t="s">
        <v>123</v>
      </c>
      <c r="CM115" s="5" t="s">
        <v>123</v>
      </c>
      <c r="CN115" s="5" t="s">
        <v>123</v>
      </c>
      <c r="CP115" s="5" t="s">
        <v>123</v>
      </c>
      <c r="CQ115" s="5" t="s">
        <v>123</v>
      </c>
      <c r="CR115" s="5" t="s">
        <v>123</v>
      </c>
      <c r="CS115" s="5" t="s">
        <v>123</v>
      </c>
      <c r="CT115" s="5" t="s">
        <v>123</v>
      </c>
      <c r="CV115" s="5" t="s">
        <v>123</v>
      </c>
      <c r="CX115" s="5" t="s">
        <v>123</v>
      </c>
      <c r="CZ115" s="5" t="s">
        <v>123</v>
      </c>
      <c r="DB115" s="5">
        <v>4.0</v>
      </c>
      <c r="DD115" s="5" t="s">
        <v>1135</v>
      </c>
      <c r="DE115" s="5" t="s">
        <v>124</v>
      </c>
    </row>
    <row r="116">
      <c r="A116" s="5">
        <v>133.0</v>
      </c>
      <c r="B116" s="5">
        <v>285.0</v>
      </c>
      <c r="C116" s="5">
        <v>133.0</v>
      </c>
      <c r="D116" s="5" t="s">
        <v>109</v>
      </c>
      <c r="E116" s="5" t="s">
        <v>110</v>
      </c>
      <c r="F116" s="5" t="s">
        <v>160</v>
      </c>
      <c r="G116" s="5" t="s">
        <v>1147</v>
      </c>
      <c r="H116" s="5" t="s">
        <v>1148</v>
      </c>
      <c r="I116" s="5" t="s">
        <v>1149</v>
      </c>
      <c r="J116" s="5" t="s">
        <v>525</v>
      </c>
      <c r="K116" s="5" t="s">
        <v>1150</v>
      </c>
      <c r="L116" s="8" t="s">
        <v>1151</v>
      </c>
      <c r="M116" s="5" t="s">
        <v>118</v>
      </c>
      <c r="N116" s="5" t="s">
        <v>1152</v>
      </c>
      <c r="O116" s="5" t="s">
        <v>1153</v>
      </c>
      <c r="P116" s="5" t="s">
        <v>1154</v>
      </c>
      <c r="Q116" s="5" t="s">
        <v>157</v>
      </c>
      <c r="S116" s="5" t="s">
        <v>123</v>
      </c>
      <c r="T116" s="5" t="s">
        <v>123</v>
      </c>
      <c r="V116" s="5" t="s">
        <v>123</v>
      </c>
      <c r="AK116" s="5" t="s">
        <v>123</v>
      </c>
      <c r="AL116" s="5" t="s">
        <v>123</v>
      </c>
      <c r="AM116" s="5" t="s">
        <v>123</v>
      </c>
      <c r="AN116" s="5" t="s">
        <v>123</v>
      </c>
      <c r="AP116" s="5" t="s">
        <v>123</v>
      </c>
      <c r="AV116" s="5" t="s">
        <v>123</v>
      </c>
      <c r="BS116" s="5" t="s">
        <v>123</v>
      </c>
      <c r="BT116" s="5" t="s">
        <v>123</v>
      </c>
      <c r="BU116" s="5" t="s">
        <v>123</v>
      </c>
      <c r="BV116" s="5" t="s">
        <v>123</v>
      </c>
      <c r="DB116" s="5">
        <v>2.0</v>
      </c>
      <c r="DE116" s="5" t="s">
        <v>138</v>
      </c>
    </row>
    <row r="117">
      <c r="A117" s="5">
        <v>135.0</v>
      </c>
      <c r="B117" s="5">
        <v>23.0</v>
      </c>
      <c r="C117" s="5">
        <v>74.0</v>
      </c>
      <c r="D117" s="5" t="s">
        <v>139</v>
      </c>
      <c r="E117" s="5" t="s">
        <v>125</v>
      </c>
      <c r="F117" s="5" t="s">
        <v>160</v>
      </c>
      <c r="G117" s="5" t="s">
        <v>1167</v>
      </c>
      <c r="H117" s="5" t="s">
        <v>1168</v>
      </c>
      <c r="I117" s="5" t="s">
        <v>1169</v>
      </c>
      <c r="J117" s="5" t="s">
        <v>249</v>
      </c>
      <c r="K117" s="5" t="s">
        <v>1170</v>
      </c>
      <c r="L117" s="8" t="s">
        <v>1171</v>
      </c>
      <c r="M117" s="5" t="s">
        <v>118</v>
      </c>
      <c r="N117" s="5" t="s">
        <v>1172</v>
      </c>
      <c r="O117" s="5" t="s">
        <v>1173</v>
      </c>
      <c r="P117" s="5" t="s">
        <v>1174</v>
      </c>
      <c r="Q117" s="5" t="s">
        <v>157</v>
      </c>
      <c r="R117" s="5" t="s">
        <v>123</v>
      </c>
      <c r="AD117" s="5" t="s">
        <v>123</v>
      </c>
      <c r="AT117" s="5" t="s">
        <v>123</v>
      </c>
      <c r="AV117" s="5" t="s">
        <v>123</v>
      </c>
      <c r="BA117" s="5" t="s">
        <v>123</v>
      </c>
      <c r="BE117" s="5" t="s">
        <v>123</v>
      </c>
      <c r="BI117" s="5" t="s">
        <v>123</v>
      </c>
      <c r="BJ117" s="5" t="s">
        <v>123</v>
      </c>
      <c r="BK117" s="5" t="s">
        <v>123</v>
      </c>
      <c r="BL117" s="5" t="s">
        <v>123</v>
      </c>
      <c r="BN117" s="5" t="s">
        <v>123</v>
      </c>
      <c r="BO117" s="5" t="s">
        <v>123</v>
      </c>
      <c r="BP117" s="5" t="s">
        <v>123</v>
      </c>
      <c r="CK117" s="5" t="s">
        <v>123</v>
      </c>
      <c r="CT117" s="5" t="s">
        <v>123</v>
      </c>
      <c r="CV117" s="5" t="s">
        <v>123</v>
      </c>
      <c r="DA117" s="5" t="s">
        <v>123</v>
      </c>
      <c r="DB117" s="5">
        <v>4.0</v>
      </c>
      <c r="DE117" s="5" t="s">
        <v>138</v>
      </c>
    </row>
    <row r="118">
      <c r="A118" s="5">
        <v>136.0</v>
      </c>
      <c r="B118" s="5">
        <v>49.0</v>
      </c>
      <c r="C118" s="5">
        <v>108.0</v>
      </c>
      <c r="D118" s="5" t="s">
        <v>139</v>
      </c>
      <c r="E118" s="5" t="s">
        <v>125</v>
      </c>
      <c r="F118" s="5" t="s">
        <v>160</v>
      </c>
      <c r="G118" s="5" t="s">
        <v>393</v>
      </c>
      <c r="H118" s="5" t="s">
        <v>1175</v>
      </c>
      <c r="I118" s="5" t="s">
        <v>1176</v>
      </c>
      <c r="J118" s="5" t="s">
        <v>151</v>
      </c>
      <c r="K118" s="5" t="s">
        <v>1177</v>
      </c>
      <c r="L118" s="8" t="s">
        <v>117</v>
      </c>
      <c r="M118" s="5" t="s">
        <v>118</v>
      </c>
      <c r="N118" s="5" t="s">
        <v>1178</v>
      </c>
      <c r="O118" s="5" t="s">
        <v>1179</v>
      </c>
      <c r="P118" s="5" t="s">
        <v>1180</v>
      </c>
      <c r="Q118" s="5" t="s">
        <v>157</v>
      </c>
      <c r="R118" s="5" t="s">
        <v>123</v>
      </c>
      <c r="U118" s="5" t="s">
        <v>123</v>
      </c>
      <c r="W118" s="5" t="s">
        <v>123</v>
      </c>
      <c r="Z118" s="5" t="s">
        <v>123</v>
      </c>
      <c r="AA118" s="5" t="s">
        <v>123</v>
      </c>
      <c r="AB118" s="5" t="s">
        <v>123</v>
      </c>
      <c r="AC118" s="5" t="s">
        <v>123</v>
      </c>
      <c r="AH118" s="5" t="s">
        <v>123</v>
      </c>
      <c r="AJ118" s="5" t="s">
        <v>123</v>
      </c>
      <c r="AK118" s="5" t="s">
        <v>123</v>
      </c>
      <c r="AL118" s="5" t="s">
        <v>123</v>
      </c>
      <c r="AQ118" s="5" t="s">
        <v>123</v>
      </c>
      <c r="AV118" s="5" t="s">
        <v>123</v>
      </c>
      <c r="BA118" s="5" t="s">
        <v>123</v>
      </c>
      <c r="BB118" s="5" t="s">
        <v>123</v>
      </c>
      <c r="BC118" s="5" t="s">
        <v>123</v>
      </c>
      <c r="BF118" s="5" t="s">
        <v>123</v>
      </c>
      <c r="BJ118" s="5" t="s">
        <v>123</v>
      </c>
      <c r="BM118" s="5" t="s">
        <v>123</v>
      </c>
      <c r="BO118" s="5" t="s">
        <v>123</v>
      </c>
      <c r="BP118" s="5" t="s">
        <v>123</v>
      </c>
      <c r="BR118" s="5" t="s">
        <v>123</v>
      </c>
      <c r="BS118" s="5" t="s">
        <v>123</v>
      </c>
      <c r="BT118" s="5" t="s">
        <v>123</v>
      </c>
      <c r="BU118" s="5" t="s">
        <v>123</v>
      </c>
      <c r="BV118" s="5" t="s">
        <v>123</v>
      </c>
      <c r="BW118" s="5" t="s">
        <v>123</v>
      </c>
      <c r="BZ118" s="5" t="s">
        <v>123</v>
      </c>
      <c r="CA118" s="5" t="s">
        <v>123</v>
      </c>
      <c r="CB118" s="5" t="s">
        <v>123</v>
      </c>
      <c r="CC118" s="5" t="s">
        <v>123</v>
      </c>
      <c r="CE118" s="5" t="s">
        <v>123</v>
      </c>
      <c r="CF118" s="5" t="s">
        <v>123</v>
      </c>
      <c r="CG118" s="5" t="s">
        <v>123</v>
      </c>
      <c r="CH118" s="5" t="s">
        <v>123</v>
      </c>
      <c r="CO118" s="5" t="s">
        <v>123</v>
      </c>
      <c r="CP118" s="5" t="s">
        <v>123</v>
      </c>
      <c r="CR118" s="5" t="s">
        <v>123</v>
      </c>
      <c r="CS118" s="5" t="s">
        <v>123</v>
      </c>
      <c r="CT118" s="5" t="s">
        <v>123</v>
      </c>
      <c r="CU118" s="5" t="s">
        <v>123</v>
      </c>
      <c r="CZ118" s="5" t="s">
        <v>123</v>
      </c>
      <c r="DA118" s="5" t="s">
        <v>123</v>
      </c>
      <c r="DB118" s="5">
        <v>2.0</v>
      </c>
      <c r="DC118" s="5" t="s">
        <v>1181</v>
      </c>
      <c r="DD118" s="5" t="s">
        <v>1182</v>
      </c>
      <c r="DE118" s="5" t="s">
        <v>124</v>
      </c>
    </row>
    <row r="119">
      <c r="A119" s="5">
        <v>137.0</v>
      </c>
      <c r="B119" s="5">
        <v>273.0</v>
      </c>
      <c r="C119" s="5">
        <v>107.0</v>
      </c>
      <c r="D119" s="5" t="s">
        <v>139</v>
      </c>
      <c r="E119" s="5" t="s">
        <v>110</v>
      </c>
      <c r="F119" s="5" t="s">
        <v>160</v>
      </c>
      <c r="G119" s="5" t="s">
        <v>462</v>
      </c>
      <c r="H119" s="5" t="s">
        <v>1183</v>
      </c>
      <c r="I119" s="5" t="s">
        <v>1184</v>
      </c>
      <c r="J119" s="5" t="s">
        <v>386</v>
      </c>
      <c r="K119" s="5" t="s">
        <v>1185</v>
      </c>
      <c r="L119" s="8" t="s">
        <v>1186</v>
      </c>
      <c r="M119" s="5" t="s">
        <v>118</v>
      </c>
      <c r="N119" s="5" t="s">
        <v>1187</v>
      </c>
      <c r="O119" s="5" t="s">
        <v>1188</v>
      </c>
      <c r="P119" s="5" t="s">
        <v>1189</v>
      </c>
      <c r="Q119" s="5" t="s">
        <v>122</v>
      </c>
      <c r="R119" s="5" t="s">
        <v>123</v>
      </c>
      <c r="U119" s="5" t="s">
        <v>123</v>
      </c>
      <c r="AC119" s="5" t="s">
        <v>123</v>
      </c>
      <c r="DB119" s="5">
        <v>3.0</v>
      </c>
      <c r="DE119" s="5" t="s">
        <v>207</v>
      </c>
    </row>
    <row r="120">
      <c r="A120" s="5">
        <v>138.0</v>
      </c>
      <c r="B120" s="5">
        <v>197.0</v>
      </c>
      <c r="C120" s="5">
        <v>133.0</v>
      </c>
      <c r="D120" s="5" t="s">
        <v>109</v>
      </c>
      <c r="E120" s="5" t="s">
        <v>110</v>
      </c>
      <c r="F120" s="5" t="s">
        <v>160</v>
      </c>
      <c r="G120" s="5" t="s">
        <v>1147</v>
      </c>
      <c r="H120" s="5" t="s">
        <v>1190</v>
      </c>
      <c r="I120" s="5" t="s">
        <v>507</v>
      </c>
      <c r="J120" s="5" t="s">
        <v>417</v>
      </c>
      <c r="K120" s="5" t="s">
        <v>1191</v>
      </c>
      <c r="L120" s="8" t="s">
        <v>1192</v>
      </c>
      <c r="M120" s="5" t="s">
        <v>118</v>
      </c>
      <c r="N120" s="5" t="s">
        <v>1193</v>
      </c>
      <c r="O120" s="5" t="s">
        <v>1194</v>
      </c>
      <c r="P120" s="5" t="s">
        <v>1195</v>
      </c>
      <c r="Q120" s="5" t="s">
        <v>157</v>
      </c>
      <c r="S120" s="5" t="s">
        <v>123</v>
      </c>
      <c r="T120" s="5" t="s">
        <v>123</v>
      </c>
      <c r="V120" s="5" t="s">
        <v>123</v>
      </c>
      <c r="Z120" s="5" t="s">
        <v>123</v>
      </c>
      <c r="AB120" s="5" t="s">
        <v>123</v>
      </c>
      <c r="AC120" s="5" t="s">
        <v>123</v>
      </c>
      <c r="AK120" s="5" t="s">
        <v>123</v>
      </c>
      <c r="AM120" s="5" t="s">
        <v>123</v>
      </c>
      <c r="AN120" s="5" t="s">
        <v>123</v>
      </c>
      <c r="AP120" s="5" t="s">
        <v>123</v>
      </c>
      <c r="AR120" s="5" t="s">
        <v>123</v>
      </c>
      <c r="AV120" s="5" t="s">
        <v>123</v>
      </c>
      <c r="AW120" s="5" t="s">
        <v>123</v>
      </c>
      <c r="AX120" s="5" t="s">
        <v>123</v>
      </c>
      <c r="AY120" s="5" t="s">
        <v>123</v>
      </c>
      <c r="AZ120" s="5" t="s">
        <v>123</v>
      </c>
      <c r="BA120" s="5" t="s">
        <v>123</v>
      </c>
      <c r="BH120" s="5" t="s">
        <v>123</v>
      </c>
      <c r="BK120" s="5" t="s">
        <v>123</v>
      </c>
      <c r="BR120" s="5" t="s">
        <v>123</v>
      </c>
      <c r="BS120" s="5" t="s">
        <v>123</v>
      </c>
      <c r="BT120" s="5" t="s">
        <v>123</v>
      </c>
      <c r="BU120" s="5" t="s">
        <v>123</v>
      </c>
      <c r="BV120" s="5" t="s">
        <v>123</v>
      </c>
      <c r="BZ120" s="5" t="s">
        <v>123</v>
      </c>
      <c r="CA120" s="5" t="s">
        <v>123</v>
      </c>
      <c r="CQ120" s="5" t="s">
        <v>123</v>
      </c>
      <c r="CT120" s="5" t="s">
        <v>123</v>
      </c>
      <c r="DB120" s="5">
        <v>3.0</v>
      </c>
      <c r="DE120" s="5" t="s">
        <v>124</v>
      </c>
    </row>
    <row r="121">
      <c r="A121" s="5">
        <v>139.0</v>
      </c>
      <c r="B121" s="5">
        <v>223.0</v>
      </c>
      <c r="C121" s="5">
        <v>94.0</v>
      </c>
      <c r="D121" s="5" t="s">
        <v>139</v>
      </c>
      <c r="E121" s="5" t="s">
        <v>125</v>
      </c>
      <c r="F121" s="5" t="s">
        <v>126</v>
      </c>
      <c r="G121" s="5" t="s">
        <v>216</v>
      </c>
      <c r="H121" s="5" t="s">
        <v>1196</v>
      </c>
      <c r="I121" s="5" t="s">
        <v>141</v>
      </c>
      <c r="J121" s="5" t="s">
        <v>142</v>
      </c>
      <c r="K121" s="5" t="s">
        <v>1197</v>
      </c>
      <c r="L121" s="8" t="s">
        <v>1198</v>
      </c>
      <c r="M121" s="5" t="s">
        <v>118</v>
      </c>
      <c r="N121" s="5" t="s">
        <v>1199</v>
      </c>
      <c r="O121" s="5" t="s">
        <v>1200</v>
      </c>
      <c r="P121" s="5" t="s">
        <v>1201</v>
      </c>
      <c r="Q121" s="5" t="s">
        <v>122</v>
      </c>
      <c r="T121" s="5" t="s">
        <v>123</v>
      </c>
      <c r="X121" s="5" t="s">
        <v>123</v>
      </c>
      <c r="Y121" s="5" t="s">
        <v>123</v>
      </c>
      <c r="AA121" s="5" t="s">
        <v>123</v>
      </c>
      <c r="DB121" s="5">
        <v>2.0</v>
      </c>
      <c r="DD121" s="5" t="s">
        <v>1202</v>
      </c>
      <c r="DE121" s="5" t="s">
        <v>124</v>
      </c>
    </row>
    <row r="122">
      <c r="A122" s="5">
        <v>140.0</v>
      </c>
      <c r="B122" s="5">
        <v>70.0</v>
      </c>
      <c r="C122" s="5">
        <v>133.0</v>
      </c>
      <c r="D122" s="5" t="s">
        <v>109</v>
      </c>
      <c r="E122" s="5" t="s">
        <v>110</v>
      </c>
      <c r="F122" s="5" t="s">
        <v>160</v>
      </c>
      <c r="G122" s="5" t="s">
        <v>1147</v>
      </c>
      <c r="H122" s="5" t="s">
        <v>1203</v>
      </c>
      <c r="I122" s="5" t="s">
        <v>1204</v>
      </c>
      <c r="J122" s="5" t="s">
        <v>355</v>
      </c>
      <c r="K122" s="5" t="s">
        <v>1205</v>
      </c>
      <c r="L122" s="8" t="s">
        <v>1206</v>
      </c>
      <c r="M122" s="5" t="s">
        <v>118</v>
      </c>
      <c r="N122" s="5" t="s">
        <v>1207</v>
      </c>
      <c r="O122" s="5" t="s">
        <v>1208</v>
      </c>
      <c r="P122" s="5" t="s">
        <v>1209</v>
      </c>
      <c r="Q122" s="5" t="s">
        <v>157</v>
      </c>
      <c r="S122" s="5" t="s">
        <v>123</v>
      </c>
      <c r="AB122" s="5" t="s">
        <v>123</v>
      </c>
      <c r="AK122" s="5" t="s">
        <v>123</v>
      </c>
      <c r="AL122" s="5" t="s">
        <v>123</v>
      </c>
      <c r="AM122" s="5" t="s">
        <v>123</v>
      </c>
      <c r="AN122" s="5" t="s">
        <v>123</v>
      </c>
      <c r="AO122" s="5" t="s">
        <v>123</v>
      </c>
      <c r="AP122" s="5" t="s">
        <v>123</v>
      </c>
      <c r="AR122" s="5" t="s">
        <v>123</v>
      </c>
      <c r="AV122" s="5" t="s">
        <v>123</v>
      </c>
      <c r="AW122" s="5" t="s">
        <v>123</v>
      </c>
      <c r="AX122" s="5" t="s">
        <v>123</v>
      </c>
      <c r="AY122" s="5" t="s">
        <v>123</v>
      </c>
      <c r="BF122" s="5" t="s">
        <v>123</v>
      </c>
      <c r="BI122" s="5" t="s">
        <v>123</v>
      </c>
      <c r="BO122" s="5" t="s">
        <v>123</v>
      </c>
      <c r="BR122" s="5" t="s">
        <v>123</v>
      </c>
      <c r="BS122" s="5" t="s">
        <v>123</v>
      </c>
      <c r="BU122" s="5" t="s">
        <v>123</v>
      </c>
      <c r="BV122" s="5" t="s">
        <v>123</v>
      </c>
      <c r="CO122" s="5" t="s">
        <v>123</v>
      </c>
      <c r="CP122" s="5" t="s">
        <v>123</v>
      </c>
      <c r="CS122" s="5" t="s">
        <v>123</v>
      </c>
      <c r="CT122" s="5" t="s">
        <v>123</v>
      </c>
      <c r="CU122" s="5" t="s">
        <v>123</v>
      </c>
      <c r="DB122" s="5">
        <v>3.0</v>
      </c>
      <c r="DE122" s="5" t="s">
        <v>124</v>
      </c>
    </row>
    <row r="123">
      <c r="A123" s="5">
        <v>142.0</v>
      </c>
      <c r="B123" s="5">
        <v>12.0</v>
      </c>
      <c r="C123" s="5">
        <v>61.0</v>
      </c>
      <c r="D123" s="5" t="s">
        <v>139</v>
      </c>
      <c r="E123" s="5" t="s">
        <v>125</v>
      </c>
      <c r="F123" s="5" t="s">
        <v>126</v>
      </c>
      <c r="G123" s="5" t="s">
        <v>158</v>
      </c>
      <c r="H123" s="5" t="s">
        <v>1221</v>
      </c>
      <c r="I123" s="5" t="s">
        <v>1222</v>
      </c>
      <c r="J123" s="5" t="s">
        <v>151</v>
      </c>
      <c r="K123" s="5" t="s">
        <v>1223</v>
      </c>
      <c r="L123" s="8" t="s">
        <v>1224</v>
      </c>
      <c r="M123" s="5" t="s">
        <v>118</v>
      </c>
      <c r="N123" s="5" t="s">
        <v>1225</v>
      </c>
      <c r="O123" s="5" t="s">
        <v>1226</v>
      </c>
      <c r="P123" s="5" t="s">
        <v>1227</v>
      </c>
      <c r="Q123" s="5" t="s">
        <v>157</v>
      </c>
      <c r="U123" s="5" t="s">
        <v>123</v>
      </c>
      <c r="AT123" s="5" t="s">
        <v>123</v>
      </c>
      <c r="AU123" s="5" t="s">
        <v>123</v>
      </c>
      <c r="AY123" s="5" t="s">
        <v>123</v>
      </c>
      <c r="BB123" s="5" t="s">
        <v>123</v>
      </c>
      <c r="BE123" s="5" t="s">
        <v>123</v>
      </c>
      <c r="BF123" s="5" t="s">
        <v>123</v>
      </c>
      <c r="BK123" s="5" t="s">
        <v>123</v>
      </c>
      <c r="BP123" s="5" t="s">
        <v>123</v>
      </c>
      <c r="CJ123" s="5" t="s">
        <v>123</v>
      </c>
      <c r="CP123" s="5" t="s">
        <v>123</v>
      </c>
      <c r="CQ123" s="5" t="s">
        <v>123</v>
      </c>
      <c r="CU123" s="5" t="s">
        <v>123</v>
      </c>
      <c r="CZ123" s="5" t="s">
        <v>123</v>
      </c>
      <c r="DB123" s="5">
        <v>3.0</v>
      </c>
      <c r="DD123" s="5" t="s">
        <v>159</v>
      </c>
      <c r="DE123" s="5" t="s">
        <v>138</v>
      </c>
    </row>
    <row r="124">
      <c r="A124" s="5">
        <v>143.0</v>
      </c>
      <c r="B124" s="5">
        <v>128.0</v>
      </c>
      <c r="C124" s="5">
        <v>123.0</v>
      </c>
      <c r="D124" s="5" t="s">
        <v>109</v>
      </c>
      <c r="E124" s="5" t="s">
        <v>110</v>
      </c>
      <c r="F124" s="5" t="s">
        <v>160</v>
      </c>
      <c r="G124" s="5" t="s">
        <v>1228</v>
      </c>
      <c r="H124" s="5" t="s">
        <v>1229</v>
      </c>
      <c r="I124" s="5" t="s">
        <v>1230</v>
      </c>
      <c r="J124" s="5" t="s">
        <v>386</v>
      </c>
      <c r="K124" s="5" t="s">
        <v>1231</v>
      </c>
      <c r="L124" s="7" t="s">
        <v>117</v>
      </c>
      <c r="M124" s="5" t="s">
        <v>133</v>
      </c>
      <c r="N124" s="5" t="s">
        <v>1232</v>
      </c>
      <c r="O124" s="5" t="s">
        <v>1233</v>
      </c>
      <c r="P124" s="5" t="s">
        <v>1234</v>
      </c>
      <c r="Q124" s="5" t="s">
        <v>122</v>
      </c>
      <c r="R124" s="5" t="s">
        <v>123</v>
      </c>
      <c r="T124" s="5" t="s">
        <v>123</v>
      </c>
      <c r="V124" s="5" t="s">
        <v>123</v>
      </c>
      <c r="Y124" s="5" t="s">
        <v>123</v>
      </c>
      <c r="DB124" s="5">
        <v>3.0</v>
      </c>
      <c r="DE124" s="5" t="s">
        <v>138</v>
      </c>
    </row>
    <row r="125">
      <c r="A125" s="5">
        <v>144.0</v>
      </c>
      <c r="B125" s="5">
        <v>281.0</v>
      </c>
      <c r="C125" s="5">
        <v>123.0</v>
      </c>
      <c r="D125" s="5" t="s">
        <v>109</v>
      </c>
      <c r="E125" s="5" t="s">
        <v>110</v>
      </c>
      <c r="F125" s="5" t="s">
        <v>160</v>
      </c>
      <c r="G125" s="5" t="s">
        <v>1228</v>
      </c>
      <c r="H125" s="5" t="s">
        <v>1235</v>
      </c>
      <c r="I125" s="5" t="s">
        <v>1236</v>
      </c>
      <c r="J125" s="5" t="s">
        <v>386</v>
      </c>
      <c r="K125" s="5" t="s">
        <v>1237</v>
      </c>
      <c r="L125" s="8" t="s">
        <v>1238</v>
      </c>
      <c r="M125" s="5" t="s">
        <v>118</v>
      </c>
      <c r="N125" s="5" t="s">
        <v>1239</v>
      </c>
      <c r="O125" s="5" t="s">
        <v>1240</v>
      </c>
      <c r="P125" s="5" t="s">
        <v>1241</v>
      </c>
      <c r="Q125" s="5" t="s">
        <v>122</v>
      </c>
      <c r="S125" s="5" t="s">
        <v>123</v>
      </c>
      <c r="T125" s="5" t="s">
        <v>123</v>
      </c>
      <c r="V125" s="5" t="s">
        <v>123</v>
      </c>
      <c r="W125" s="5" t="s">
        <v>123</v>
      </c>
      <c r="X125" s="5" t="s">
        <v>123</v>
      </c>
      <c r="Y125" s="5" t="s">
        <v>123</v>
      </c>
      <c r="DB125" s="5">
        <v>3.0</v>
      </c>
      <c r="DE125" s="5" t="s">
        <v>138</v>
      </c>
    </row>
    <row r="126">
      <c r="A126" s="5">
        <v>145.0</v>
      </c>
      <c r="B126" s="5">
        <v>235.0</v>
      </c>
      <c r="C126" s="5">
        <v>114.0</v>
      </c>
      <c r="D126" s="5" t="s">
        <v>139</v>
      </c>
      <c r="E126" s="5" t="s">
        <v>110</v>
      </c>
      <c r="F126" s="5" t="s">
        <v>111</v>
      </c>
      <c r="G126" s="5" t="s">
        <v>112</v>
      </c>
      <c r="H126" s="5" t="s">
        <v>1242</v>
      </c>
      <c r="I126" s="5" t="s">
        <v>976</v>
      </c>
      <c r="J126" s="5" t="s">
        <v>397</v>
      </c>
      <c r="K126" s="5" t="s">
        <v>1243</v>
      </c>
      <c r="L126" s="8" t="s">
        <v>1244</v>
      </c>
      <c r="M126" s="5" t="s">
        <v>118</v>
      </c>
      <c r="N126" s="5" t="s">
        <v>1245</v>
      </c>
      <c r="O126" s="5" t="s">
        <v>1246</v>
      </c>
      <c r="Q126" s="5" t="s">
        <v>122</v>
      </c>
      <c r="R126" s="5" t="s">
        <v>123</v>
      </c>
      <c r="V126" s="5" t="s">
        <v>123</v>
      </c>
      <c r="DB126" s="5">
        <v>4.0</v>
      </c>
      <c r="DE126" s="5" t="s">
        <v>138</v>
      </c>
    </row>
    <row r="127">
      <c r="A127" s="5">
        <v>146.0</v>
      </c>
      <c r="B127" s="5">
        <v>92.0</v>
      </c>
      <c r="C127" s="5">
        <v>66.0</v>
      </c>
      <c r="D127" s="5" t="s">
        <v>109</v>
      </c>
      <c r="E127" s="5" t="s">
        <v>110</v>
      </c>
      <c r="F127" s="5" t="s">
        <v>160</v>
      </c>
      <c r="G127" s="5" t="s">
        <v>761</v>
      </c>
      <c r="H127" s="5" t="s">
        <v>1247</v>
      </c>
      <c r="I127" s="5" t="s">
        <v>338</v>
      </c>
      <c r="J127" s="5" t="s">
        <v>338</v>
      </c>
      <c r="K127" s="5" t="s">
        <v>742</v>
      </c>
      <c r="L127" s="8" t="s">
        <v>1248</v>
      </c>
      <c r="M127" s="5" t="s">
        <v>118</v>
      </c>
      <c r="N127" s="5" t="s">
        <v>1249</v>
      </c>
      <c r="O127" s="5" t="s">
        <v>1250</v>
      </c>
      <c r="P127" s="5" t="s">
        <v>1251</v>
      </c>
      <c r="Q127" s="5" t="s">
        <v>157</v>
      </c>
      <c r="R127" s="5" t="s">
        <v>123</v>
      </c>
      <c r="S127" s="5" t="s">
        <v>123</v>
      </c>
      <c r="T127" s="5" t="s">
        <v>123</v>
      </c>
      <c r="U127" s="5" t="s">
        <v>123</v>
      </c>
      <c r="V127" s="5" t="s">
        <v>123</v>
      </c>
      <c r="X127" s="5" t="s">
        <v>123</v>
      </c>
      <c r="Y127" s="5" t="s">
        <v>123</v>
      </c>
      <c r="Z127" s="5" t="s">
        <v>123</v>
      </c>
      <c r="AB127" s="5" t="s">
        <v>123</v>
      </c>
      <c r="AD127" s="5" t="s">
        <v>123</v>
      </c>
      <c r="AE127" s="5" t="s">
        <v>123</v>
      </c>
      <c r="AH127" s="5" t="s">
        <v>123</v>
      </c>
      <c r="AI127" s="5" t="s">
        <v>123</v>
      </c>
      <c r="AK127" s="5" t="s">
        <v>123</v>
      </c>
      <c r="AL127" s="5" t="s">
        <v>123</v>
      </c>
      <c r="AM127" s="5" t="s">
        <v>123</v>
      </c>
      <c r="AN127" s="5" t="s">
        <v>123</v>
      </c>
      <c r="AO127" s="5" t="s">
        <v>123</v>
      </c>
      <c r="AP127" s="5" t="s">
        <v>123</v>
      </c>
      <c r="AQ127" s="5" t="s">
        <v>123</v>
      </c>
      <c r="AW127" s="5" t="s">
        <v>123</v>
      </c>
      <c r="AX127" s="5" t="s">
        <v>123</v>
      </c>
      <c r="BC127" s="5" t="s">
        <v>123</v>
      </c>
      <c r="BD127" s="5" t="s">
        <v>123</v>
      </c>
      <c r="BE127" s="5" t="s">
        <v>123</v>
      </c>
      <c r="BH127" s="5" t="s">
        <v>123</v>
      </c>
      <c r="BJ127" s="5" t="s">
        <v>123</v>
      </c>
      <c r="BK127" s="5" t="s">
        <v>123</v>
      </c>
      <c r="BL127" s="5" t="s">
        <v>123</v>
      </c>
      <c r="BM127" s="5" t="s">
        <v>123</v>
      </c>
      <c r="BN127" s="5" t="s">
        <v>123</v>
      </c>
      <c r="BO127" s="5" t="s">
        <v>123</v>
      </c>
      <c r="BP127" s="5" t="s">
        <v>123</v>
      </c>
      <c r="BQ127" s="5" t="s">
        <v>123</v>
      </c>
      <c r="BR127" s="5" t="s">
        <v>123</v>
      </c>
      <c r="BS127" s="5" t="s">
        <v>123</v>
      </c>
      <c r="BT127" s="5" t="s">
        <v>123</v>
      </c>
      <c r="BU127" s="5" t="s">
        <v>123</v>
      </c>
      <c r="BV127" s="5" t="s">
        <v>123</v>
      </c>
      <c r="CE127" s="5" t="s">
        <v>123</v>
      </c>
      <c r="CG127" s="5" t="s">
        <v>123</v>
      </c>
      <c r="CH127" s="5" t="s">
        <v>123</v>
      </c>
      <c r="CO127" s="5" t="s">
        <v>123</v>
      </c>
      <c r="CP127" s="5" t="s">
        <v>123</v>
      </c>
      <c r="CQ127" s="5" t="s">
        <v>123</v>
      </c>
      <c r="CR127" s="5" t="s">
        <v>123</v>
      </c>
      <c r="CS127" s="5" t="s">
        <v>123</v>
      </c>
      <c r="CT127" s="5" t="s">
        <v>123</v>
      </c>
      <c r="CU127" s="5" t="s">
        <v>123</v>
      </c>
      <c r="CV127" s="5" t="s">
        <v>123</v>
      </c>
      <c r="DB127" s="5">
        <v>3.0</v>
      </c>
      <c r="DD127" s="5" t="s">
        <v>1253</v>
      </c>
      <c r="DE127" s="5" t="s">
        <v>124</v>
      </c>
    </row>
    <row r="128">
      <c r="A128" s="5">
        <v>147.0</v>
      </c>
      <c r="B128" s="5">
        <v>110.0</v>
      </c>
      <c r="C128" s="5">
        <v>95.0</v>
      </c>
      <c r="D128" s="5" t="s">
        <v>109</v>
      </c>
      <c r="E128" s="5" t="s">
        <v>110</v>
      </c>
      <c r="F128" s="5" t="s">
        <v>126</v>
      </c>
      <c r="G128" s="5" t="s">
        <v>576</v>
      </c>
      <c r="H128" s="5" t="s">
        <v>1254</v>
      </c>
      <c r="I128" s="5" t="s">
        <v>1255</v>
      </c>
      <c r="J128" s="5" t="s">
        <v>456</v>
      </c>
      <c r="K128" s="5" t="s">
        <v>1256</v>
      </c>
      <c r="L128" s="8" t="s">
        <v>1257</v>
      </c>
      <c r="M128" s="5" t="s">
        <v>118</v>
      </c>
      <c r="N128" s="5" t="s">
        <v>1258</v>
      </c>
      <c r="O128" s="5" t="s">
        <v>1259</v>
      </c>
      <c r="P128" s="5" t="s">
        <v>1260</v>
      </c>
      <c r="Q128" s="5" t="s">
        <v>122</v>
      </c>
      <c r="U128" s="5" t="s">
        <v>123</v>
      </c>
      <c r="AC128" s="5" t="s">
        <v>123</v>
      </c>
      <c r="DB128" s="5">
        <v>3.0</v>
      </c>
      <c r="DE128" s="5" t="s">
        <v>124</v>
      </c>
    </row>
    <row r="129">
      <c r="A129" s="5">
        <v>148.0</v>
      </c>
      <c r="B129" s="5">
        <v>288.0</v>
      </c>
      <c r="C129" s="5">
        <v>142.0</v>
      </c>
      <c r="D129" s="5" t="s">
        <v>109</v>
      </c>
      <c r="E129" s="5" t="s">
        <v>125</v>
      </c>
      <c r="F129" s="5" t="s">
        <v>160</v>
      </c>
      <c r="G129" s="5" t="s">
        <v>1261</v>
      </c>
      <c r="H129" s="5" t="s">
        <v>1262</v>
      </c>
      <c r="I129" s="5" t="s">
        <v>1263</v>
      </c>
      <c r="J129" s="5" t="s">
        <v>222</v>
      </c>
      <c r="K129" s="5" t="s">
        <v>1264</v>
      </c>
      <c r="L129" s="7" t="s">
        <v>117</v>
      </c>
      <c r="M129" s="5" t="s">
        <v>118</v>
      </c>
      <c r="N129" s="5" t="s">
        <v>1265</v>
      </c>
      <c r="O129" s="5" t="s">
        <v>1266</v>
      </c>
      <c r="P129" s="5" t="s">
        <v>1267</v>
      </c>
      <c r="Q129" s="5" t="s">
        <v>122</v>
      </c>
      <c r="V129" s="5" t="s">
        <v>123</v>
      </c>
      <c r="Y129" s="5" t="s">
        <v>123</v>
      </c>
      <c r="AA129" s="5" t="s">
        <v>123</v>
      </c>
      <c r="AC129" s="5" t="s">
        <v>123</v>
      </c>
      <c r="DB129" s="5">
        <v>4.0</v>
      </c>
      <c r="DE129" s="5" t="s">
        <v>124</v>
      </c>
    </row>
    <row r="130">
      <c r="A130" s="5">
        <v>149.0</v>
      </c>
      <c r="B130" s="5">
        <v>78.0</v>
      </c>
      <c r="C130" s="5">
        <v>142.0</v>
      </c>
      <c r="D130" s="5" t="s">
        <v>109</v>
      </c>
      <c r="E130" s="5" t="s">
        <v>125</v>
      </c>
      <c r="F130" s="5" t="s">
        <v>160</v>
      </c>
      <c r="G130" s="5" t="s">
        <v>1261</v>
      </c>
      <c r="H130" s="5" t="s">
        <v>1268</v>
      </c>
      <c r="I130" s="5" t="s">
        <v>1269</v>
      </c>
      <c r="J130" s="5" t="s">
        <v>406</v>
      </c>
      <c r="K130" s="5" t="s">
        <v>1270</v>
      </c>
      <c r="L130" s="8" t="s">
        <v>1271</v>
      </c>
      <c r="M130" s="5" t="s">
        <v>118</v>
      </c>
      <c r="N130" s="5" t="s">
        <v>1272</v>
      </c>
      <c r="O130" s="5" t="s">
        <v>1273</v>
      </c>
      <c r="P130" s="5" t="s">
        <v>1274</v>
      </c>
      <c r="Q130" s="5" t="s">
        <v>122</v>
      </c>
      <c r="R130" s="5" t="s">
        <v>123</v>
      </c>
      <c r="DB130" s="5">
        <v>4.0</v>
      </c>
      <c r="DE130" s="5" t="s">
        <v>207</v>
      </c>
    </row>
    <row r="131">
      <c r="A131" s="5">
        <v>151.0</v>
      </c>
      <c r="B131" s="5">
        <v>13.0</v>
      </c>
      <c r="C131" s="5">
        <v>62.0</v>
      </c>
      <c r="D131" s="5" t="s">
        <v>139</v>
      </c>
      <c r="E131" s="5" t="s">
        <v>110</v>
      </c>
      <c r="F131" s="5" t="s">
        <v>160</v>
      </c>
      <c r="G131" s="5" t="s">
        <v>201</v>
      </c>
      <c r="H131" s="5" t="s">
        <v>1284</v>
      </c>
      <c r="I131" s="5" t="s">
        <v>1285</v>
      </c>
      <c r="J131" s="5" t="s">
        <v>204</v>
      </c>
      <c r="K131" s="5" t="s">
        <v>143</v>
      </c>
      <c r="L131" s="8" t="s">
        <v>1286</v>
      </c>
      <c r="M131" s="5" t="s">
        <v>207</v>
      </c>
      <c r="N131" s="5" t="s">
        <v>1287</v>
      </c>
      <c r="O131" s="5" t="s">
        <v>1288</v>
      </c>
      <c r="P131" s="5" t="s">
        <v>1289</v>
      </c>
      <c r="Q131" s="5" t="s">
        <v>122</v>
      </c>
      <c r="R131" s="5" t="s">
        <v>123</v>
      </c>
      <c r="T131" s="5" t="s">
        <v>123</v>
      </c>
      <c r="X131" s="5" t="s">
        <v>123</v>
      </c>
      <c r="Y131" s="5" t="s">
        <v>123</v>
      </c>
      <c r="AA131" s="5" t="s">
        <v>123</v>
      </c>
      <c r="DB131" s="5">
        <v>3.0</v>
      </c>
      <c r="DE131" s="5" t="s">
        <v>124</v>
      </c>
    </row>
    <row r="132">
      <c r="A132" s="5">
        <v>152.0</v>
      </c>
      <c r="B132" s="5">
        <v>190.0</v>
      </c>
      <c r="C132" s="5">
        <v>123.0</v>
      </c>
      <c r="D132" s="5" t="s">
        <v>109</v>
      </c>
      <c r="E132" s="5" t="s">
        <v>110</v>
      </c>
      <c r="F132" s="5" t="s">
        <v>160</v>
      </c>
      <c r="G132" s="5" t="s">
        <v>1228</v>
      </c>
      <c r="H132" s="5" t="s">
        <v>1290</v>
      </c>
      <c r="I132" s="5" t="s">
        <v>1291</v>
      </c>
      <c r="J132" s="5" t="s">
        <v>386</v>
      </c>
      <c r="K132" s="5" t="s">
        <v>1292</v>
      </c>
      <c r="L132" s="8" t="s">
        <v>1293</v>
      </c>
      <c r="M132" s="5" t="s">
        <v>118</v>
      </c>
      <c r="N132" s="5" t="s">
        <v>1294</v>
      </c>
      <c r="O132" s="5" t="s">
        <v>1295</v>
      </c>
      <c r="P132" s="5" t="s">
        <v>1296</v>
      </c>
      <c r="Q132" s="5" t="s">
        <v>122</v>
      </c>
      <c r="R132" s="5" t="s">
        <v>123</v>
      </c>
      <c r="V132" s="5" t="s">
        <v>123</v>
      </c>
      <c r="X132" s="5" t="s">
        <v>123</v>
      </c>
      <c r="Y132" s="5" t="s">
        <v>123</v>
      </c>
      <c r="AB132" s="5" t="s">
        <v>123</v>
      </c>
      <c r="AC132" s="5" t="s">
        <v>123</v>
      </c>
      <c r="DB132" s="5">
        <v>2.0</v>
      </c>
      <c r="DC132" s="5" t="s">
        <v>1297</v>
      </c>
      <c r="DE132" s="5" t="s">
        <v>124</v>
      </c>
    </row>
    <row r="133">
      <c r="A133" s="5">
        <v>153.0</v>
      </c>
      <c r="B133" s="5">
        <v>76.0</v>
      </c>
      <c r="C133" s="5">
        <v>140.0</v>
      </c>
      <c r="D133" s="5" t="s">
        <v>139</v>
      </c>
      <c r="E133" s="5" t="s">
        <v>110</v>
      </c>
      <c r="F133" s="5" t="s">
        <v>160</v>
      </c>
      <c r="G133" s="5" t="s">
        <v>393</v>
      </c>
      <c r="H133" s="5" t="s">
        <v>1298</v>
      </c>
      <c r="I133" s="5" t="s">
        <v>1299</v>
      </c>
      <c r="J133" s="5" t="s">
        <v>151</v>
      </c>
      <c r="K133" s="5" t="s">
        <v>1300</v>
      </c>
      <c r="L133" s="8" t="s">
        <v>1301</v>
      </c>
      <c r="M133" s="5" t="s">
        <v>118</v>
      </c>
      <c r="N133" s="5" t="s">
        <v>1302</v>
      </c>
      <c r="O133" s="5" t="s">
        <v>1303</v>
      </c>
      <c r="P133" s="5" t="s">
        <v>1304</v>
      </c>
      <c r="Q133" s="5" t="s">
        <v>122</v>
      </c>
      <c r="R133" s="5" t="s">
        <v>123</v>
      </c>
      <c r="Y133" s="5" t="s">
        <v>123</v>
      </c>
      <c r="AA133" s="5" t="s">
        <v>123</v>
      </c>
      <c r="DB133" s="5">
        <v>3.0</v>
      </c>
      <c r="DD133" s="5" t="s">
        <v>1305</v>
      </c>
      <c r="DE133" s="5" t="s">
        <v>124</v>
      </c>
    </row>
    <row r="134">
      <c r="A134" s="5">
        <v>155.0</v>
      </c>
      <c r="B134" s="5">
        <v>185.0</v>
      </c>
      <c r="C134" s="5">
        <v>114.0</v>
      </c>
      <c r="D134" s="5" t="s">
        <v>139</v>
      </c>
      <c r="E134" s="5" t="s">
        <v>110</v>
      </c>
      <c r="F134" s="5" t="s">
        <v>111</v>
      </c>
      <c r="G134" s="5" t="s">
        <v>112</v>
      </c>
      <c r="H134" s="5" t="s">
        <v>1315</v>
      </c>
      <c r="I134" s="5" t="s">
        <v>1316</v>
      </c>
      <c r="J134" s="5" t="s">
        <v>397</v>
      </c>
      <c r="K134" s="5" t="s">
        <v>1317</v>
      </c>
      <c r="L134" s="8" t="s">
        <v>1318</v>
      </c>
      <c r="M134" s="5" t="s">
        <v>118</v>
      </c>
      <c r="N134" s="5" t="s">
        <v>1319</v>
      </c>
      <c r="O134" s="5" t="s">
        <v>1320</v>
      </c>
      <c r="P134" s="5" t="s">
        <v>143</v>
      </c>
      <c r="Q134" s="5" t="s">
        <v>122</v>
      </c>
      <c r="R134" s="5" t="s">
        <v>123</v>
      </c>
      <c r="V134" s="5" t="s">
        <v>123</v>
      </c>
      <c r="DB134" s="5">
        <v>4.0</v>
      </c>
      <c r="DE134" s="5" t="s">
        <v>138</v>
      </c>
    </row>
    <row r="135">
      <c r="A135" s="5">
        <v>156.0</v>
      </c>
      <c r="B135" s="5">
        <v>61.0</v>
      </c>
      <c r="C135" s="5">
        <v>123.0</v>
      </c>
      <c r="D135" s="5" t="s">
        <v>109</v>
      </c>
      <c r="E135" s="5" t="s">
        <v>110</v>
      </c>
      <c r="F135" s="5" t="s">
        <v>160</v>
      </c>
      <c r="G135" s="5" t="s">
        <v>1321</v>
      </c>
      <c r="H135" s="5" t="s">
        <v>1322</v>
      </c>
      <c r="I135" s="5" t="s">
        <v>1323</v>
      </c>
      <c r="J135" s="5" t="s">
        <v>386</v>
      </c>
      <c r="K135" s="5" t="s">
        <v>1324</v>
      </c>
      <c r="L135" s="8" t="s">
        <v>1325</v>
      </c>
      <c r="M135" s="5" t="s">
        <v>118</v>
      </c>
      <c r="N135" s="5" t="s">
        <v>1326</v>
      </c>
      <c r="O135" s="5" t="s">
        <v>1327</v>
      </c>
      <c r="P135" s="5" t="s">
        <v>1328</v>
      </c>
      <c r="Q135" s="5" t="s">
        <v>122</v>
      </c>
      <c r="V135" s="5" t="s">
        <v>123</v>
      </c>
      <c r="Y135" s="5" t="s">
        <v>123</v>
      </c>
      <c r="AB135" s="5" t="s">
        <v>123</v>
      </c>
      <c r="AC135" s="5" t="s">
        <v>123</v>
      </c>
      <c r="DB135" s="5">
        <v>2.0</v>
      </c>
      <c r="DC135" s="5" t="s">
        <v>1329</v>
      </c>
      <c r="DD135" s="5" t="s">
        <v>1330</v>
      </c>
      <c r="DE135" s="5" t="s">
        <v>207</v>
      </c>
    </row>
    <row r="136">
      <c r="A136" s="5">
        <v>157.0</v>
      </c>
      <c r="B136" s="5">
        <v>86.0</v>
      </c>
      <c r="C136" s="5">
        <v>59.0</v>
      </c>
      <c r="D136" s="5" t="s">
        <v>109</v>
      </c>
      <c r="E136" s="5" t="s">
        <v>110</v>
      </c>
      <c r="F136" s="5" t="s">
        <v>160</v>
      </c>
      <c r="G136" s="5" t="s">
        <v>1331</v>
      </c>
      <c r="H136" s="5" t="s">
        <v>1332</v>
      </c>
      <c r="I136" s="5" t="s">
        <v>1333</v>
      </c>
      <c r="J136" s="5" t="s">
        <v>504</v>
      </c>
      <c r="K136" s="5" t="s">
        <v>1334</v>
      </c>
      <c r="L136" s="8" t="s">
        <v>1335</v>
      </c>
      <c r="M136" s="5" t="s">
        <v>118</v>
      </c>
      <c r="N136" s="5" t="s">
        <v>1336</v>
      </c>
      <c r="O136" s="5" t="s">
        <v>1337</v>
      </c>
      <c r="P136" s="5" t="s">
        <v>1338</v>
      </c>
      <c r="Q136" s="5" t="s">
        <v>122</v>
      </c>
      <c r="Y136" s="5" t="s">
        <v>123</v>
      </c>
      <c r="AA136" s="5" t="s">
        <v>123</v>
      </c>
      <c r="DB136" s="5">
        <v>4.0</v>
      </c>
      <c r="DD136" s="5" t="s">
        <v>1339</v>
      </c>
      <c r="DE136" s="5" t="s">
        <v>138</v>
      </c>
    </row>
    <row r="137">
      <c r="A137" s="5">
        <v>158.0</v>
      </c>
      <c r="B137" s="5">
        <v>182.0</v>
      </c>
      <c r="C137" s="5">
        <v>109.0</v>
      </c>
      <c r="D137" s="5" t="s">
        <v>109</v>
      </c>
      <c r="E137" s="5" t="s">
        <v>110</v>
      </c>
      <c r="F137" s="5" t="s">
        <v>111</v>
      </c>
      <c r="G137" s="5" t="s">
        <v>112</v>
      </c>
      <c r="H137" s="5" t="s">
        <v>1340</v>
      </c>
      <c r="I137" s="5" t="s">
        <v>1341</v>
      </c>
      <c r="J137" s="5" t="s">
        <v>115</v>
      </c>
      <c r="K137" s="5" t="s">
        <v>1342</v>
      </c>
      <c r="L137" s="8" t="s">
        <v>1343</v>
      </c>
      <c r="M137" s="5" t="s">
        <v>207</v>
      </c>
      <c r="N137" s="5" t="s">
        <v>1344</v>
      </c>
      <c r="O137" s="5" t="s">
        <v>1345</v>
      </c>
      <c r="P137" s="5" t="s">
        <v>1346</v>
      </c>
      <c r="Q137" s="5" t="s">
        <v>122</v>
      </c>
      <c r="DB137" s="5">
        <v>3.0</v>
      </c>
      <c r="DE137" s="5" t="s">
        <v>138</v>
      </c>
    </row>
    <row r="138">
      <c r="A138" s="5">
        <v>159.0</v>
      </c>
      <c r="B138" s="5">
        <v>170.0</v>
      </c>
      <c r="C138" s="5">
        <v>90.0</v>
      </c>
      <c r="D138" s="5" t="s">
        <v>109</v>
      </c>
      <c r="E138" s="5" t="s">
        <v>125</v>
      </c>
      <c r="F138" s="5" t="s">
        <v>111</v>
      </c>
      <c r="G138" s="5" t="s">
        <v>112</v>
      </c>
      <c r="H138" s="5" t="s">
        <v>1347</v>
      </c>
      <c r="I138" s="5" t="s">
        <v>1348</v>
      </c>
      <c r="J138" s="5" t="s">
        <v>448</v>
      </c>
      <c r="K138" s="5" t="s">
        <v>1349</v>
      </c>
      <c r="L138" s="8" t="s">
        <v>1350</v>
      </c>
      <c r="M138" s="5" t="s">
        <v>118</v>
      </c>
      <c r="N138" s="5" t="s">
        <v>1351</v>
      </c>
      <c r="O138" s="5" t="s">
        <v>1352</v>
      </c>
      <c r="P138" s="5" t="s">
        <v>1353</v>
      </c>
      <c r="Q138" s="5" t="s">
        <v>157</v>
      </c>
      <c r="S138" s="5" t="s">
        <v>123</v>
      </c>
      <c r="AK138" s="5" t="s">
        <v>123</v>
      </c>
      <c r="AM138" s="5" t="s">
        <v>123</v>
      </c>
      <c r="AN138" s="5" t="s">
        <v>123</v>
      </c>
      <c r="AP138" s="5" t="s">
        <v>123</v>
      </c>
      <c r="BK138" s="5" t="s">
        <v>123</v>
      </c>
      <c r="DB138" s="5">
        <v>3.0</v>
      </c>
      <c r="DE138" s="5" t="s">
        <v>138</v>
      </c>
    </row>
    <row r="139">
      <c r="A139" s="5">
        <v>160.0</v>
      </c>
      <c r="B139" s="5">
        <v>95.0</v>
      </c>
      <c r="C139" s="5">
        <v>69.0</v>
      </c>
      <c r="D139" s="5" t="s">
        <v>139</v>
      </c>
      <c r="E139" s="5" t="s">
        <v>125</v>
      </c>
      <c r="F139" s="5" t="s">
        <v>126</v>
      </c>
      <c r="G139" s="5" t="s">
        <v>1426</v>
      </c>
      <c r="H139" s="5" t="s">
        <v>1359</v>
      </c>
      <c r="I139" s="5" t="s">
        <v>1361</v>
      </c>
      <c r="J139" s="5" t="s">
        <v>249</v>
      </c>
      <c r="K139" s="5" t="s">
        <v>1363</v>
      </c>
      <c r="L139" s="8" t="s">
        <v>1364</v>
      </c>
      <c r="M139" s="5" t="s">
        <v>118</v>
      </c>
      <c r="N139" s="5" t="s">
        <v>1366</v>
      </c>
      <c r="O139" s="5" t="s">
        <v>1367</v>
      </c>
      <c r="P139" s="5" t="s">
        <v>1368</v>
      </c>
      <c r="Q139" s="5" t="s">
        <v>122</v>
      </c>
      <c r="S139" s="5" t="s">
        <v>123</v>
      </c>
      <c r="T139" s="5" t="s">
        <v>123</v>
      </c>
      <c r="U139" s="5" t="s">
        <v>123</v>
      </c>
      <c r="V139" s="5" t="s">
        <v>123</v>
      </c>
      <c r="W139" s="5" t="s">
        <v>123</v>
      </c>
      <c r="X139" s="5" t="s">
        <v>123</v>
      </c>
      <c r="Y139" s="5" t="s">
        <v>123</v>
      </c>
      <c r="AA139" s="5" t="s">
        <v>123</v>
      </c>
      <c r="DB139" s="5">
        <v>4.0</v>
      </c>
      <c r="DE139" s="5" t="s">
        <v>124</v>
      </c>
    </row>
    <row r="140">
      <c r="A140" s="5">
        <v>161.0</v>
      </c>
      <c r="B140" s="5">
        <v>266.0</v>
      </c>
      <c r="C140" s="5">
        <v>93.0</v>
      </c>
      <c r="D140" s="5" t="s">
        <v>109</v>
      </c>
      <c r="E140" s="5" t="s">
        <v>125</v>
      </c>
      <c r="F140" s="5" t="s">
        <v>160</v>
      </c>
      <c r="G140" s="5" t="s">
        <v>754</v>
      </c>
      <c r="H140" s="5" t="s">
        <v>1374</v>
      </c>
      <c r="I140" s="5" t="s">
        <v>1375</v>
      </c>
      <c r="J140" s="5" t="s">
        <v>448</v>
      </c>
      <c r="K140" s="5" t="s">
        <v>1376</v>
      </c>
      <c r="L140" s="8" t="s">
        <v>1377</v>
      </c>
      <c r="M140" s="5" t="s">
        <v>118</v>
      </c>
      <c r="N140" s="5" t="s">
        <v>1378</v>
      </c>
      <c r="O140" s="5" t="s">
        <v>1379</v>
      </c>
      <c r="P140" s="5" t="s">
        <v>1380</v>
      </c>
      <c r="Q140" s="5" t="s">
        <v>122</v>
      </c>
      <c r="S140" s="5" t="s">
        <v>123</v>
      </c>
      <c r="T140" s="5" t="s">
        <v>123</v>
      </c>
      <c r="U140" s="5" t="s">
        <v>123</v>
      </c>
      <c r="V140" s="5" t="s">
        <v>123</v>
      </c>
      <c r="W140" s="5" t="s">
        <v>123</v>
      </c>
      <c r="X140" s="5" t="s">
        <v>123</v>
      </c>
      <c r="Y140" s="5" t="s">
        <v>123</v>
      </c>
      <c r="Z140" s="5" t="s">
        <v>123</v>
      </c>
      <c r="AA140" s="5" t="s">
        <v>123</v>
      </c>
      <c r="AB140" s="5" t="s">
        <v>123</v>
      </c>
      <c r="AC140" s="5" t="s">
        <v>123</v>
      </c>
      <c r="DB140" s="5">
        <v>4.0</v>
      </c>
      <c r="DE140" s="5" t="s">
        <v>124</v>
      </c>
    </row>
    <row r="141">
      <c r="A141" s="5">
        <v>162.0</v>
      </c>
      <c r="B141" s="5">
        <v>63.0</v>
      </c>
      <c r="C141" s="5">
        <v>125.0</v>
      </c>
      <c r="D141" s="5" t="s">
        <v>139</v>
      </c>
      <c r="E141" s="5" t="s">
        <v>125</v>
      </c>
      <c r="F141" s="5" t="s">
        <v>160</v>
      </c>
      <c r="G141" s="5" t="s">
        <v>169</v>
      </c>
      <c r="H141" s="5" t="s">
        <v>1381</v>
      </c>
      <c r="I141" s="5" t="s">
        <v>424</v>
      </c>
      <c r="J141" s="5" t="s">
        <v>425</v>
      </c>
      <c r="K141" s="5" t="s">
        <v>173</v>
      </c>
      <c r="L141" s="8" t="s">
        <v>1382</v>
      </c>
      <c r="M141" s="5" t="s">
        <v>118</v>
      </c>
      <c r="N141" s="5" t="s">
        <v>1383</v>
      </c>
      <c r="O141" s="5" t="s">
        <v>1384</v>
      </c>
      <c r="P141" s="5" t="s">
        <v>1385</v>
      </c>
      <c r="Q141" s="5" t="s">
        <v>157</v>
      </c>
      <c r="T141" s="5" t="s">
        <v>123</v>
      </c>
      <c r="V141" s="5" t="s">
        <v>123</v>
      </c>
      <c r="X141" s="5" t="s">
        <v>123</v>
      </c>
      <c r="Y141" s="5" t="s">
        <v>123</v>
      </c>
      <c r="AB141" s="5" t="s">
        <v>123</v>
      </c>
      <c r="AC141" s="5" t="s">
        <v>123</v>
      </c>
      <c r="AM141" s="5" t="s">
        <v>123</v>
      </c>
      <c r="AQ141" s="5" t="s">
        <v>123</v>
      </c>
      <c r="AT141" s="5" t="s">
        <v>123</v>
      </c>
      <c r="BK141" s="5" t="s">
        <v>123</v>
      </c>
      <c r="BO141" s="5" t="s">
        <v>123</v>
      </c>
      <c r="BQ141" s="5" t="s">
        <v>123</v>
      </c>
      <c r="BS141" s="5" t="s">
        <v>123</v>
      </c>
      <c r="BT141" s="5" t="s">
        <v>123</v>
      </c>
      <c r="BU141" s="5" t="s">
        <v>123</v>
      </c>
      <c r="BV141" s="5" t="s">
        <v>123</v>
      </c>
      <c r="BY141" s="5" t="s">
        <v>123</v>
      </c>
      <c r="CA141" s="5" t="s">
        <v>123</v>
      </c>
      <c r="CG141" s="5" t="s">
        <v>123</v>
      </c>
      <c r="CI141" s="5" t="s">
        <v>123</v>
      </c>
      <c r="CJ141" s="5" t="s">
        <v>123</v>
      </c>
      <c r="CK141" s="5" t="s">
        <v>123</v>
      </c>
      <c r="CM141" s="5" t="s">
        <v>123</v>
      </c>
      <c r="CO141" s="5" t="s">
        <v>123</v>
      </c>
      <c r="CQ141" s="5" t="s">
        <v>123</v>
      </c>
      <c r="CS141" s="5" t="s">
        <v>123</v>
      </c>
      <c r="DB141" s="5">
        <v>3.0</v>
      </c>
      <c r="DE141" s="5" t="s">
        <v>124</v>
      </c>
    </row>
    <row r="142">
      <c r="A142" s="5">
        <v>163.0</v>
      </c>
      <c r="B142" s="5">
        <v>274.0</v>
      </c>
      <c r="C142" s="5">
        <v>109.0</v>
      </c>
      <c r="D142" s="5" t="s">
        <v>109</v>
      </c>
      <c r="E142" s="5" t="s">
        <v>110</v>
      </c>
      <c r="F142" s="5" t="s">
        <v>111</v>
      </c>
      <c r="G142" s="5" t="s">
        <v>112</v>
      </c>
      <c r="H142" s="5" t="s">
        <v>1386</v>
      </c>
      <c r="I142" s="5" t="s">
        <v>1387</v>
      </c>
      <c r="J142" s="5" t="s">
        <v>115</v>
      </c>
      <c r="K142" s="5" t="s">
        <v>1388</v>
      </c>
      <c r="L142" s="8" t="s">
        <v>1389</v>
      </c>
      <c r="M142" s="5" t="s">
        <v>118</v>
      </c>
      <c r="N142" s="5" t="s">
        <v>1390</v>
      </c>
      <c r="O142" s="5" t="s">
        <v>1391</v>
      </c>
      <c r="P142" s="5" t="s">
        <v>1392</v>
      </c>
      <c r="Q142" s="5" t="s">
        <v>122</v>
      </c>
      <c r="R142" s="5" t="s">
        <v>123</v>
      </c>
      <c r="U142" s="5" t="s">
        <v>123</v>
      </c>
      <c r="DB142" s="5">
        <v>3.0</v>
      </c>
      <c r="DE142" s="5" t="s">
        <v>138</v>
      </c>
    </row>
    <row r="143">
      <c r="A143" s="5">
        <v>164.0</v>
      </c>
      <c r="B143" s="5">
        <v>188.0</v>
      </c>
      <c r="C143" s="5">
        <v>119.0</v>
      </c>
      <c r="D143" s="5" t="s">
        <v>139</v>
      </c>
      <c r="E143" s="5" t="s">
        <v>125</v>
      </c>
      <c r="F143" s="5" t="s">
        <v>111</v>
      </c>
      <c r="G143" s="5" t="s">
        <v>112</v>
      </c>
      <c r="H143" s="5" t="s">
        <v>1393</v>
      </c>
      <c r="I143" s="5" t="s">
        <v>1394</v>
      </c>
      <c r="J143" s="5" t="s">
        <v>327</v>
      </c>
      <c r="K143" s="5" t="s">
        <v>143</v>
      </c>
      <c r="L143" s="7" t="s">
        <v>117</v>
      </c>
      <c r="M143" s="5" t="s">
        <v>118</v>
      </c>
      <c r="N143" s="5" t="s">
        <v>1395</v>
      </c>
      <c r="O143" s="5" t="s">
        <v>1396</v>
      </c>
      <c r="P143" s="5" t="s">
        <v>1397</v>
      </c>
      <c r="Q143" s="5" t="s">
        <v>122</v>
      </c>
      <c r="V143" s="5" t="s">
        <v>123</v>
      </c>
      <c r="W143" s="5" t="s">
        <v>123</v>
      </c>
      <c r="AB143" s="5" t="s">
        <v>123</v>
      </c>
      <c r="AC143" s="5" t="s">
        <v>123</v>
      </c>
      <c r="DB143" s="5">
        <v>3.0</v>
      </c>
      <c r="DE143" s="5" t="s">
        <v>138</v>
      </c>
    </row>
    <row r="144">
      <c r="A144" s="5">
        <v>165.0</v>
      </c>
      <c r="B144" s="5">
        <v>204.0</v>
      </c>
      <c r="C144" s="5">
        <v>55.0</v>
      </c>
      <c r="D144" s="5" t="s">
        <v>109</v>
      </c>
      <c r="E144" s="5" t="s">
        <v>110</v>
      </c>
      <c r="F144" s="5" t="s">
        <v>219</v>
      </c>
      <c r="G144" s="5" t="s">
        <v>112</v>
      </c>
      <c r="H144" s="5" t="s">
        <v>1398</v>
      </c>
      <c r="I144" s="5" t="s">
        <v>1399</v>
      </c>
      <c r="J144" s="5" t="s">
        <v>458</v>
      </c>
      <c r="K144" s="5" t="s">
        <v>323</v>
      </c>
      <c r="L144" s="8" t="s">
        <v>1400</v>
      </c>
      <c r="M144" s="5" t="s">
        <v>118</v>
      </c>
      <c r="N144" s="5" t="s">
        <v>1401</v>
      </c>
      <c r="O144" s="5" t="s">
        <v>1402</v>
      </c>
      <c r="P144" s="5" t="s">
        <v>1403</v>
      </c>
      <c r="Q144" s="5" t="s">
        <v>157</v>
      </c>
      <c r="R144" s="5" t="s">
        <v>123</v>
      </c>
      <c r="S144" s="5" t="s">
        <v>123</v>
      </c>
      <c r="U144" s="5" t="s">
        <v>123</v>
      </c>
      <c r="V144" s="5" t="s">
        <v>123</v>
      </c>
      <c r="W144" s="5" t="s">
        <v>123</v>
      </c>
      <c r="Y144" s="5" t="s">
        <v>123</v>
      </c>
      <c r="AB144" s="5" t="s">
        <v>123</v>
      </c>
      <c r="AC144" s="5" t="s">
        <v>123</v>
      </c>
      <c r="AF144" s="5" t="s">
        <v>123</v>
      </c>
      <c r="AG144" s="5" t="s">
        <v>123</v>
      </c>
      <c r="AH144" s="5" t="s">
        <v>123</v>
      </c>
      <c r="AK144" s="5" t="s">
        <v>123</v>
      </c>
      <c r="AM144" s="5" t="s">
        <v>123</v>
      </c>
      <c r="AN144" s="5" t="s">
        <v>123</v>
      </c>
      <c r="AO144" s="5" t="s">
        <v>123</v>
      </c>
      <c r="AT144" s="5" t="s">
        <v>123</v>
      </c>
      <c r="AV144" s="5" t="s">
        <v>123</v>
      </c>
      <c r="AW144" s="5" t="s">
        <v>123</v>
      </c>
      <c r="AX144" s="5" t="s">
        <v>123</v>
      </c>
      <c r="BB144" s="5" t="s">
        <v>123</v>
      </c>
      <c r="BC144" s="5" t="s">
        <v>123</v>
      </c>
      <c r="BD144" s="5" t="s">
        <v>123</v>
      </c>
      <c r="BE144" s="5" t="s">
        <v>123</v>
      </c>
      <c r="BG144" s="5" t="s">
        <v>123</v>
      </c>
      <c r="BI144" s="5" t="s">
        <v>123</v>
      </c>
      <c r="BJ144" s="5" t="s">
        <v>123</v>
      </c>
      <c r="BK144" s="5" t="s">
        <v>123</v>
      </c>
      <c r="BL144" s="5" t="s">
        <v>123</v>
      </c>
      <c r="BM144" s="5" t="s">
        <v>123</v>
      </c>
      <c r="BO144" s="5" t="s">
        <v>123</v>
      </c>
      <c r="BP144" s="5" t="s">
        <v>123</v>
      </c>
      <c r="BQ144" s="5" t="s">
        <v>123</v>
      </c>
      <c r="BS144" s="5" t="s">
        <v>123</v>
      </c>
      <c r="BT144" s="5" t="s">
        <v>123</v>
      </c>
      <c r="BU144" s="5" t="s">
        <v>123</v>
      </c>
      <c r="BV144" s="5" t="s">
        <v>123</v>
      </c>
      <c r="BX144" s="5" t="s">
        <v>123</v>
      </c>
      <c r="CA144" s="5" t="s">
        <v>123</v>
      </c>
      <c r="CB144" s="5" t="s">
        <v>123</v>
      </c>
      <c r="CC144" s="5" t="s">
        <v>123</v>
      </c>
      <c r="CD144" s="5" t="s">
        <v>123</v>
      </c>
      <c r="CK144" s="5" t="s">
        <v>123</v>
      </c>
      <c r="CO144" s="5" t="s">
        <v>123</v>
      </c>
      <c r="DB144" s="5">
        <v>3.0</v>
      </c>
      <c r="DD144" s="5" t="s">
        <v>1404</v>
      </c>
      <c r="DE144" s="5" t="s">
        <v>138</v>
      </c>
    </row>
    <row r="145">
      <c r="A145" s="5">
        <v>166.0</v>
      </c>
      <c r="B145" s="5">
        <v>270.0</v>
      </c>
      <c r="C145" s="5">
        <v>103.0</v>
      </c>
      <c r="D145" s="5" t="s">
        <v>109</v>
      </c>
      <c r="E145" s="5" t="s">
        <v>125</v>
      </c>
      <c r="F145" s="5" t="s">
        <v>126</v>
      </c>
      <c r="G145" s="5" t="s">
        <v>132</v>
      </c>
      <c r="H145" s="5" t="s">
        <v>1405</v>
      </c>
      <c r="I145" s="5" t="s">
        <v>1406</v>
      </c>
      <c r="J145" s="5" t="s">
        <v>129</v>
      </c>
      <c r="K145" s="5" t="s">
        <v>1407</v>
      </c>
      <c r="L145" s="8" t="s">
        <v>1408</v>
      </c>
      <c r="M145" s="5" t="s">
        <v>118</v>
      </c>
      <c r="N145" s="5" t="s">
        <v>1409</v>
      </c>
      <c r="O145" s="5" t="s">
        <v>1410</v>
      </c>
      <c r="P145" s="5" t="s">
        <v>1411</v>
      </c>
      <c r="Q145" s="5" t="s">
        <v>122</v>
      </c>
      <c r="S145" s="5" t="s">
        <v>123</v>
      </c>
      <c r="V145" s="5" t="s">
        <v>123</v>
      </c>
      <c r="AA145" s="5" t="s">
        <v>123</v>
      </c>
      <c r="AB145" s="5" t="s">
        <v>123</v>
      </c>
      <c r="AC145" s="5" t="s">
        <v>123</v>
      </c>
      <c r="DB145" s="5">
        <v>3.0</v>
      </c>
      <c r="DE145" s="5" t="s">
        <v>124</v>
      </c>
    </row>
    <row r="146">
      <c r="A146" s="5">
        <v>167.0</v>
      </c>
      <c r="B146" s="5">
        <v>215.0</v>
      </c>
      <c r="C146" s="5">
        <v>73.0</v>
      </c>
      <c r="D146" s="5" t="s">
        <v>139</v>
      </c>
      <c r="E146" s="5" t="s">
        <v>110</v>
      </c>
      <c r="F146" s="5" t="s">
        <v>160</v>
      </c>
      <c r="G146" s="5" t="s">
        <v>403</v>
      </c>
      <c r="H146" s="5" t="s">
        <v>1412</v>
      </c>
      <c r="I146" s="5" t="s">
        <v>871</v>
      </c>
      <c r="J146" s="5" t="s">
        <v>406</v>
      </c>
      <c r="K146" s="5" t="s">
        <v>1413</v>
      </c>
      <c r="L146" s="8" t="s">
        <v>1414</v>
      </c>
      <c r="M146" s="5" t="s">
        <v>118</v>
      </c>
      <c r="N146" s="5" t="s">
        <v>1415</v>
      </c>
      <c r="O146" s="5" t="s">
        <v>1416</v>
      </c>
      <c r="P146" s="5" t="s">
        <v>1417</v>
      </c>
      <c r="Q146" s="5" t="s">
        <v>122</v>
      </c>
      <c r="S146" s="5" t="s">
        <v>123</v>
      </c>
      <c r="T146" s="5" t="s">
        <v>123</v>
      </c>
      <c r="V146" s="5" t="s">
        <v>123</v>
      </c>
      <c r="X146" s="5" t="s">
        <v>123</v>
      </c>
      <c r="Y146" s="5" t="s">
        <v>123</v>
      </c>
      <c r="AA146" s="5" t="s">
        <v>123</v>
      </c>
      <c r="AB146" s="5" t="s">
        <v>123</v>
      </c>
      <c r="DB146" s="5">
        <v>4.0</v>
      </c>
      <c r="DE146" s="5" t="s">
        <v>124</v>
      </c>
    </row>
    <row r="147">
      <c r="A147" s="5">
        <v>169.0</v>
      </c>
      <c r="B147" s="5">
        <v>98.0</v>
      </c>
      <c r="C147" s="5">
        <v>73.0</v>
      </c>
      <c r="D147" s="5" t="s">
        <v>139</v>
      </c>
      <c r="E147" s="5" t="s">
        <v>110</v>
      </c>
      <c r="F147" s="5" t="s">
        <v>160</v>
      </c>
      <c r="G147" s="5" t="s">
        <v>403</v>
      </c>
      <c r="H147" s="5" t="s">
        <v>1427</v>
      </c>
      <c r="I147" s="5" t="s">
        <v>871</v>
      </c>
      <c r="J147" s="5" t="s">
        <v>406</v>
      </c>
      <c r="K147" s="5" t="s">
        <v>1428</v>
      </c>
      <c r="L147" s="8" t="s">
        <v>1429</v>
      </c>
      <c r="M147" s="5" t="s">
        <v>118</v>
      </c>
      <c r="N147" s="5" t="s">
        <v>1430</v>
      </c>
      <c r="O147" s="5" t="s">
        <v>1431</v>
      </c>
      <c r="P147" s="5" t="s">
        <v>1432</v>
      </c>
      <c r="Q147" s="5" t="s">
        <v>122</v>
      </c>
      <c r="T147" s="5" t="s">
        <v>123</v>
      </c>
      <c r="U147" s="5" t="s">
        <v>123</v>
      </c>
      <c r="V147" s="5" t="s">
        <v>123</v>
      </c>
      <c r="Y147" s="5" t="s">
        <v>123</v>
      </c>
      <c r="AA147" s="5" t="s">
        <v>123</v>
      </c>
      <c r="AB147" s="5" t="s">
        <v>123</v>
      </c>
      <c r="DB147" s="5">
        <v>3.0</v>
      </c>
      <c r="DE147" s="5" t="s">
        <v>124</v>
      </c>
    </row>
    <row r="148">
      <c r="A148" s="5">
        <v>170.0</v>
      </c>
      <c r="B148" s="5">
        <v>160.0</v>
      </c>
      <c r="C148" s="5">
        <v>71.0</v>
      </c>
      <c r="D148" s="5" t="s">
        <v>109</v>
      </c>
      <c r="E148" s="5" t="s">
        <v>110</v>
      </c>
      <c r="F148" s="5" t="s">
        <v>160</v>
      </c>
      <c r="G148" s="5" t="s">
        <v>1434</v>
      </c>
      <c r="H148" s="5" t="s">
        <v>1435</v>
      </c>
      <c r="I148" s="5" t="s">
        <v>1069</v>
      </c>
      <c r="J148" s="5" t="s">
        <v>448</v>
      </c>
      <c r="K148" s="5" t="s">
        <v>143</v>
      </c>
      <c r="L148" s="8" t="s">
        <v>1436</v>
      </c>
      <c r="M148" s="5" t="s">
        <v>118</v>
      </c>
      <c r="N148" s="5" t="s">
        <v>1437</v>
      </c>
      <c r="O148" s="5" t="s">
        <v>1438</v>
      </c>
      <c r="P148" s="5" t="s">
        <v>1439</v>
      </c>
      <c r="Q148" s="5" t="s">
        <v>122</v>
      </c>
      <c r="R148" s="5" t="s">
        <v>123</v>
      </c>
      <c r="S148" s="5" t="s">
        <v>123</v>
      </c>
      <c r="T148" s="5" t="s">
        <v>123</v>
      </c>
      <c r="V148" s="5" t="s">
        <v>123</v>
      </c>
      <c r="W148" s="5" t="s">
        <v>123</v>
      </c>
      <c r="Y148" s="5" t="s">
        <v>123</v>
      </c>
      <c r="Z148" s="5" t="s">
        <v>123</v>
      </c>
      <c r="DB148" s="5">
        <v>4.0</v>
      </c>
      <c r="DD148" s="5" t="s">
        <v>941</v>
      </c>
      <c r="DE148" s="5" t="s">
        <v>138</v>
      </c>
    </row>
    <row r="149">
      <c r="A149" s="5">
        <v>171.0</v>
      </c>
      <c r="B149" s="5">
        <v>241.0</v>
      </c>
      <c r="C149" s="5">
        <v>124.0</v>
      </c>
      <c r="D149" s="5" t="s">
        <v>139</v>
      </c>
      <c r="E149" s="5" t="s">
        <v>125</v>
      </c>
      <c r="F149" s="5" t="s">
        <v>160</v>
      </c>
      <c r="G149" s="5" t="s">
        <v>449</v>
      </c>
      <c r="H149" s="5" t="s">
        <v>1443</v>
      </c>
      <c r="I149" s="5" t="s">
        <v>527</v>
      </c>
      <c r="J149" s="5" t="s">
        <v>142</v>
      </c>
      <c r="K149" s="5" t="s">
        <v>1444</v>
      </c>
      <c r="L149" s="8" t="s">
        <v>1445</v>
      </c>
      <c r="M149" s="5" t="s">
        <v>118</v>
      </c>
      <c r="N149" s="5" t="s">
        <v>1446</v>
      </c>
      <c r="O149" s="5" t="s">
        <v>1447</v>
      </c>
      <c r="P149" s="5" t="s">
        <v>1448</v>
      </c>
      <c r="Q149" s="5" t="s">
        <v>157</v>
      </c>
      <c r="S149" s="5" t="s">
        <v>123</v>
      </c>
      <c r="V149" s="5" t="s">
        <v>123</v>
      </c>
      <c r="X149" s="5" t="s">
        <v>123</v>
      </c>
      <c r="Y149" s="5" t="s">
        <v>123</v>
      </c>
      <c r="Z149" s="5" t="s">
        <v>123</v>
      </c>
      <c r="AA149" s="5" t="s">
        <v>123</v>
      </c>
      <c r="AB149" s="5" t="s">
        <v>123</v>
      </c>
      <c r="AC149" s="5" t="s">
        <v>123</v>
      </c>
      <c r="AK149" s="5" t="s">
        <v>123</v>
      </c>
      <c r="AL149" s="5" t="s">
        <v>123</v>
      </c>
      <c r="AM149" s="5" t="s">
        <v>123</v>
      </c>
      <c r="AN149" s="5" t="s">
        <v>123</v>
      </c>
      <c r="AP149" s="5" t="s">
        <v>123</v>
      </c>
      <c r="AT149" s="5" t="s">
        <v>123</v>
      </c>
      <c r="AV149" s="5" t="s">
        <v>123</v>
      </c>
      <c r="AW149" s="5" t="s">
        <v>123</v>
      </c>
      <c r="AX149" s="5" t="s">
        <v>123</v>
      </c>
      <c r="AY149" s="5" t="s">
        <v>123</v>
      </c>
      <c r="BA149" s="5" t="s">
        <v>123</v>
      </c>
      <c r="BE149" s="5" t="s">
        <v>123</v>
      </c>
      <c r="BF149" s="5" t="s">
        <v>123</v>
      </c>
      <c r="BH149" s="5" t="s">
        <v>123</v>
      </c>
      <c r="BI149" s="5" t="s">
        <v>123</v>
      </c>
      <c r="BK149" s="5" t="s">
        <v>123</v>
      </c>
      <c r="BL149" s="5" t="s">
        <v>123</v>
      </c>
      <c r="BN149" s="5" t="s">
        <v>123</v>
      </c>
      <c r="BO149" s="5" t="s">
        <v>123</v>
      </c>
      <c r="BP149" s="5" t="s">
        <v>123</v>
      </c>
      <c r="BQ149" s="5" t="s">
        <v>123</v>
      </c>
      <c r="BR149" s="5" t="s">
        <v>123</v>
      </c>
      <c r="BS149" s="5" t="s">
        <v>123</v>
      </c>
      <c r="BT149" s="5" t="s">
        <v>123</v>
      </c>
      <c r="BU149" s="5" t="s">
        <v>123</v>
      </c>
      <c r="BV149" s="5" t="s">
        <v>123</v>
      </c>
      <c r="BX149" s="5" t="s">
        <v>123</v>
      </c>
      <c r="BY149" s="5" t="s">
        <v>123</v>
      </c>
      <c r="BZ149" s="5" t="s">
        <v>123</v>
      </c>
      <c r="CC149" s="5" t="s">
        <v>123</v>
      </c>
      <c r="CE149" s="5" t="s">
        <v>123</v>
      </c>
      <c r="CF149" s="5" t="s">
        <v>123</v>
      </c>
      <c r="CG149" s="5" t="s">
        <v>123</v>
      </c>
      <c r="CH149" s="5" t="s">
        <v>123</v>
      </c>
      <c r="CI149" s="5" t="s">
        <v>123</v>
      </c>
      <c r="CJ149" s="5" t="s">
        <v>123</v>
      </c>
      <c r="CK149" s="5" t="s">
        <v>123</v>
      </c>
      <c r="CM149" s="5" t="s">
        <v>123</v>
      </c>
      <c r="CN149" s="5" t="s">
        <v>123</v>
      </c>
      <c r="CP149" s="5" t="s">
        <v>123</v>
      </c>
      <c r="CQ149" s="5" t="s">
        <v>123</v>
      </c>
      <c r="CS149" s="5" t="s">
        <v>123</v>
      </c>
      <c r="CT149" s="5" t="s">
        <v>123</v>
      </c>
      <c r="CU149" s="5" t="s">
        <v>123</v>
      </c>
      <c r="CV149" s="5" t="s">
        <v>123</v>
      </c>
      <c r="CX149" s="5" t="s">
        <v>123</v>
      </c>
      <c r="DB149" s="5">
        <v>3.0</v>
      </c>
      <c r="DD149" s="5" t="s">
        <v>1451</v>
      </c>
      <c r="DE149" s="5" t="s">
        <v>124</v>
      </c>
    </row>
    <row r="150">
      <c r="A150" s="5">
        <v>172.0</v>
      </c>
      <c r="B150" s="5">
        <v>132.0</v>
      </c>
      <c r="C150" s="5">
        <v>127.0</v>
      </c>
      <c r="D150" s="5" t="s">
        <v>139</v>
      </c>
      <c r="E150" s="5" t="s">
        <v>125</v>
      </c>
      <c r="F150" s="5" t="s">
        <v>111</v>
      </c>
      <c r="G150" s="5" t="s">
        <v>112</v>
      </c>
      <c r="H150" s="5" t="s">
        <v>1452</v>
      </c>
      <c r="I150" s="5" t="s">
        <v>1453</v>
      </c>
      <c r="J150" s="5" t="s">
        <v>467</v>
      </c>
      <c r="K150" s="5" t="s">
        <v>143</v>
      </c>
      <c r="L150" s="8" t="s">
        <v>1454</v>
      </c>
      <c r="M150" s="5" t="s">
        <v>118</v>
      </c>
      <c r="N150" s="5" t="s">
        <v>1455</v>
      </c>
      <c r="O150" s="5" t="s">
        <v>1456</v>
      </c>
      <c r="P150" s="5" t="s">
        <v>1457</v>
      </c>
      <c r="Q150" s="5" t="s">
        <v>122</v>
      </c>
      <c r="V150" s="5" t="s">
        <v>123</v>
      </c>
      <c r="X150" s="5" t="s">
        <v>123</v>
      </c>
      <c r="AC150" s="5" t="s">
        <v>123</v>
      </c>
      <c r="DB150" s="5">
        <v>3.0</v>
      </c>
      <c r="DE150" s="5" t="s">
        <v>138</v>
      </c>
    </row>
    <row r="151">
      <c r="A151" s="5">
        <v>173.0</v>
      </c>
      <c r="B151" s="5">
        <v>139.0</v>
      </c>
      <c r="C151" s="5">
        <v>138.0</v>
      </c>
      <c r="D151" s="5" t="s">
        <v>139</v>
      </c>
      <c r="E151" s="5" t="s">
        <v>125</v>
      </c>
      <c r="F151" s="5" t="s">
        <v>160</v>
      </c>
      <c r="G151" s="5" t="s">
        <v>626</v>
      </c>
      <c r="H151" s="5" t="s">
        <v>1458</v>
      </c>
      <c r="I151" s="5" t="s">
        <v>479</v>
      </c>
      <c r="J151" s="5" t="s">
        <v>512</v>
      </c>
      <c r="K151" s="5" t="s">
        <v>1459</v>
      </c>
      <c r="L151" s="7" t="s">
        <v>117</v>
      </c>
      <c r="M151" s="5" t="s">
        <v>207</v>
      </c>
      <c r="N151" s="5" t="s">
        <v>1460</v>
      </c>
      <c r="O151" s="5" t="s">
        <v>1461</v>
      </c>
      <c r="P151" s="5" t="s">
        <v>1462</v>
      </c>
      <c r="Q151" s="5" t="s">
        <v>122</v>
      </c>
      <c r="R151" s="5" t="s">
        <v>123</v>
      </c>
      <c r="T151" s="5" t="s">
        <v>123</v>
      </c>
      <c r="Y151" s="5" t="s">
        <v>123</v>
      </c>
      <c r="DB151" s="5">
        <v>3.0</v>
      </c>
      <c r="DD151" s="5" t="s">
        <v>1463</v>
      </c>
      <c r="DE151" s="5" t="s">
        <v>138</v>
      </c>
    </row>
    <row r="152">
      <c r="A152" s="5">
        <v>174.0</v>
      </c>
      <c r="B152" s="5">
        <v>177.0</v>
      </c>
      <c r="C152" s="5">
        <v>103.0</v>
      </c>
      <c r="D152" s="5" t="s">
        <v>109</v>
      </c>
      <c r="E152" s="5" t="s">
        <v>125</v>
      </c>
      <c r="F152" s="5" t="s">
        <v>126</v>
      </c>
      <c r="G152" s="5" t="s">
        <v>132</v>
      </c>
      <c r="H152" s="5" t="s">
        <v>1464</v>
      </c>
      <c r="I152" s="5" t="s">
        <v>1465</v>
      </c>
      <c r="J152" s="5" t="s">
        <v>129</v>
      </c>
      <c r="K152" s="5" t="s">
        <v>1466</v>
      </c>
      <c r="L152" s="8" t="s">
        <v>1467</v>
      </c>
      <c r="M152" s="5" t="s">
        <v>118</v>
      </c>
      <c r="N152" s="5" t="s">
        <v>1468</v>
      </c>
      <c r="O152" s="5" t="s">
        <v>1469</v>
      </c>
      <c r="P152" s="5" t="s">
        <v>1470</v>
      </c>
      <c r="Q152" s="5" t="s">
        <v>122</v>
      </c>
      <c r="S152" s="5" t="s">
        <v>123</v>
      </c>
      <c r="T152" s="5" t="s">
        <v>123</v>
      </c>
      <c r="U152" s="5" t="s">
        <v>123</v>
      </c>
      <c r="V152" s="5" t="s">
        <v>123</v>
      </c>
      <c r="X152" s="5" t="s">
        <v>123</v>
      </c>
      <c r="Y152" s="5" t="s">
        <v>123</v>
      </c>
      <c r="Z152" s="5" t="s">
        <v>123</v>
      </c>
      <c r="AB152" s="5" t="s">
        <v>123</v>
      </c>
      <c r="AC152" s="5" t="s">
        <v>123</v>
      </c>
      <c r="DB152" s="5">
        <v>3.0</v>
      </c>
      <c r="DE152" s="5" t="s">
        <v>124</v>
      </c>
    </row>
    <row r="153">
      <c r="A153" s="5">
        <v>175.0</v>
      </c>
      <c r="B153" s="5">
        <v>22.0</v>
      </c>
      <c r="C153" s="5">
        <v>73.0</v>
      </c>
      <c r="D153" s="5" t="s">
        <v>139</v>
      </c>
      <c r="E153" s="5" t="s">
        <v>110</v>
      </c>
      <c r="F153" s="5" t="s">
        <v>160</v>
      </c>
      <c r="G153" s="5" t="s">
        <v>403</v>
      </c>
      <c r="H153" s="5" t="s">
        <v>1471</v>
      </c>
      <c r="I153" s="5" t="s">
        <v>1472</v>
      </c>
      <c r="J153" s="5" t="s">
        <v>406</v>
      </c>
      <c r="K153" s="5" t="s">
        <v>1473</v>
      </c>
      <c r="L153" s="8" t="s">
        <v>1474</v>
      </c>
      <c r="M153" s="5" t="s">
        <v>118</v>
      </c>
      <c r="N153" s="5" t="s">
        <v>1475</v>
      </c>
      <c r="O153" s="5" t="s">
        <v>1476</v>
      </c>
      <c r="P153" s="5" t="s">
        <v>1477</v>
      </c>
      <c r="Q153" s="5" t="s">
        <v>157</v>
      </c>
      <c r="R153" s="5" t="s">
        <v>123</v>
      </c>
      <c r="S153" s="5" t="s">
        <v>123</v>
      </c>
      <c r="T153" s="5" t="s">
        <v>123</v>
      </c>
      <c r="U153" s="5" t="s">
        <v>123</v>
      </c>
      <c r="V153" s="5" t="s">
        <v>123</v>
      </c>
      <c r="W153" s="5" t="s">
        <v>123</v>
      </c>
      <c r="X153" s="5" t="s">
        <v>123</v>
      </c>
      <c r="Y153" s="5" t="s">
        <v>123</v>
      </c>
      <c r="Z153" s="5" t="s">
        <v>123</v>
      </c>
      <c r="AA153" s="5" t="s">
        <v>123</v>
      </c>
      <c r="AB153" s="5" t="s">
        <v>123</v>
      </c>
      <c r="AD153" s="5" t="s">
        <v>123</v>
      </c>
      <c r="AE153" s="5" t="s">
        <v>123</v>
      </c>
      <c r="AG153" s="5" t="s">
        <v>123</v>
      </c>
      <c r="AK153" s="5" t="s">
        <v>123</v>
      </c>
      <c r="AP153" s="5" t="s">
        <v>123</v>
      </c>
      <c r="AR153" s="5" t="s">
        <v>123</v>
      </c>
      <c r="AS153" s="5" t="s">
        <v>123</v>
      </c>
      <c r="AT153" s="5" t="s">
        <v>123</v>
      </c>
      <c r="AU153" s="5" t="s">
        <v>123</v>
      </c>
      <c r="AV153" s="5" t="s">
        <v>123</v>
      </c>
      <c r="AX153" s="5" t="s">
        <v>123</v>
      </c>
      <c r="BC153" s="5" t="s">
        <v>123</v>
      </c>
      <c r="BE153" s="5" t="s">
        <v>123</v>
      </c>
      <c r="BF153" s="5" t="s">
        <v>123</v>
      </c>
      <c r="BI153" s="5" t="s">
        <v>123</v>
      </c>
      <c r="BJ153" s="5" t="s">
        <v>123</v>
      </c>
      <c r="BM153" s="5" t="s">
        <v>123</v>
      </c>
      <c r="BN153" s="5" t="s">
        <v>123</v>
      </c>
      <c r="BP153" s="5" t="s">
        <v>123</v>
      </c>
      <c r="BQ153" s="5" t="s">
        <v>123</v>
      </c>
      <c r="BS153" s="5" t="s">
        <v>123</v>
      </c>
      <c r="BT153" s="5" t="s">
        <v>123</v>
      </c>
      <c r="BU153" s="5" t="s">
        <v>123</v>
      </c>
      <c r="BY153" s="5" t="s">
        <v>123</v>
      </c>
      <c r="BZ153" s="5" t="s">
        <v>123</v>
      </c>
      <c r="CA153" s="5" t="s">
        <v>123</v>
      </c>
      <c r="CB153" s="5" t="s">
        <v>123</v>
      </c>
      <c r="CH153" s="5" t="s">
        <v>123</v>
      </c>
      <c r="CI153" s="5" t="s">
        <v>123</v>
      </c>
      <c r="CJ153" s="5" t="s">
        <v>123</v>
      </c>
      <c r="CK153" s="5" t="s">
        <v>123</v>
      </c>
      <c r="CM153" s="5" t="s">
        <v>123</v>
      </c>
      <c r="CP153" s="5" t="s">
        <v>123</v>
      </c>
      <c r="CQ153" s="5" t="s">
        <v>123</v>
      </c>
      <c r="CR153" s="5" t="s">
        <v>123</v>
      </c>
      <c r="CS153" s="5" t="s">
        <v>123</v>
      </c>
      <c r="CU153" s="5" t="s">
        <v>123</v>
      </c>
      <c r="CV153" s="5" t="s">
        <v>123</v>
      </c>
      <c r="CW153" s="5" t="s">
        <v>123</v>
      </c>
      <c r="CX153" s="5" t="s">
        <v>123</v>
      </c>
      <c r="CY153" s="5" t="s">
        <v>123</v>
      </c>
      <c r="CZ153" s="5" t="s">
        <v>123</v>
      </c>
      <c r="DB153" s="5">
        <v>4.0</v>
      </c>
      <c r="DE153" s="5" t="s">
        <v>138</v>
      </c>
    </row>
    <row r="154">
      <c r="A154" s="5">
        <v>177.0</v>
      </c>
      <c r="B154" s="5">
        <v>26.0</v>
      </c>
      <c r="C154" s="5">
        <v>80.0</v>
      </c>
      <c r="D154" s="5" t="s">
        <v>139</v>
      </c>
      <c r="E154" s="5" t="s">
        <v>110</v>
      </c>
      <c r="F154" s="5" t="s">
        <v>160</v>
      </c>
      <c r="G154" s="5" t="s">
        <v>192</v>
      </c>
      <c r="H154" s="5" t="s">
        <v>1491</v>
      </c>
      <c r="I154" s="5" t="s">
        <v>1492</v>
      </c>
      <c r="J154" s="5" t="s">
        <v>115</v>
      </c>
      <c r="K154" s="5" t="s">
        <v>1492</v>
      </c>
      <c r="L154" s="8" t="s">
        <v>1493</v>
      </c>
      <c r="M154" s="5" t="s">
        <v>118</v>
      </c>
      <c r="N154" s="5" t="s">
        <v>1494</v>
      </c>
      <c r="O154" s="5" t="s">
        <v>1495</v>
      </c>
      <c r="P154" s="5" t="s">
        <v>1496</v>
      </c>
      <c r="Q154" s="5" t="s">
        <v>122</v>
      </c>
      <c r="S154" s="5" t="s">
        <v>123</v>
      </c>
      <c r="V154" s="5" t="s">
        <v>123</v>
      </c>
      <c r="AB154" s="5" t="s">
        <v>123</v>
      </c>
      <c r="DB154" s="5">
        <v>3.0</v>
      </c>
      <c r="DD154" s="5" t="s">
        <v>1497</v>
      </c>
      <c r="DE154" s="5" t="s">
        <v>138</v>
      </c>
    </row>
    <row r="155">
      <c r="A155" s="5">
        <v>178.0</v>
      </c>
      <c r="B155" s="5">
        <v>211.0</v>
      </c>
      <c r="C155" s="5">
        <v>65.0</v>
      </c>
      <c r="D155" s="5" t="s">
        <v>109</v>
      </c>
      <c r="E155" s="5" t="s">
        <v>125</v>
      </c>
      <c r="F155" s="5" t="s">
        <v>219</v>
      </c>
      <c r="G155" s="5" t="s">
        <v>112</v>
      </c>
      <c r="H155" s="5" t="s">
        <v>1498</v>
      </c>
      <c r="I155" s="5" t="s">
        <v>1499</v>
      </c>
      <c r="J155" s="5" t="s">
        <v>259</v>
      </c>
      <c r="K155" s="5" t="s">
        <v>1500</v>
      </c>
      <c r="L155" s="8" t="s">
        <v>1501</v>
      </c>
      <c r="M155" s="5" t="s">
        <v>118</v>
      </c>
      <c r="N155" s="5" t="s">
        <v>1502</v>
      </c>
      <c r="O155" s="5" t="s">
        <v>1503</v>
      </c>
      <c r="P155" s="5" t="s">
        <v>1504</v>
      </c>
      <c r="Q155" s="5" t="s">
        <v>122</v>
      </c>
      <c r="U155" s="5" t="s">
        <v>123</v>
      </c>
      <c r="W155" s="5" t="s">
        <v>123</v>
      </c>
      <c r="X155" s="5" t="s">
        <v>123</v>
      </c>
      <c r="AA155" s="5" t="s">
        <v>123</v>
      </c>
      <c r="AB155" s="5" t="s">
        <v>123</v>
      </c>
      <c r="AC155" s="5" t="s">
        <v>123</v>
      </c>
      <c r="DB155" s="5">
        <v>4.0</v>
      </c>
      <c r="DE155" s="5" t="s">
        <v>124</v>
      </c>
    </row>
    <row r="156">
      <c r="A156" s="5">
        <v>179.0</v>
      </c>
      <c r="B156" s="5">
        <v>104.0</v>
      </c>
      <c r="C156" s="5">
        <v>82.0</v>
      </c>
      <c r="D156" s="5" t="s">
        <v>109</v>
      </c>
      <c r="E156" s="5" t="s">
        <v>110</v>
      </c>
      <c r="F156" s="5" t="s">
        <v>160</v>
      </c>
      <c r="G156" s="5" t="s">
        <v>311</v>
      </c>
      <c r="H156" s="5" t="s">
        <v>1505</v>
      </c>
      <c r="I156" s="5" t="s">
        <v>1506</v>
      </c>
      <c r="J156" s="5" t="s">
        <v>314</v>
      </c>
      <c r="K156" s="5" t="s">
        <v>143</v>
      </c>
      <c r="L156" s="8" t="s">
        <v>1507</v>
      </c>
      <c r="M156" s="5" t="s">
        <v>118</v>
      </c>
      <c r="N156" s="5" t="s">
        <v>1508</v>
      </c>
      <c r="O156" s="5" t="s">
        <v>1509</v>
      </c>
      <c r="P156" s="5" t="s">
        <v>1510</v>
      </c>
      <c r="Q156" s="5" t="s">
        <v>157</v>
      </c>
      <c r="R156" s="5" t="s">
        <v>123</v>
      </c>
      <c r="T156" s="5" t="s">
        <v>123</v>
      </c>
      <c r="AA156" s="5" t="s">
        <v>123</v>
      </c>
      <c r="AE156" s="5" t="s">
        <v>123</v>
      </c>
      <c r="AJ156" s="5" t="s">
        <v>123</v>
      </c>
      <c r="AS156" s="5" t="s">
        <v>123</v>
      </c>
      <c r="AV156" s="5" t="s">
        <v>123</v>
      </c>
      <c r="BF156" s="5" t="s">
        <v>123</v>
      </c>
      <c r="DB156" s="5">
        <v>3.0</v>
      </c>
      <c r="DD156" s="5" t="s">
        <v>320</v>
      </c>
      <c r="DE156" s="5" t="s">
        <v>138</v>
      </c>
    </row>
    <row r="157">
      <c r="A157" s="5">
        <v>180.0</v>
      </c>
      <c r="B157" s="5">
        <v>46.0</v>
      </c>
      <c r="C157" s="5">
        <v>104.0</v>
      </c>
      <c r="D157" s="5" t="s">
        <v>109</v>
      </c>
      <c r="E157" s="5" t="s">
        <v>110</v>
      </c>
      <c r="F157" s="5" t="s">
        <v>111</v>
      </c>
      <c r="G157" s="5" t="s">
        <v>112</v>
      </c>
      <c r="H157" s="5" t="s">
        <v>1511</v>
      </c>
      <c r="I157" s="5" t="s">
        <v>1512</v>
      </c>
      <c r="J157" s="5" t="s">
        <v>447</v>
      </c>
      <c r="K157" s="5" t="s">
        <v>1513</v>
      </c>
      <c r="L157" s="8" t="s">
        <v>1514</v>
      </c>
      <c r="M157" s="5" t="s">
        <v>118</v>
      </c>
      <c r="N157" s="5" t="s">
        <v>1515</v>
      </c>
      <c r="O157" s="5" t="s">
        <v>1516</v>
      </c>
      <c r="P157" s="5" t="s">
        <v>1517</v>
      </c>
      <c r="Q157" s="5" t="s">
        <v>157</v>
      </c>
      <c r="U157" s="5" t="s">
        <v>123</v>
      </c>
      <c r="Y157" s="5" t="s">
        <v>123</v>
      </c>
      <c r="AB157" s="5" t="s">
        <v>123</v>
      </c>
      <c r="AC157" s="5" t="s">
        <v>123</v>
      </c>
      <c r="AM157" s="5" t="s">
        <v>123</v>
      </c>
      <c r="AQ157" s="5" t="s">
        <v>123</v>
      </c>
      <c r="BB157" s="5" t="s">
        <v>123</v>
      </c>
      <c r="BC157" s="5" t="s">
        <v>123</v>
      </c>
      <c r="BD157" s="5" t="s">
        <v>123</v>
      </c>
      <c r="BH157" s="5" t="s">
        <v>123</v>
      </c>
      <c r="BK157" s="5" t="s">
        <v>123</v>
      </c>
      <c r="BQ157" s="5" t="s">
        <v>123</v>
      </c>
      <c r="BR157" s="5" t="s">
        <v>123</v>
      </c>
      <c r="BS157" s="5" t="s">
        <v>123</v>
      </c>
      <c r="BT157" s="5" t="s">
        <v>123</v>
      </c>
      <c r="BU157" s="5" t="s">
        <v>123</v>
      </c>
      <c r="BV157" s="5" t="s">
        <v>123</v>
      </c>
      <c r="BZ157" s="5" t="s">
        <v>123</v>
      </c>
      <c r="CA157" s="5" t="s">
        <v>123</v>
      </c>
      <c r="DB157" s="5">
        <v>4.0</v>
      </c>
      <c r="DE157" s="5" t="s">
        <v>124</v>
      </c>
    </row>
    <row r="158">
      <c r="A158" s="5">
        <v>181.0</v>
      </c>
      <c r="B158" s="5">
        <v>88.0</v>
      </c>
      <c r="C158" s="5">
        <v>61.0</v>
      </c>
      <c r="D158" s="5" t="s">
        <v>139</v>
      </c>
      <c r="E158" s="5" t="s">
        <v>125</v>
      </c>
      <c r="F158" s="5" t="s">
        <v>126</v>
      </c>
      <c r="G158" s="5" t="s">
        <v>158</v>
      </c>
      <c r="H158" s="5" t="s">
        <v>1520</v>
      </c>
      <c r="I158" s="5" t="s">
        <v>150</v>
      </c>
      <c r="J158" s="5" t="s">
        <v>151</v>
      </c>
      <c r="K158" s="5" t="s">
        <v>152</v>
      </c>
      <c r="L158" s="8" t="s">
        <v>1521</v>
      </c>
      <c r="M158" s="5" t="s">
        <v>118</v>
      </c>
      <c r="N158" s="5" t="s">
        <v>1522</v>
      </c>
      <c r="O158" s="5" t="s">
        <v>1523</v>
      </c>
      <c r="P158" s="5" t="s">
        <v>1524</v>
      </c>
      <c r="Q158" s="5" t="s">
        <v>157</v>
      </c>
      <c r="U158" s="5" t="s">
        <v>123</v>
      </c>
      <c r="AV158" s="5" t="s">
        <v>123</v>
      </c>
      <c r="AY158" s="5" t="s">
        <v>123</v>
      </c>
      <c r="BB158" s="5" t="s">
        <v>123</v>
      </c>
      <c r="BE158" s="5" t="s">
        <v>123</v>
      </c>
      <c r="BF158" s="5" t="s">
        <v>123</v>
      </c>
      <c r="BK158" s="5" t="s">
        <v>123</v>
      </c>
      <c r="BP158" s="5" t="s">
        <v>123</v>
      </c>
      <c r="CP158" s="5" t="s">
        <v>123</v>
      </c>
      <c r="CU158" s="5" t="s">
        <v>123</v>
      </c>
      <c r="DB158" s="5">
        <v>3.0</v>
      </c>
      <c r="DD158" s="5" t="s">
        <v>159</v>
      </c>
      <c r="DE158" s="5" t="s">
        <v>124</v>
      </c>
    </row>
    <row r="159">
      <c r="A159" s="5">
        <v>182.0</v>
      </c>
      <c r="B159" s="5">
        <v>54.0</v>
      </c>
      <c r="C159" s="5">
        <v>114.0</v>
      </c>
      <c r="D159" s="5" t="s">
        <v>139</v>
      </c>
      <c r="E159" s="5" t="s">
        <v>110</v>
      </c>
      <c r="F159" s="5" t="s">
        <v>111</v>
      </c>
      <c r="G159" s="5" t="s">
        <v>112</v>
      </c>
      <c r="H159" s="5" t="s">
        <v>1525</v>
      </c>
      <c r="I159" s="5" t="s">
        <v>1526</v>
      </c>
      <c r="J159" s="5" t="s">
        <v>397</v>
      </c>
      <c r="K159" s="5" t="s">
        <v>1527</v>
      </c>
      <c r="L159" s="8" t="s">
        <v>1528</v>
      </c>
      <c r="M159" s="5" t="s">
        <v>118</v>
      </c>
      <c r="N159" s="5" t="s">
        <v>1529</v>
      </c>
      <c r="O159" s="5" t="s">
        <v>1530</v>
      </c>
      <c r="Q159" s="5" t="s">
        <v>122</v>
      </c>
      <c r="R159" s="5" t="s">
        <v>123</v>
      </c>
      <c r="V159" s="5" t="s">
        <v>123</v>
      </c>
      <c r="DB159" s="5">
        <v>4.0</v>
      </c>
      <c r="DD159" s="5" t="s">
        <v>1531</v>
      </c>
      <c r="DE159" s="5" t="s">
        <v>138</v>
      </c>
    </row>
    <row r="160">
      <c r="A160" s="5">
        <v>183.0</v>
      </c>
      <c r="B160" s="5">
        <v>10.0</v>
      </c>
      <c r="C160" s="5">
        <v>59.0</v>
      </c>
      <c r="D160" s="5" t="s">
        <v>109</v>
      </c>
      <c r="E160" s="5" t="s">
        <v>110</v>
      </c>
      <c r="F160" s="5" t="s">
        <v>160</v>
      </c>
      <c r="G160" s="5" t="s">
        <v>1331</v>
      </c>
      <c r="H160" s="5" t="s">
        <v>1532</v>
      </c>
      <c r="I160" s="5" t="s">
        <v>1533</v>
      </c>
      <c r="J160" s="5" t="s">
        <v>504</v>
      </c>
      <c r="K160" s="5" t="s">
        <v>1534</v>
      </c>
      <c r="L160" s="8" t="s">
        <v>1535</v>
      </c>
      <c r="M160" s="5" t="s">
        <v>118</v>
      </c>
      <c r="N160" s="5" t="s">
        <v>1536</v>
      </c>
      <c r="O160" s="5" t="s">
        <v>1537</v>
      </c>
      <c r="P160" s="5" t="s">
        <v>1538</v>
      </c>
      <c r="Q160" s="5" t="s">
        <v>122</v>
      </c>
      <c r="AA160" s="5" t="s">
        <v>123</v>
      </c>
      <c r="DB160" s="5">
        <v>4.0</v>
      </c>
      <c r="DE160" s="5" t="s">
        <v>138</v>
      </c>
    </row>
    <row r="161">
      <c r="A161" s="5">
        <v>184.0</v>
      </c>
      <c r="B161" s="5">
        <v>48.0</v>
      </c>
      <c r="C161" s="5">
        <v>107.0</v>
      </c>
      <c r="D161" s="5" t="s">
        <v>139</v>
      </c>
      <c r="E161" s="5" t="s">
        <v>110</v>
      </c>
      <c r="F161" s="5" t="s">
        <v>160</v>
      </c>
      <c r="G161" s="5" t="s">
        <v>462</v>
      </c>
      <c r="H161" s="5" t="s">
        <v>1539</v>
      </c>
      <c r="I161" s="5" t="s">
        <v>1540</v>
      </c>
      <c r="J161" s="5" t="s">
        <v>386</v>
      </c>
      <c r="K161" s="5" t="s">
        <v>1541</v>
      </c>
      <c r="L161" s="8" t="s">
        <v>1542</v>
      </c>
      <c r="M161" s="5" t="s">
        <v>118</v>
      </c>
      <c r="N161" s="5" t="s">
        <v>1543</v>
      </c>
      <c r="O161" s="5" t="s">
        <v>1544</v>
      </c>
      <c r="P161" s="5" t="s">
        <v>1545</v>
      </c>
      <c r="Q161" s="5" t="s">
        <v>157</v>
      </c>
      <c r="R161" s="5" t="s">
        <v>123</v>
      </c>
      <c r="AD161" s="5" t="s">
        <v>123</v>
      </c>
      <c r="AL161" s="5" t="s">
        <v>123</v>
      </c>
      <c r="AM161" s="5" t="s">
        <v>123</v>
      </c>
      <c r="BE161" s="5" t="s">
        <v>123</v>
      </c>
      <c r="BK161" s="5" t="s">
        <v>123</v>
      </c>
      <c r="BL161" s="5" t="s">
        <v>123</v>
      </c>
      <c r="BP161" s="5" t="s">
        <v>123</v>
      </c>
      <c r="BX161" s="5" t="s">
        <v>123</v>
      </c>
      <c r="CQ161" s="5" t="s">
        <v>123</v>
      </c>
      <c r="CR161" s="5" t="s">
        <v>123</v>
      </c>
      <c r="CS161" s="5" t="s">
        <v>123</v>
      </c>
      <c r="CU161" s="5" t="s">
        <v>123</v>
      </c>
      <c r="CV161" s="5" t="s">
        <v>123</v>
      </c>
      <c r="CW161" s="5" t="s">
        <v>123</v>
      </c>
      <c r="DB161" s="5">
        <v>4.0</v>
      </c>
      <c r="DE161" s="5" t="s">
        <v>124</v>
      </c>
    </row>
    <row r="162">
      <c r="A162" s="5">
        <v>185.0</v>
      </c>
      <c r="B162" s="5">
        <v>198.0</v>
      </c>
      <c r="C162" s="5">
        <v>134.0</v>
      </c>
      <c r="D162" s="5" t="s">
        <v>109</v>
      </c>
      <c r="E162" s="5" t="s">
        <v>125</v>
      </c>
      <c r="F162" s="5" t="s">
        <v>111</v>
      </c>
      <c r="G162" s="5" t="s">
        <v>112</v>
      </c>
      <c r="H162" s="5" t="s">
        <v>1548</v>
      </c>
      <c r="I162" s="5" t="s">
        <v>1549</v>
      </c>
      <c r="J162" s="5" t="s">
        <v>142</v>
      </c>
      <c r="K162" s="5" t="s">
        <v>1551</v>
      </c>
      <c r="L162" s="7" t="s">
        <v>117</v>
      </c>
      <c r="M162" s="5" t="s">
        <v>118</v>
      </c>
      <c r="N162" s="5" t="s">
        <v>1552</v>
      </c>
      <c r="O162" s="5" t="s">
        <v>1553</v>
      </c>
      <c r="P162" s="5" t="s">
        <v>1554</v>
      </c>
      <c r="Q162" s="5" t="s">
        <v>122</v>
      </c>
      <c r="S162" s="5" t="s">
        <v>123</v>
      </c>
      <c r="U162" s="5" t="s">
        <v>123</v>
      </c>
      <c r="V162" s="5" t="s">
        <v>123</v>
      </c>
      <c r="Y162" s="5" t="s">
        <v>123</v>
      </c>
      <c r="DB162" s="5">
        <v>3.0</v>
      </c>
      <c r="DE162" s="5" t="s">
        <v>124</v>
      </c>
    </row>
    <row r="163">
      <c r="A163" s="5">
        <v>186.0</v>
      </c>
      <c r="B163" s="5">
        <v>56.0</v>
      </c>
      <c r="C163" s="5">
        <v>116.0</v>
      </c>
      <c r="D163" s="5" t="s">
        <v>109</v>
      </c>
      <c r="E163" s="5" t="s">
        <v>110</v>
      </c>
      <c r="F163" s="5" t="s">
        <v>160</v>
      </c>
      <c r="G163" s="5" t="s">
        <v>484</v>
      </c>
      <c r="H163" s="5" t="s">
        <v>1555</v>
      </c>
      <c r="I163" s="5" t="s">
        <v>1556</v>
      </c>
      <c r="J163" s="5" t="s">
        <v>129</v>
      </c>
      <c r="K163" s="5" t="s">
        <v>1557</v>
      </c>
      <c r="L163" s="8" t="s">
        <v>1558</v>
      </c>
      <c r="M163" s="5" t="s">
        <v>118</v>
      </c>
      <c r="N163" s="5" t="s">
        <v>1559</v>
      </c>
      <c r="O163" s="5" t="s">
        <v>1560</v>
      </c>
      <c r="P163" s="5" t="s">
        <v>1561</v>
      </c>
      <c r="Q163" s="5" t="s">
        <v>122</v>
      </c>
      <c r="S163" s="5" t="s">
        <v>123</v>
      </c>
      <c r="T163" s="5" t="s">
        <v>123</v>
      </c>
      <c r="DB163" s="5">
        <v>3.0</v>
      </c>
      <c r="DE163" s="5" t="s">
        <v>207</v>
      </c>
    </row>
    <row r="164">
      <c r="A164" s="5">
        <v>187.0</v>
      </c>
      <c r="B164" s="5">
        <v>5.0</v>
      </c>
      <c r="C164" s="5">
        <v>52.0</v>
      </c>
      <c r="D164" s="5" t="s">
        <v>139</v>
      </c>
      <c r="E164" s="5" t="s">
        <v>125</v>
      </c>
      <c r="F164" s="5" t="s">
        <v>219</v>
      </c>
      <c r="G164" s="5" t="s">
        <v>112</v>
      </c>
      <c r="H164" s="5" t="s">
        <v>1562</v>
      </c>
      <c r="I164" s="5" t="s">
        <v>616</v>
      </c>
      <c r="J164" s="5" t="s">
        <v>222</v>
      </c>
      <c r="K164" s="5" t="s">
        <v>323</v>
      </c>
      <c r="L164" s="8" t="s">
        <v>117</v>
      </c>
      <c r="M164" s="5" t="s">
        <v>118</v>
      </c>
      <c r="N164" s="5" t="s">
        <v>1563</v>
      </c>
      <c r="O164" s="5" t="s">
        <v>1564</v>
      </c>
      <c r="P164" s="5" t="s">
        <v>1565</v>
      </c>
      <c r="Q164" s="5" t="s">
        <v>122</v>
      </c>
      <c r="R164" s="5" t="s">
        <v>123</v>
      </c>
      <c r="S164" s="5" t="s">
        <v>123</v>
      </c>
      <c r="T164" s="5" t="s">
        <v>123</v>
      </c>
      <c r="U164" s="5" t="s">
        <v>123</v>
      </c>
      <c r="V164" s="5" t="s">
        <v>123</v>
      </c>
      <c r="W164" s="5" t="s">
        <v>123</v>
      </c>
      <c r="Y164" s="5" t="s">
        <v>123</v>
      </c>
      <c r="AA164" s="5" t="s">
        <v>123</v>
      </c>
      <c r="AB164" s="5" t="s">
        <v>123</v>
      </c>
      <c r="AC164" s="5" t="s">
        <v>123</v>
      </c>
      <c r="DB164" s="5">
        <v>4.0</v>
      </c>
      <c r="DE164" s="5" t="s">
        <v>138</v>
      </c>
    </row>
    <row r="165">
      <c r="A165" s="5">
        <v>188.0</v>
      </c>
      <c r="B165" s="5">
        <v>286.0</v>
      </c>
      <c r="C165" s="5">
        <v>134.0</v>
      </c>
      <c r="D165" s="5" t="s">
        <v>109</v>
      </c>
      <c r="E165" s="5" t="s">
        <v>125</v>
      </c>
      <c r="F165" s="5" t="s">
        <v>111</v>
      </c>
      <c r="G165" s="5" t="s">
        <v>112</v>
      </c>
      <c r="H165" s="5" t="s">
        <v>1566</v>
      </c>
      <c r="I165" s="5" t="s">
        <v>1567</v>
      </c>
      <c r="J165" s="5" t="s">
        <v>142</v>
      </c>
      <c r="K165" s="5" t="s">
        <v>1568</v>
      </c>
      <c r="L165" s="8" t="s">
        <v>117</v>
      </c>
      <c r="M165" s="5" t="s">
        <v>133</v>
      </c>
      <c r="N165" s="5" t="s">
        <v>1569</v>
      </c>
      <c r="O165" s="5" t="s">
        <v>1570</v>
      </c>
      <c r="P165" s="5" t="s">
        <v>1571</v>
      </c>
      <c r="Q165" s="5" t="s">
        <v>122</v>
      </c>
      <c r="S165" s="5" t="s">
        <v>123</v>
      </c>
      <c r="V165" s="5" t="s">
        <v>123</v>
      </c>
      <c r="X165" s="5" t="s">
        <v>123</v>
      </c>
      <c r="Y165" s="5" t="s">
        <v>123</v>
      </c>
      <c r="AC165" s="5" t="s">
        <v>123</v>
      </c>
      <c r="DB165" s="5">
        <v>2.0</v>
      </c>
      <c r="DE165" s="5" t="s">
        <v>138</v>
      </c>
    </row>
    <row r="166">
      <c r="A166" s="5">
        <v>190.0</v>
      </c>
      <c r="B166" s="5">
        <v>243.0</v>
      </c>
      <c r="C166" s="5">
        <v>127.0</v>
      </c>
      <c r="D166" s="5" t="s">
        <v>139</v>
      </c>
      <c r="E166" s="5" t="s">
        <v>125</v>
      </c>
      <c r="F166" s="5" t="s">
        <v>111</v>
      </c>
      <c r="G166" s="5" t="s">
        <v>112</v>
      </c>
      <c r="H166" s="5" t="s">
        <v>1583</v>
      </c>
      <c r="I166" s="5" t="s">
        <v>259</v>
      </c>
      <c r="J166" s="5" t="s">
        <v>439</v>
      </c>
      <c r="K166" s="5" t="s">
        <v>323</v>
      </c>
      <c r="L166" s="7" t="s">
        <v>117</v>
      </c>
      <c r="M166" s="5" t="s">
        <v>118</v>
      </c>
      <c r="N166" s="5" t="s">
        <v>1584</v>
      </c>
      <c r="O166" s="5" t="s">
        <v>1585</v>
      </c>
      <c r="P166" s="5" t="s">
        <v>1586</v>
      </c>
      <c r="Q166" s="5" t="s">
        <v>122</v>
      </c>
      <c r="T166" s="5" t="s">
        <v>123</v>
      </c>
      <c r="V166" s="5" t="s">
        <v>123</v>
      </c>
      <c r="W166" s="5" t="s">
        <v>123</v>
      </c>
      <c r="Y166" s="5" t="s">
        <v>123</v>
      </c>
      <c r="AB166" s="5" t="s">
        <v>123</v>
      </c>
      <c r="AC166" s="5" t="s">
        <v>123</v>
      </c>
      <c r="DB166" s="5">
        <v>4.0</v>
      </c>
      <c r="DE166" s="5" t="s">
        <v>138</v>
      </c>
    </row>
    <row r="167">
      <c r="A167" s="5">
        <v>194.0</v>
      </c>
      <c r="B167" s="5">
        <v>99.0</v>
      </c>
      <c r="C167" s="5">
        <v>74.0</v>
      </c>
      <c r="D167" s="5" t="s">
        <v>139</v>
      </c>
      <c r="E167" s="5" t="s">
        <v>125</v>
      </c>
      <c r="F167" s="5" t="s">
        <v>160</v>
      </c>
      <c r="G167" s="5" t="s">
        <v>1167</v>
      </c>
      <c r="H167" s="5" t="s">
        <v>1619</v>
      </c>
      <c r="I167" s="5" t="s">
        <v>1620</v>
      </c>
      <c r="J167" s="5" t="s">
        <v>249</v>
      </c>
      <c r="K167" s="5" t="s">
        <v>1170</v>
      </c>
      <c r="L167" s="8" t="s">
        <v>1621</v>
      </c>
      <c r="M167" s="5" t="s">
        <v>118</v>
      </c>
      <c r="N167" s="5" t="s">
        <v>1622</v>
      </c>
      <c r="O167" s="5" t="s">
        <v>1623</v>
      </c>
      <c r="P167" s="5" t="s">
        <v>1624</v>
      </c>
      <c r="Q167" s="5" t="s">
        <v>157</v>
      </c>
      <c r="R167" s="5" t="s">
        <v>123</v>
      </c>
      <c r="AD167" s="5" t="s">
        <v>123</v>
      </c>
      <c r="AE167" s="5" t="s">
        <v>123</v>
      </c>
      <c r="AG167" s="5" t="s">
        <v>123</v>
      </c>
      <c r="BE167" s="5" t="s">
        <v>123</v>
      </c>
      <c r="BI167" s="5" t="s">
        <v>123</v>
      </c>
      <c r="BK167" s="5" t="s">
        <v>123</v>
      </c>
      <c r="BL167" s="5" t="s">
        <v>123</v>
      </c>
      <c r="BN167" s="5" t="s">
        <v>123</v>
      </c>
      <c r="BO167" s="5" t="s">
        <v>123</v>
      </c>
      <c r="BP167" s="5" t="s">
        <v>123</v>
      </c>
      <c r="CK167" s="5" t="s">
        <v>123</v>
      </c>
      <c r="CU167" s="5" t="s">
        <v>123</v>
      </c>
      <c r="CV167" s="5" t="s">
        <v>123</v>
      </c>
      <c r="CY167" s="5" t="s">
        <v>123</v>
      </c>
      <c r="DB167" s="5">
        <v>4.0</v>
      </c>
      <c r="DE167" s="5" t="s">
        <v>138</v>
      </c>
    </row>
    <row r="168">
      <c r="A168" s="5">
        <v>195.0</v>
      </c>
      <c r="B168" s="5">
        <v>144.0</v>
      </c>
      <c r="C168" s="5">
        <v>47.0</v>
      </c>
      <c r="D168" s="5" t="s">
        <v>109</v>
      </c>
      <c r="E168" s="5" t="s">
        <v>125</v>
      </c>
      <c r="F168" s="5" t="s">
        <v>111</v>
      </c>
      <c r="G168" s="5" t="s">
        <v>112</v>
      </c>
      <c r="H168" s="5" t="s">
        <v>1625</v>
      </c>
      <c r="I168" s="5" t="s">
        <v>259</v>
      </c>
      <c r="J168" s="5" t="s">
        <v>439</v>
      </c>
      <c r="K168" s="5" t="s">
        <v>143</v>
      </c>
      <c r="L168" s="7" t="s">
        <v>117</v>
      </c>
      <c r="M168" s="5" t="s">
        <v>118</v>
      </c>
      <c r="N168" s="5" t="s">
        <v>1626</v>
      </c>
      <c r="O168" s="5" t="s">
        <v>1627</v>
      </c>
      <c r="P168" s="5" t="s">
        <v>1628</v>
      </c>
      <c r="Q168" s="5" t="s">
        <v>122</v>
      </c>
      <c r="T168" s="5" t="s">
        <v>123</v>
      </c>
      <c r="X168" s="5" t="s">
        <v>123</v>
      </c>
      <c r="Y168" s="5" t="s">
        <v>123</v>
      </c>
      <c r="AA168" s="5" t="s">
        <v>123</v>
      </c>
      <c r="DB168" s="5">
        <v>2.0</v>
      </c>
      <c r="DC168" s="5" t="s">
        <v>1629</v>
      </c>
      <c r="DD168" s="5" t="s">
        <v>1630</v>
      </c>
      <c r="DE168" s="5" t="s">
        <v>138</v>
      </c>
    </row>
    <row r="169">
      <c r="A169" s="5">
        <v>196.0</v>
      </c>
      <c r="B169" s="5">
        <v>150.0</v>
      </c>
      <c r="C169" s="5">
        <v>59.0</v>
      </c>
      <c r="D169" s="5" t="s">
        <v>109</v>
      </c>
      <c r="E169" s="5" t="s">
        <v>110</v>
      </c>
      <c r="F169" s="5" t="s">
        <v>160</v>
      </c>
      <c r="G169" s="5" t="s">
        <v>1331</v>
      </c>
      <c r="H169" s="5" t="s">
        <v>1631</v>
      </c>
      <c r="I169" s="5" t="s">
        <v>1632</v>
      </c>
      <c r="J169" s="5" t="s">
        <v>504</v>
      </c>
      <c r="K169" s="5" t="s">
        <v>1633</v>
      </c>
      <c r="L169" s="8" t="s">
        <v>1634</v>
      </c>
      <c r="M169" s="5" t="s">
        <v>118</v>
      </c>
      <c r="N169" s="5" t="s">
        <v>1635</v>
      </c>
      <c r="O169" s="5" t="s">
        <v>1636</v>
      </c>
      <c r="P169" s="5" t="s">
        <v>1637</v>
      </c>
      <c r="Q169" s="5" t="s">
        <v>122</v>
      </c>
      <c r="AB169" s="5" t="s">
        <v>123</v>
      </c>
      <c r="DB169" s="5">
        <v>4.0</v>
      </c>
      <c r="DE169" s="5" t="s">
        <v>138</v>
      </c>
    </row>
    <row r="170">
      <c r="A170" s="5">
        <v>197.0</v>
      </c>
      <c r="B170" s="5">
        <v>199.0</v>
      </c>
      <c r="C170" s="5">
        <v>137.0</v>
      </c>
      <c r="D170" s="5" t="s">
        <v>139</v>
      </c>
      <c r="E170" s="5" t="s">
        <v>110</v>
      </c>
      <c r="F170" s="5" t="s">
        <v>160</v>
      </c>
      <c r="G170" s="5" t="s">
        <v>271</v>
      </c>
      <c r="H170" s="5" t="s">
        <v>1640</v>
      </c>
      <c r="I170" s="5" t="s">
        <v>527</v>
      </c>
      <c r="J170" s="5" t="s">
        <v>142</v>
      </c>
      <c r="K170" s="5" t="s">
        <v>727</v>
      </c>
      <c r="L170" s="8" t="s">
        <v>1641</v>
      </c>
      <c r="M170" s="5" t="s">
        <v>118</v>
      </c>
      <c r="N170" s="5" t="s">
        <v>1642</v>
      </c>
      <c r="O170" s="5" t="s">
        <v>1643</v>
      </c>
      <c r="P170" s="5" t="s">
        <v>1644</v>
      </c>
      <c r="Q170" s="5" t="s">
        <v>122</v>
      </c>
      <c r="R170" s="5" t="s">
        <v>123</v>
      </c>
      <c r="T170" s="5" t="s">
        <v>123</v>
      </c>
      <c r="U170" s="5" t="s">
        <v>123</v>
      </c>
      <c r="V170" s="5" t="s">
        <v>123</v>
      </c>
      <c r="W170" s="5" t="s">
        <v>123</v>
      </c>
      <c r="X170" s="5" t="s">
        <v>123</v>
      </c>
      <c r="Y170" s="5" t="s">
        <v>123</v>
      </c>
      <c r="AC170" s="5" t="s">
        <v>123</v>
      </c>
      <c r="DB170" s="5">
        <v>4.0</v>
      </c>
      <c r="DD170" s="5" t="s">
        <v>1645</v>
      </c>
      <c r="DE170" s="5" t="s">
        <v>138</v>
      </c>
    </row>
    <row r="171">
      <c r="A171" s="5">
        <v>198.0</v>
      </c>
      <c r="B171" s="5">
        <v>180.0</v>
      </c>
      <c r="C171" s="5">
        <v>107.0</v>
      </c>
      <c r="D171" s="5" t="s">
        <v>139</v>
      </c>
      <c r="E171" s="5" t="s">
        <v>110</v>
      </c>
      <c r="F171" s="5" t="s">
        <v>160</v>
      </c>
      <c r="G171" s="5" t="s">
        <v>462</v>
      </c>
      <c r="H171" s="5" t="s">
        <v>1646</v>
      </c>
      <c r="I171" s="5" t="s">
        <v>1647</v>
      </c>
      <c r="J171" s="5" t="s">
        <v>386</v>
      </c>
      <c r="K171" s="5" t="s">
        <v>1648</v>
      </c>
      <c r="L171" s="8" t="s">
        <v>1649</v>
      </c>
      <c r="M171" s="5" t="s">
        <v>118</v>
      </c>
      <c r="N171" s="5" t="s">
        <v>1650</v>
      </c>
      <c r="O171" s="5" t="s">
        <v>1651</v>
      </c>
      <c r="P171" s="5" t="s">
        <v>1652</v>
      </c>
      <c r="Q171" s="5" t="s">
        <v>122</v>
      </c>
      <c r="R171" s="5" t="s">
        <v>123</v>
      </c>
      <c r="AB171" s="5" t="s">
        <v>123</v>
      </c>
      <c r="DB171" s="5">
        <v>3.0</v>
      </c>
      <c r="DE171" s="5" t="s">
        <v>138</v>
      </c>
    </row>
    <row r="172">
      <c r="A172" s="5">
        <v>199.0</v>
      </c>
      <c r="B172" s="5">
        <v>121.0</v>
      </c>
      <c r="C172" s="5">
        <v>112.0</v>
      </c>
      <c r="D172" s="5" t="s">
        <v>109</v>
      </c>
      <c r="E172" s="5" t="s">
        <v>125</v>
      </c>
      <c r="F172" s="5" t="s">
        <v>111</v>
      </c>
      <c r="G172" s="5" t="s">
        <v>112</v>
      </c>
      <c r="H172" s="5" t="s">
        <v>1653</v>
      </c>
      <c r="I172" s="5" t="s">
        <v>608</v>
      </c>
      <c r="J172" s="5" t="s">
        <v>222</v>
      </c>
      <c r="K172" s="5" t="s">
        <v>1654</v>
      </c>
      <c r="L172" s="8" t="s">
        <v>1655</v>
      </c>
      <c r="M172" s="5" t="s">
        <v>118</v>
      </c>
      <c r="N172" s="5" t="s">
        <v>1656</v>
      </c>
      <c r="O172" s="5" t="s">
        <v>1657</v>
      </c>
      <c r="P172" s="5" t="s">
        <v>1658</v>
      </c>
      <c r="Q172" s="5" t="s">
        <v>122</v>
      </c>
      <c r="R172" s="5" t="s">
        <v>123</v>
      </c>
      <c r="S172" s="5" t="s">
        <v>123</v>
      </c>
      <c r="V172" s="5" t="s">
        <v>123</v>
      </c>
      <c r="Y172" s="5" t="s">
        <v>123</v>
      </c>
      <c r="AB172" s="5" t="s">
        <v>123</v>
      </c>
      <c r="DB172" s="5">
        <v>4.0</v>
      </c>
      <c r="DE172" s="5" t="s">
        <v>124</v>
      </c>
    </row>
    <row r="173">
      <c r="A173" s="5">
        <v>200.0</v>
      </c>
      <c r="B173" s="5">
        <v>131.0</v>
      </c>
      <c r="C173" s="5">
        <v>126.0</v>
      </c>
      <c r="D173" s="5" t="s">
        <v>139</v>
      </c>
      <c r="E173" s="5" t="s">
        <v>110</v>
      </c>
      <c r="F173" s="5" t="s">
        <v>160</v>
      </c>
      <c r="G173" s="5" t="s">
        <v>828</v>
      </c>
      <c r="H173" s="5" t="s">
        <v>1661</v>
      </c>
      <c r="I173" s="5" t="s">
        <v>1662</v>
      </c>
      <c r="J173" s="5" t="s">
        <v>425</v>
      </c>
      <c r="K173" s="5" t="s">
        <v>143</v>
      </c>
      <c r="L173" s="8" t="s">
        <v>1663</v>
      </c>
      <c r="M173" s="5" t="s">
        <v>118</v>
      </c>
      <c r="N173" s="5" t="s">
        <v>1664</v>
      </c>
      <c r="O173" s="5" t="s">
        <v>1665</v>
      </c>
      <c r="P173" s="5" t="s">
        <v>1666</v>
      </c>
      <c r="Q173" s="5" t="s">
        <v>122</v>
      </c>
      <c r="S173" s="5" t="s">
        <v>123</v>
      </c>
      <c r="V173" s="5" t="s">
        <v>123</v>
      </c>
      <c r="X173" s="5" t="s">
        <v>123</v>
      </c>
      <c r="AB173" s="5" t="s">
        <v>123</v>
      </c>
      <c r="AC173" s="5" t="s">
        <v>123</v>
      </c>
      <c r="DB173" s="5">
        <v>3.0</v>
      </c>
      <c r="DE173" s="5" t="s">
        <v>124</v>
      </c>
    </row>
    <row r="174">
      <c r="A174" s="5">
        <v>201.0</v>
      </c>
      <c r="B174" s="5">
        <v>142.0</v>
      </c>
      <c r="C174" s="5">
        <v>142.0</v>
      </c>
      <c r="D174" s="5" t="s">
        <v>109</v>
      </c>
      <c r="E174" s="5" t="s">
        <v>125</v>
      </c>
      <c r="F174" s="5" t="s">
        <v>160</v>
      </c>
      <c r="G174" s="5" t="s">
        <v>1261</v>
      </c>
      <c r="H174" s="5" t="s">
        <v>1667</v>
      </c>
      <c r="I174" s="5" t="s">
        <v>1668</v>
      </c>
      <c r="J174" s="5" t="s">
        <v>502</v>
      </c>
      <c r="K174" s="5" t="s">
        <v>143</v>
      </c>
      <c r="L174" s="8" t="s">
        <v>1669</v>
      </c>
      <c r="M174" s="5" t="s">
        <v>118</v>
      </c>
      <c r="N174" s="5" t="s">
        <v>1670</v>
      </c>
      <c r="O174" s="5" t="s">
        <v>1671</v>
      </c>
      <c r="P174" s="5" t="s">
        <v>1672</v>
      </c>
      <c r="Q174" s="5" t="s">
        <v>122</v>
      </c>
      <c r="R174" s="5" t="s">
        <v>123</v>
      </c>
      <c r="Y174" s="5" t="s">
        <v>123</v>
      </c>
      <c r="DB174" s="5">
        <v>4.0</v>
      </c>
      <c r="DD174" s="5" t="s">
        <v>1673</v>
      </c>
      <c r="DE174" s="5" t="s">
        <v>124</v>
      </c>
    </row>
    <row r="175">
      <c r="A175" s="5">
        <v>202.0</v>
      </c>
      <c r="B175" s="5">
        <v>138.0</v>
      </c>
      <c r="C175" s="5">
        <v>137.0</v>
      </c>
      <c r="D175" s="5" t="s">
        <v>139</v>
      </c>
      <c r="E175" s="5" t="s">
        <v>110</v>
      </c>
      <c r="F175" s="5" t="s">
        <v>160</v>
      </c>
      <c r="G175" s="5" t="s">
        <v>271</v>
      </c>
      <c r="H175" s="5" t="s">
        <v>1674</v>
      </c>
      <c r="I175" s="5" t="s">
        <v>1675</v>
      </c>
      <c r="J175" s="5" t="s">
        <v>274</v>
      </c>
      <c r="K175" s="5" t="s">
        <v>1676</v>
      </c>
      <c r="L175" s="8" t="s">
        <v>1677</v>
      </c>
      <c r="M175" s="5" t="s">
        <v>118</v>
      </c>
      <c r="N175" s="5" t="s">
        <v>1678</v>
      </c>
      <c r="O175" s="5" t="s">
        <v>1679</v>
      </c>
      <c r="P175" s="5" t="s">
        <v>1680</v>
      </c>
      <c r="Q175" s="5" t="s">
        <v>122</v>
      </c>
      <c r="V175" s="5" t="s">
        <v>123</v>
      </c>
      <c r="W175" s="5" t="s">
        <v>123</v>
      </c>
      <c r="Y175" s="5" t="s">
        <v>123</v>
      </c>
      <c r="AB175" s="5" t="s">
        <v>123</v>
      </c>
      <c r="DB175" s="5">
        <v>4.0</v>
      </c>
      <c r="DD175" s="5" t="s">
        <v>1681</v>
      </c>
      <c r="DE175" s="5" t="s">
        <v>138</v>
      </c>
    </row>
    <row r="176">
      <c r="A176" s="5">
        <v>205.0</v>
      </c>
      <c r="B176" s="5">
        <v>44.0</v>
      </c>
      <c r="C176" s="5">
        <v>102.0</v>
      </c>
      <c r="D176" s="5" t="s">
        <v>139</v>
      </c>
      <c r="E176" s="5" t="s">
        <v>110</v>
      </c>
      <c r="F176" s="5" t="s">
        <v>160</v>
      </c>
      <c r="G176" s="5" t="s">
        <v>920</v>
      </c>
      <c r="H176" s="5" t="s">
        <v>1701</v>
      </c>
      <c r="I176" s="5" t="s">
        <v>1453</v>
      </c>
      <c r="J176" s="5" t="s">
        <v>467</v>
      </c>
      <c r="K176" s="5" t="s">
        <v>1702</v>
      </c>
      <c r="L176" s="8" t="s">
        <v>1703</v>
      </c>
      <c r="M176" s="5" t="s">
        <v>118</v>
      </c>
      <c r="N176" s="5" t="s">
        <v>1704</v>
      </c>
      <c r="O176" s="5" t="s">
        <v>1705</v>
      </c>
      <c r="P176" s="5" t="s">
        <v>1706</v>
      </c>
      <c r="Q176" s="5" t="s">
        <v>122</v>
      </c>
      <c r="T176" s="5" t="s">
        <v>123</v>
      </c>
      <c r="Y176" s="5" t="s">
        <v>123</v>
      </c>
      <c r="AA176" s="5" t="s">
        <v>123</v>
      </c>
      <c r="DB176" s="5">
        <v>3.0</v>
      </c>
      <c r="DE176" s="5" t="s">
        <v>124</v>
      </c>
    </row>
    <row r="177">
      <c r="A177" s="5">
        <v>206.0</v>
      </c>
      <c r="B177" s="5">
        <v>258.0</v>
      </c>
      <c r="C177" s="5">
        <v>66.0</v>
      </c>
      <c r="D177" s="5" t="s">
        <v>109</v>
      </c>
      <c r="E177" s="5" t="s">
        <v>110</v>
      </c>
      <c r="F177" s="5" t="s">
        <v>160</v>
      </c>
      <c r="G177" s="5" t="s">
        <v>761</v>
      </c>
      <c r="H177" s="5" t="s">
        <v>1707</v>
      </c>
      <c r="I177" s="5" t="s">
        <v>1708</v>
      </c>
      <c r="J177" s="5" t="s">
        <v>338</v>
      </c>
      <c r="K177" s="5" t="s">
        <v>742</v>
      </c>
      <c r="L177" s="8" t="s">
        <v>1709</v>
      </c>
      <c r="M177" s="5" t="s">
        <v>118</v>
      </c>
      <c r="N177" s="5" t="s">
        <v>1710</v>
      </c>
      <c r="O177" s="5" t="s">
        <v>1711</v>
      </c>
      <c r="P177" s="5" t="s">
        <v>1713</v>
      </c>
      <c r="Q177" s="5" t="s">
        <v>157</v>
      </c>
      <c r="R177" s="5" t="s">
        <v>123</v>
      </c>
      <c r="S177" s="5" t="s">
        <v>123</v>
      </c>
      <c r="T177" s="5" t="s">
        <v>123</v>
      </c>
      <c r="V177" s="5" t="s">
        <v>123</v>
      </c>
      <c r="X177" s="5" t="s">
        <v>123</v>
      </c>
      <c r="Y177" s="5" t="s">
        <v>123</v>
      </c>
      <c r="Z177" s="5" t="s">
        <v>123</v>
      </c>
      <c r="AB177" s="5" t="s">
        <v>123</v>
      </c>
      <c r="AC177" s="5" t="s">
        <v>123</v>
      </c>
      <c r="AK177" s="5" t="s">
        <v>123</v>
      </c>
      <c r="AL177" s="5" t="s">
        <v>123</v>
      </c>
      <c r="AM177" s="5" t="s">
        <v>123</v>
      </c>
      <c r="AN177" s="5" t="s">
        <v>123</v>
      </c>
      <c r="AO177" s="5" t="s">
        <v>123</v>
      </c>
      <c r="AP177" s="5" t="s">
        <v>123</v>
      </c>
      <c r="AQ177" s="5" t="s">
        <v>123</v>
      </c>
      <c r="AV177" s="5" t="s">
        <v>123</v>
      </c>
      <c r="BB177" s="5" t="s">
        <v>123</v>
      </c>
      <c r="BD177" s="5" t="s">
        <v>123</v>
      </c>
      <c r="BE177" s="5" t="s">
        <v>123</v>
      </c>
      <c r="BK177" s="5" t="s">
        <v>123</v>
      </c>
      <c r="BL177" s="5" t="s">
        <v>123</v>
      </c>
      <c r="BM177" s="5" t="s">
        <v>123</v>
      </c>
      <c r="BN177" s="5" t="s">
        <v>123</v>
      </c>
      <c r="BO177" s="5" t="s">
        <v>123</v>
      </c>
      <c r="BP177" s="5" t="s">
        <v>123</v>
      </c>
      <c r="BQ177" s="5" t="s">
        <v>123</v>
      </c>
      <c r="BR177" s="5" t="s">
        <v>123</v>
      </c>
      <c r="BS177" s="5" t="s">
        <v>123</v>
      </c>
      <c r="BT177" s="5" t="s">
        <v>123</v>
      </c>
      <c r="BU177" s="5" t="s">
        <v>123</v>
      </c>
      <c r="BV177" s="5" t="s">
        <v>123</v>
      </c>
      <c r="BW177" s="5" t="s">
        <v>123</v>
      </c>
      <c r="CE177" s="5" t="s">
        <v>123</v>
      </c>
      <c r="CG177" s="5" t="s">
        <v>123</v>
      </c>
      <c r="CH177" s="5" t="s">
        <v>123</v>
      </c>
      <c r="CI177" s="5" t="s">
        <v>123</v>
      </c>
      <c r="CK177" s="5" t="s">
        <v>123</v>
      </c>
      <c r="CO177" s="5" t="s">
        <v>123</v>
      </c>
      <c r="CP177" s="5" t="s">
        <v>123</v>
      </c>
      <c r="CQ177" s="5" t="s">
        <v>123</v>
      </c>
      <c r="CR177" s="5" t="s">
        <v>123</v>
      </c>
      <c r="CS177" s="5" t="s">
        <v>123</v>
      </c>
      <c r="CU177" s="5" t="s">
        <v>123</v>
      </c>
      <c r="CV177" s="5" t="s">
        <v>123</v>
      </c>
      <c r="DB177" s="5">
        <v>3.0</v>
      </c>
      <c r="DE177" s="5" t="s">
        <v>124</v>
      </c>
    </row>
    <row r="178">
      <c r="A178" s="5">
        <v>207.0</v>
      </c>
      <c r="B178" s="5">
        <v>108.0</v>
      </c>
      <c r="C178" s="5">
        <v>93.0</v>
      </c>
      <c r="D178" s="5" t="s">
        <v>109</v>
      </c>
      <c r="E178" s="5" t="s">
        <v>125</v>
      </c>
      <c r="F178" s="5" t="s">
        <v>160</v>
      </c>
      <c r="G178" s="5" t="s">
        <v>754</v>
      </c>
      <c r="H178" s="5" t="s">
        <v>2396</v>
      </c>
      <c r="I178" s="5" t="s">
        <v>1716</v>
      </c>
      <c r="J178" s="5" t="s">
        <v>386</v>
      </c>
      <c r="K178" s="5" t="s">
        <v>1717</v>
      </c>
      <c r="L178" s="7" t="s">
        <v>117</v>
      </c>
      <c r="M178" s="5" t="s">
        <v>118</v>
      </c>
      <c r="N178" s="5" t="s">
        <v>1718</v>
      </c>
      <c r="O178" s="5" t="s">
        <v>1719</v>
      </c>
      <c r="P178" s="5" t="s">
        <v>1720</v>
      </c>
      <c r="Q178" s="5" t="s">
        <v>122</v>
      </c>
      <c r="R178" s="5" t="s">
        <v>123</v>
      </c>
      <c r="S178" s="5" t="s">
        <v>123</v>
      </c>
      <c r="V178" s="5" t="s">
        <v>123</v>
      </c>
      <c r="X178" s="5" t="s">
        <v>123</v>
      </c>
      <c r="Y178" s="5" t="s">
        <v>123</v>
      </c>
      <c r="AB178" s="5" t="s">
        <v>123</v>
      </c>
      <c r="AC178" s="5" t="s">
        <v>123</v>
      </c>
      <c r="DB178" s="5">
        <v>3.0</v>
      </c>
      <c r="DE178" s="5" t="s">
        <v>138</v>
      </c>
    </row>
    <row r="179">
      <c r="A179" s="5">
        <v>208.0</v>
      </c>
      <c r="B179" s="5">
        <v>201.0</v>
      </c>
      <c r="C179" s="5">
        <v>142.0</v>
      </c>
      <c r="D179" s="5" t="s">
        <v>109</v>
      </c>
      <c r="E179" s="5" t="s">
        <v>125</v>
      </c>
      <c r="F179" s="5" t="s">
        <v>160</v>
      </c>
      <c r="G179" s="5" t="s">
        <v>1261</v>
      </c>
      <c r="H179" s="5" t="s">
        <v>1721</v>
      </c>
      <c r="I179" s="5" t="s">
        <v>1722</v>
      </c>
      <c r="J179" s="5" t="s">
        <v>249</v>
      </c>
      <c r="K179" s="5" t="s">
        <v>1723</v>
      </c>
      <c r="L179" s="8" t="s">
        <v>1724</v>
      </c>
      <c r="M179" s="5" t="s">
        <v>118</v>
      </c>
      <c r="N179" s="5" t="s">
        <v>1725</v>
      </c>
      <c r="O179" s="5" t="s">
        <v>1726</v>
      </c>
      <c r="P179" s="5" t="s">
        <v>1727</v>
      </c>
      <c r="Q179" s="5" t="s">
        <v>122</v>
      </c>
      <c r="T179" s="5" t="s">
        <v>123</v>
      </c>
      <c r="V179" s="5" t="s">
        <v>123</v>
      </c>
      <c r="Y179" s="5" t="s">
        <v>123</v>
      </c>
      <c r="AA179" s="5" t="s">
        <v>123</v>
      </c>
      <c r="AB179" s="5" t="s">
        <v>123</v>
      </c>
      <c r="DB179" s="5">
        <v>4.0</v>
      </c>
      <c r="DE179" s="5" t="s">
        <v>124</v>
      </c>
    </row>
    <row r="180">
      <c r="A180" s="5">
        <v>209.0</v>
      </c>
      <c r="B180" s="5">
        <v>113.0</v>
      </c>
      <c r="C180" s="5">
        <v>102.0</v>
      </c>
      <c r="D180" s="5" t="s">
        <v>139</v>
      </c>
      <c r="E180" s="5" t="s">
        <v>110</v>
      </c>
      <c r="F180" s="5" t="s">
        <v>160</v>
      </c>
      <c r="G180" s="5" t="s">
        <v>920</v>
      </c>
      <c r="H180" s="5" t="s">
        <v>1728</v>
      </c>
      <c r="I180" s="5" t="s">
        <v>259</v>
      </c>
      <c r="J180" s="5" t="s">
        <v>439</v>
      </c>
      <c r="K180" s="5" t="s">
        <v>1728</v>
      </c>
      <c r="L180" s="7" t="s">
        <v>117</v>
      </c>
      <c r="M180" s="5" t="s">
        <v>118</v>
      </c>
      <c r="N180" s="5" t="s">
        <v>1729</v>
      </c>
      <c r="O180" s="5" t="s">
        <v>1730</v>
      </c>
      <c r="P180" s="5" t="s">
        <v>1731</v>
      </c>
      <c r="Q180" s="5" t="s">
        <v>122</v>
      </c>
      <c r="V180" s="5" t="s">
        <v>123</v>
      </c>
      <c r="X180" s="5" t="s">
        <v>123</v>
      </c>
      <c r="AB180" s="5" t="s">
        <v>123</v>
      </c>
      <c r="DB180" s="5">
        <v>4.0</v>
      </c>
      <c r="DE180" s="5" t="s">
        <v>207</v>
      </c>
    </row>
    <row r="181">
      <c r="A181" s="5">
        <v>210.0</v>
      </c>
      <c r="B181" s="5">
        <v>259.0</v>
      </c>
      <c r="C181" s="5">
        <v>68.0</v>
      </c>
      <c r="D181" s="5" t="s">
        <v>139</v>
      </c>
      <c r="E181" s="5" t="s">
        <v>125</v>
      </c>
      <c r="F181" s="5" t="s">
        <v>160</v>
      </c>
      <c r="G181" s="5" t="s">
        <v>1128</v>
      </c>
      <c r="H181" s="5" t="s">
        <v>1733</v>
      </c>
      <c r="I181" s="5" t="s">
        <v>441</v>
      </c>
      <c r="J181" s="5" t="s">
        <v>222</v>
      </c>
      <c r="K181" s="5" t="s">
        <v>1576</v>
      </c>
      <c r="L181" s="8" t="s">
        <v>1735</v>
      </c>
      <c r="M181" s="5" t="s">
        <v>118</v>
      </c>
      <c r="N181" s="5" t="s">
        <v>1736</v>
      </c>
      <c r="O181" s="5" t="s">
        <v>1737</v>
      </c>
      <c r="P181" s="5" t="s">
        <v>1738</v>
      </c>
      <c r="Q181" s="5" t="s">
        <v>157</v>
      </c>
      <c r="S181" s="5" t="s">
        <v>123</v>
      </c>
      <c r="T181" s="5" t="s">
        <v>123</v>
      </c>
      <c r="U181" s="5" t="s">
        <v>123</v>
      </c>
      <c r="V181" s="5" t="s">
        <v>123</v>
      </c>
      <c r="W181" s="5" t="s">
        <v>123</v>
      </c>
      <c r="X181" s="5" t="s">
        <v>123</v>
      </c>
      <c r="Y181" s="5" t="s">
        <v>123</v>
      </c>
      <c r="Z181" s="5" t="s">
        <v>123</v>
      </c>
      <c r="AA181" s="5" t="s">
        <v>123</v>
      </c>
      <c r="AB181" s="5" t="s">
        <v>123</v>
      </c>
      <c r="AK181" s="5" t="s">
        <v>123</v>
      </c>
      <c r="AL181" s="5" t="s">
        <v>123</v>
      </c>
      <c r="AM181" s="5" t="s">
        <v>123</v>
      </c>
      <c r="AN181" s="5" t="s">
        <v>123</v>
      </c>
      <c r="AO181" s="5" t="s">
        <v>123</v>
      </c>
      <c r="AQ181" s="5" t="s">
        <v>123</v>
      </c>
      <c r="AR181" s="5" t="s">
        <v>123</v>
      </c>
      <c r="AS181" s="5" t="s">
        <v>123</v>
      </c>
      <c r="AT181" s="5" t="s">
        <v>123</v>
      </c>
      <c r="AU181" s="5" t="s">
        <v>123</v>
      </c>
      <c r="AV181" s="5" t="s">
        <v>123</v>
      </c>
      <c r="AX181" s="5" t="s">
        <v>123</v>
      </c>
      <c r="AY181" s="5" t="s">
        <v>123</v>
      </c>
      <c r="AZ181" s="5" t="s">
        <v>123</v>
      </c>
      <c r="BA181" s="5" t="s">
        <v>123</v>
      </c>
      <c r="BB181" s="5" t="s">
        <v>123</v>
      </c>
      <c r="BC181" s="5" t="s">
        <v>123</v>
      </c>
      <c r="BE181" s="5" t="s">
        <v>123</v>
      </c>
      <c r="BF181" s="5" t="s">
        <v>123</v>
      </c>
      <c r="BJ181" s="5" t="s">
        <v>123</v>
      </c>
      <c r="BK181" s="5" t="s">
        <v>123</v>
      </c>
      <c r="BL181" s="5" t="s">
        <v>123</v>
      </c>
      <c r="BM181" s="5" t="s">
        <v>123</v>
      </c>
      <c r="BN181" s="5" t="s">
        <v>123</v>
      </c>
      <c r="BO181" s="5" t="s">
        <v>123</v>
      </c>
      <c r="BP181" s="5" t="s">
        <v>123</v>
      </c>
      <c r="BQ181" s="5" t="s">
        <v>123</v>
      </c>
      <c r="BR181" s="5" t="s">
        <v>123</v>
      </c>
      <c r="BS181" s="5" t="s">
        <v>123</v>
      </c>
      <c r="BT181" s="5" t="s">
        <v>123</v>
      </c>
      <c r="BU181" s="5" t="s">
        <v>123</v>
      </c>
      <c r="BV181" s="5" t="s">
        <v>123</v>
      </c>
      <c r="BX181" s="5" t="s">
        <v>123</v>
      </c>
      <c r="BZ181" s="5" t="s">
        <v>123</v>
      </c>
      <c r="CA181" s="5" t="s">
        <v>123</v>
      </c>
      <c r="CB181" s="5" t="s">
        <v>123</v>
      </c>
      <c r="CC181" s="5" t="s">
        <v>123</v>
      </c>
      <c r="CE181" s="5" t="s">
        <v>123</v>
      </c>
      <c r="CF181" s="5" t="s">
        <v>123</v>
      </c>
      <c r="CG181" s="5" t="s">
        <v>123</v>
      </c>
      <c r="CH181" s="5" t="s">
        <v>123</v>
      </c>
      <c r="CI181" s="5" t="s">
        <v>123</v>
      </c>
      <c r="CJ181" s="5" t="s">
        <v>123</v>
      </c>
      <c r="CK181" s="5" t="s">
        <v>123</v>
      </c>
      <c r="CL181" s="5" t="s">
        <v>123</v>
      </c>
      <c r="CM181" s="5" t="s">
        <v>123</v>
      </c>
      <c r="CN181" s="5" t="s">
        <v>123</v>
      </c>
      <c r="CO181" s="5" t="s">
        <v>123</v>
      </c>
      <c r="CP181" s="5" t="s">
        <v>123</v>
      </c>
      <c r="CQ181" s="5" t="s">
        <v>123</v>
      </c>
      <c r="CR181" s="5" t="s">
        <v>123</v>
      </c>
      <c r="CS181" s="5" t="s">
        <v>123</v>
      </c>
      <c r="CT181" s="5" t="s">
        <v>123</v>
      </c>
      <c r="CU181" s="5" t="s">
        <v>123</v>
      </c>
      <c r="CV181" s="5" t="s">
        <v>123</v>
      </c>
      <c r="CW181" s="5" t="s">
        <v>123</v>
      </c>
      <c r="CX181" s="5" t="s">
        <v>123</v>
      </c>
      <c r="CY181" s="5" t="s">
        <v>123</v>
      </c>
      <c r="CZ181" s="5" t="s">
        <v>123</v>
      </c>
      <c r="DB181" s="5">
        <v>4.0</v>
      </c>
      <c r="DD181" s="5" t="s">
        <v>1135</v>
      </c>
      <c r="DE181" s="5" t="s">
        <v>124</v>
      </c>
    </row>
    <row r="182">
      <c r="A182" s="5">
        <v>212.0</v>
      </c>
      <c r="B182" s="5">
        <v>17.0</v>
      </c>
      <c r="C182" s="5">
        <v>67.0</v>
      </c>
      <c r="D182" s="5" t="s">
        <v>139</v>
      </c>
      <c r="E182" s="5" t="s">
        <v>110</v>
      </c>
      <c r="F182" s="5" t="s">
        <v>160</v>
      </c>
      <c r="G182" s="5" t="s">
        <v>1029</v>
      </c>
      <c r="H182" s="5" t="s">
        <v>1749</v>
      </c>
      <c r="I182" s="5" t="s">
        <v>221</v>
      </c>
      <c r="J182" s="5" t="s">
        <v>222</v>
      </c>
      <c r="K182" s="5" t="s">
        <v>1749</v>
      </c>
      <c r="L182" s="8" t="s">
        <v>1751</v>
      </c>
      <c r="M182" s="5" t="s">
        <v>118</v>
      </c>
      <c r="N182" s="5" t="s">
        <v>1752</v>
      </c>
      <c r="O182" s="5" t="s">
        <v>1753</v>
      </c>
      <c r="P182" s="5" t="s">
        <v>1754</v>
      </c>
      <c r="Q182" s="5" t="s">
        <v>122</v>
      </c>
      <c r="S182" s="5" t="s">
        <v>123</v>
      </c>
      <c r="U182" s="5" t="s">
        <v>123</v>
      </c>
      <c r="V182" s="5" t="s">
        <v>123</v>
      </c>
      <c r="Y182" s="5" t="s">
        <v>123</v>
      </c>
      <c r="DB182" s="5">
        <v>3.0</v>
      </c>
      <c r="DD182" s="5" t="s">
        <v>1755</v>
      </c>
      <c r="DE182" s="5" t="s">
        <v>138</v>
      </c>
    </row>
    <row r="183">
      <c r="A183" s="5">
        <v>213.0</v>
      </c>
      <c r="B183" s="5">
        <v>97.0</v>
      </c>
      <c r="C183" s="5">
        <v>72.0</v>
      </c>
      <c r="D183" s="5" t="s">
        <v>139</v>
      </c>
      <c r="E183" s="5" t="s">
        <v>125</v>
      </c>
      <c r="F183" s="5" t="s">
        <v>160</v>
      </c>
      <c r="G183" s="5" t="s">
        <v>1121</v>
      </c>
      <c r="H183" s="5" t="s">
        <v>1756</v>
      </c>
      <c r="I183" s="5" t="s">
        <v>1757</v>
      </c>
      <c r="J183" s="5" t="s">
        <v>503</v>
      </c>
      <c r="K183" s="5" t="s">
        <v>1758</v>
      </c>
      <c r="L183" s="8" t="s">
        <v>1759</v>
      </c>
      <c r="M183" s="5" t="s">
        <v>118</v>
      </c>
      <c r="N183" s="5" t="s">
        <v>1760</v>
      </c>
      <c r="O183" s="5" t="s">
        <v>1761</v>
      </c>
      <c r="P183" s="5" t="s">
        <v>1762</v>
      </c>
      <c r="Q183" s="5" t="s">
        <v>157</v>
      </c>
      <c r="R183" s="5" t="s">
        <v>123</v>
      </c>
      <c r="S183" s="5" t="s">
        <v>123</v>
      </c>
      <c r="T183" s="5" t="s">
        <v>123</v>
      </c>
      <c r="U183" s="5" t="s">
        <v>123</v>
      </c>
      <c r="V183" s="5" t="s">
        <v>123</v>
      </c>
      <c r="W183" s="5" t="s">
        <v>123</v>
      </c>
      <c r="X183" s="5" t="s">
        <v>123</v>
      </c>
      <c r="Y183" s="5" t="s">
        <v>123</v>
      </c>
      <c r="Z183" s="5" t="s">
        <v>123</v>
      </c>
      <c r="AA183" s="5" t="s">
        <v>123</v>
      </c>
      <c r="AB183" s="5" t="s">
        <v>123</v>
      </c>
      <c r="AC183" s="5" t="s">
        <v>123</v>
      </c>
      <c r="AH183" s="5" t="s">
        <v>123</v>
      </c>
      <c r="AI183" s="5" t="s">
        <v>123</v>
      </c>
      <c r="AJ183" s="5" t="s">
        <v>123</v>
      </c>
      <c r="AK183" s="5" t="s">
        <v>123</v>
      </c>
      <c r="AL183" s="5" t="s">
        <v>123</v>
      </c>
      <c r="AM183" s="5" t="s">
        <v>123</v>
      </c>
      <c r="AO183" s="5" t="s">
        <v>123</v>
      </c>
      <c r="AP183" s="5" t="s">
        <v>123</v>
      </c>
      <c r="AQ183" s="5" t="s">
        <v>123</v>
      </c>
      <c r="AR183" s="5" t="s">
        <v>123</v>
      </c>
      <c r="AS183" s="5" t="s">
        <v>123</v>
      </c>
      <c r="AT183" s="5" t="s">
        <v>123</v>
      </c>
      <c r="AU183" s="5" t="s">
        <v>123</v>
      </c>
      <c r="AV183" s="5" t="s">
        <v>123</v>
      </c>
      <c r="AW183" s="5" t="s">
        <v>123</v>
      </c>
      <c r="AX183" s="5" t="s">
        <v>123</v>
      </c>
      <c r="AY183" s="5" t="s">
        <v>123</v>
      </c>
      <c r="AZ183" s="5" t="s">
        <v>123</v>
      </c>
      <c r="BA183" s="5" t="s">
        <v>123</v>
      </c>
      <c r="BB183" s="5" t="s">
        <v>123</v>
      </c>
      <c r="BC183" s="5" t="s">
        <v>123</v>
      </c>
      <c r="BD183" s="5" t="s">
        <v>123</v>
      </c>
      <c r="BE183" s="5" t="s">
        <v>123</v>
      </c>
      <c r="BF183" s="5" t="s">
        <v>123</v>
      </c>
      <c r="BG183" s="5" t="s">
        <v>123</v>
      </c>
      <c r="BH183" s="5" t="s">
        <v>123</v>
      </c>
      <c r="BI183" s="5" t="s">
        <v>123</v>
      </c>
      <c r="BJ183" s="5" t="s">
        <v>123</v>
      </c>
      <c r="BK183" s="5" t="s">
        <v>123</v>
      </c>
      <c r="BL183" s="5" t="s">
        <v>123</v>
      </c>
      <c r="BM183" s="5" t="s">
        <v>123</v>
      </c>
      <c r="BN183" s="5" t="s">
        <v>123</v>
      </c>
      <c r="BO183" s="5" t="s">
        <v>123</v>
      </c>
      <c r="BP183" s="5" t="s">
        <v>123</v>
      </c>
      <c r="BQ183" s="5" t="s">
        <v>123</v>
      </c>
      <c r="BR183" s="5" t="s">
        <v>123</v>
      </c>
      <c r="BS183" s="5" t="s">
        <v>123</v>
      </c>
      <c r="BT183" s="5" t="s">
        <v>123</v>
      </c>
      <c r="BU183" s="5" t="s">
        <v>123</v>
      </c>
      <c r="BV183" s="5" t="s">
        <v>123</v>
      </c>
      <c r="BW183" s="5" t="s">
        <v>123</v>
      </c>
      <c r="BX183" s="5" t="s">
        <v>123</v>
      </c>
      <c r="BY183" s="5" t="s">
        <v>123</v>
      </c>
      <c r="BZ183" s="5" t="s">
        <v>123</v>
      </c>
      <c r="CA183" s="5" t="s">
        <v>123</v>
      </c>
      <c r="CC183" s="5" t="s">
        <v>123</v>
      </c>
      <c r="CE183" s="5" t="s">
        <v>123</v>
      </c>
      <c r="CF183" s="5" t="s">
        <v>123</v>
      </c>
      <c r="CG183" s="5" t="s">
        <v>123</v>
      </c>
      <c r="CH183" s="5" t="s">
        <v>123</v>
      </c>
      <c r="CI183" s="5" t="s">
        <v>123</v>
      </c>
      <c r="CJ183" s="5" t="s">
        <v>123</v>
      </c>
      <c r="CK183" s="5" t="s">
        <v>123</v>
      </c>
      <c r="CL183" s="5" t="s">
        <v>123</v>
      </c>
      <c r="CM183" s="5" t="s">
        <v>123</v>
      </c>
      <c r="CN183" s="5" t="s">
        <v>123</v>
      </c>
      <c r="CO183" s="5" t="s">
        <v>123</v>
      </c>
      <c r="CP183" s="5" t="s">
        <v>123</v>
      </c>
      <c r="CQ183" s="5" t="s">
        <v>123</v>
      </c>
      <c r="CR183" s="5" t="s">
        <v>123</v>
      </c>
      <c r="CS183" s="5" t="s">
        <v>123</v>
      </c>
      <c r="CT183" s="5" t="s">
        <v>123</v>
      </c>
      <c r="CV183" s="5" t="s">
        <v>123</v>
      </c>
      <c r="CW183" s="5" t="s">
        <v>123</v>
      </c>
      <c r="CX183" s="5" t="s">
        <v>123</v>
      </c>
      <c r="CY183" s="5" t="s">
        <v>123</v>
      </c>
      <c r="CZ183" s="5" t="s">
        <v>123</v>
      </c>
      <c r="DA183" s="5" t="s">
        <v>123</v>
      </c>
      <c r="DB183" s="5">
        <v>4.0</v>
      </c>
      <c r="DE183" s="5" t="s">
        <v>124</v>
      </c>
    </row>
    <row r="184">
      <c r="A184" s="5">
        <v>214.0</v>
      </c>
      <c r="B184" s="5">
        <v>260.0</v>
      </c>
      <c r="C184" s="5">
        <v>69.0</v>
      </c>
      <c r="D184" s="5" t="s">
        <v>139</v>
      </c>
      <c r="E184" s="5" t="s">
        <v>125</v>
      </c>
      <c r="F184" s="5" t="s">
        <v>126</v>
      </c>
      <c r="G184" s="5" t="s">
        <v>1426</v>
      </c>
      <c r="H184" s="5" t="s">
        <v>1763</v>
      </c>
      <c r="I184" s="5" t="s">
        <v>1764</v>
      </c>
      <c r="J184" s="5" t="s">
        <v>249</v>
      </c>
      <c r="K184" s="5" t="s">
        <v>1765</v>
      </c>
      <c r="L184" s="8" t="s">
        <v>1766</v>
      </c>
      <c r="M184" s="5" t="s">
        <v>118</v>
      </c>
      <c r="N184" s="5" t="s">
        <v>1767</v>
      </c>
      <c r="O184" s="5" t="s">
        <v>1768</v>
      </c>
      <c r="P184" s="5" t="s">
        <v>1769</v>
      </c>
      <c r="Q184" s="5" t="s">
        <v>122</v>
      </c>
      <c r="S184" s="5" t="s">
        <v>123</v>
      </c>
      <c r="T184" s="5" t="s">
        <v>123</v>
      </c>
      <c r="U184" s="5" t="s">
        <v>123</v>
      </c>
      <c r="V184" s="5" t="s">
        <v>123</v>
      </c>
      <c r="W184" s="5" t="s">
        <v>123</v>
      </c>
      <c r="X184" s="5" t="s">
        <v>123</v>
      </c>
      <c r="Y184" s="5" t="s">
        <v>123</v>
      </c>
      <c r="AA184" s="5" t="s">
        <v>123</v>
      </c>
      <c r="AB184" s="5" t="s">
        <v>123</v>
      </c>
      <c r="AC184" s="5" t="s">
        <v>123</v>
      </c>
      <c r="DB184" s="5">
        <v>4.0</v>
      </c>
      <c r="DE184" s="5" t="s">
        <v>124</v>
      </c>
    </row>
    <row r="185">
      <c r="A185" s="5">
        <v>215.0</v>
      </c>
      <c r="B185" s="5">
        <v>248.0</v>
      </c>
      <c r="C185" s="5">
        <v>46.0</v>
      </c>
      <c r="D185" s="5" t="s">
        <v>109</v>
      </c>
      <c r="E185" s="5" t="s">
        <v>125</v>
      </c>
      <c r="F185" s="5" t="s">
        <v>160</v>
      </c>
      <c r="G185" s="5" t="s">
        <v>559</v>
      </c>
      <c r="H185" s="5" t="s">
        <v>1772</v>
      </c>
      <c r="I185" s="5" t="s">
        <v>1773</v>
      </c>
      <c r="J185" s="5" t="s">
        <v>456</v>
      </c>
      <c r="K185" s="5" t="s">
        <v>1774</v>
      </c>
      <c r="L185" s="8" t="s">
        <v>1775</v>
      </c>
      <c r="M185" s="5" t="s">
        <v>118</v>
      </c>
      <c r="N185" s="5" t="s">
        <v>1776</v>
      </c>
      <c r="O185" s="5" t="s">
        <v>1777</v>
      </c>
      <c r="P185" s="5" t="s">
        <v>1778</v>
      </c>
      <c r="Q185" s="5" t="s">
        <v>157</v>
      </c>
      <c r="R185" s="5" t="s">
        <v>123</v>
      </c>
      <c r="S185" s="5" t="s">
        <v>123</v>
      </c>
      <c r="T185" s="5" t="s">
        <v>123</v>
      </c>
      <c r="X185" s="5" t="s">
        <v>123</v>
      </c>
      <c r="Y185" s="5" t="s">
        <v>123</v>
      </c>
      <c r="AG185" s="5" t="s">
        <v>123</v>
      </c>
      <c r="AL185" s="5" t="s">
        <v>123</v>
      </c>
      <c r="AM185" s="5" t="s">
        <v>123</v>
      </c>
      <c r="AO185" s="5" t="s">
        <v>123</v>
      </c>
      <c r="AP185" s="5" t="s">
        <v>123</v>
      </c>
      <c r="AT185" s="5" t="s">
        <v>123</v>
      </c>
      <c r="AY185" s="5" t="s">
        <v>123</v>
      </c>
      <c r="AZ185" s="5" t="s">
        <v>123</v>
      </c>
      <c r="BA185" s="5" t="s">
        <v>123</v>
      </c>
      <c r="BE185" s="5" t="s">
        <v>123</v>
      </c>
      <c r="BK185" s="5" t="s">
        <v>123</v>
      </c>
      <c r="BL185" s="5" t="s">
        <v>123</v>
      </c>
      <c r="BV185" s="5" t="s">
        <v>123</v>
      </c>
      <c r="CI185" s="5" t="s">
        <v>123</v>
      </c>
      <c r="CK185" s="5" t="s">
        <v>123</v>
      </c>
      <c r="CL185" s="5" t="s">
        <v>123</v>
      </c>
      <c r="CM185" s="5" t="s">
        <v>123</v>
      </c>
      <c r="CN185" s="5" t="s">
        <v>123</v>
      </c>
      <c r="CO185" s="5" t="s">
        <v>123</v>
      </c>
      <c r="CP185" s="5" t="s">
        <v>123</v>
      </c>
      <c r="CU185" s="5" t="s">
        <v>123</v>
      </c>
      <c r="CW185" s="5" t="s">
        <v>123</v>
      </c>
      <c r="DB185" s="5">
        <v>3.0</v>
      </c>
      <c r="DE185" s="5" t="s">
        <v>124</v>
      </c>
    </row>
    <row r="186">
      <c r="A186" s="5">
        <v>216.0</v>
      </c>
      <c r="B186" s="5">
        <v>256.0</v>
      </c>
      <c r="C186" s="5">
        <v>63.0</v>
      </c>
      <c r="D186" s="5" t="s">
        <v>139</v>
      </c>
      <c r="E186" s="5" t="s">
        <v>110</v>
      </c>
      <c r="F186" s="5" t="s">
        <v>111</v>
      </c>
      <c r="G186" s="5" t="s">
        <v>112</v>
      </c>
      <c r="H186" s="5" t="s">
        <v>1779</v>
      </c>
      <c r="I186" s="5" t="s">
        <v>1773</v>
      </c>
      <c r="J186" s="5" t="s">
        <v>456</v>
      </c>
      <c r="K186" s="5" t="s">
        <v>1780</v>
      </c>
      <c r="L186" s="8" t="s">
        <v>1781</v>
      </c>
      <c r="M186" s="5" t="s">
        <v>118</v>
      </c>
      <c r="N186" s="5" t="s">
        <v>1782</v>
      </c>
      <c r="O186" s="5" t="s">
        <v>1783</v>
      </c>
      <c r="P186" s="5" t="s">
        <v>1784</v>
      </c>
      <c r="Q186" s="5" t="s">
        <v>122</v>
      </c>
      <c r="S186" s="5" t="s">
        <v>123</v>
      </c>
      <c r="V186" s="5" t="s">
        <v>123</v>
      </c>
      <c r="X186" s="5" t="s">
        <v>123</v>
      </c>
      <c r="Y186" s="5" t="s">
        <v>123</v>
      </c>
      <c r="AA186" s="5" t="s">
        <v>123</v>
      </c>
      <c r="DB186" s="5">
        <v>3.0</v>
      </c>
      <c r="DE186" s="5" t="s">
        <v>124</v>
      </c>
    </row>
    <row r="187">
      <c r="A187" s="5">
        <v>217.0</v>
      </c>
      <c r="B187" s="5">
        <v>77.0</v>
      </c>
      <c r="C187" s="5">
        <v>141.0</v>
      </c>
      <c r="D187" s="5" t="s">
        <v>109</v>
      </c>
      <c r="E187" s="5" t="s">
        <v>125</v>
      </c>
      <c r="F187" s="5" t="s">
        <v>126</v>
      </c>
      <c r="G187" s="5" t="s">
        <v>1823</v>
      </c>
      <c r="H187" s="5" t="s">
        <v>1785</v>
      </c>
      <c r="I187" s="5" t="s">
        <v>1786</v>
      </c>
      <c r="J187" s="5" t="s">
        <v>448</v>
      </c>
      <c r="K187" s="5" t="s">
        <v>1787</v>
      </c>
      <c r="L187" s="8" t="s">
        <v>1788</v>
      </c>
      <c r="M187" s="5" t="s">
        <v>118</v>
      </c>
      <c r="N187" s="5" t="s">
        <v>1789</v>
      </c>
      <c r="O187" s="5" t="s">
        <v>1790</v>
      </c>
      <c r="P187" s="5" t="s">
        <v>1791</v>
      </c>
      <c r="Q187" s="5" t="s">
        <v>122</v>
      </c>
      <c r="V187" s="5" t="s">
        <v>123</v>
      </c>
      <c r="Z187" s="5" t="s">
        <v>123</v>
      </c>
      <c r="AB187" s="5" t="s">
        <v>123</v>
      </c>
      <c r="AC187" s="5" t="s">
        <v>123</v>
      </c>
      <c r="DB187" s="5">
        <v>3.0</v>
      </c>
      <c r="DE187" s="5" t="s">
        <v>138</v>
      </c>
    </row>
    <row r="188">
      <c r="A188" s="5">
        <v>218.0</v>
      </c>
      <c r="B188" s="5">
        <v>178.0</v>
      </c>
      <c r="C188" s="5">
        <v>104.0</v>
      </c>
      <c r="D188" s="5" t="s">
        <v>109</v>
      </c>
      <c r="E188" s="5" t="s">
        <v>110</v>
      </c>
      <c r="F188" s="5" t="s">
        <v>111</v>
      </c>
      <c r="G188" s="5" t="s">
        <v>112</v>
      </c>
      <c r="H188" s="5" t="s">
        <v>1792</v>
      </c>
      <c r="I188" s="5" t="s">
        <v>1793</v>
      </c>
      <c r="J188" s="5" t="s">
        <v>447</v>
      </c>
      <c r="K188" s="5" t="s">
        <v>1513</v>
      </c>
      <c r="L188" s="8" t="s">
        <v>1794</v>
      </c>
      <c r="M188" s="5" t="s">
        <v>118</v>
      </c>
      <c r="N188" s="5" t="s">
        <v>1795</v>
      </c>
      <c r="O188" s="5" t="s">
        <v>1796</v>
      </c>
      <c r="P188" s="5" t="s">
        <v>1797</v>
      </c>
      <c r="Q188" s="5" t="s">
        <v>157</v>
      </c>
      <c r="W188" s="5" t="s">
        <v>123</v>
      </c>
      <c r="AB188" s="5" t="s">
        <v>123</v>
      </c>
      <c r="AC188" s="5" t="s">
        <v>123</v>
      </c>
      <c r="BQ188" s="5" t="s">
        <v>123</v>
      </c>
      <c r="BS188" s="5" t="s">
        <v>123</v>
      </c>
      <c r="BT188" s="5" t="s">
        <v>123</v>
      </c>
      <c r="BY188" s="5" t="s">
        <v>123</v>
      </c>
      <c r="BZ188" s="5" t="s">
        <v>123</v>
      </c>
      <c r="CA188" s="5" t="s">
        <v>123</v>
      </c>
      <c r="CB188" s="5" t="s">
        <v>123</v>
      </c>
      <c r="CC188" s="5" t="s">
        <v>123</v>
      </c>
      <c r="CD188" s="5" t="s">
        <v>123</v>
      </c>
      <c r="CG188" s="5" t="s">
        <v>123</v>
      </c>
      <c r="DB188" s="5">
        <v>3.0</v>
      </c>
      <c r="DD188" s="5" t="s">
        <v>1798</v>
      </c>
      <c r="DE188" s="5" t="s">
        <v>138</v>
      </c>
    </row>
    <row r="189">
      <c r="A189" s="5">
        <v>219.0</v>
      </c>
      <c r="B189" s="5">
        <v>173.0</v>
      </c>
      <c r="C189" s="5">
        <v>95.0</v>
      </c>
      <c r="D189" s="5" t="s">
        <v>109</v>
      </c>
      <c r="E189" s="5" t="s">
        <v>110</v>
      </c>
      <c r="F189" s="5" t="s">
        <v>126</v>
      </c>
      <c r="G189" s="5" t="s">
        <v>576</v>
      </c>
      <c r="H189" s="5" t="s">
        <v>1799</v>
      </c>
      <c r="I189" s="5" t="s">
        <v>1800</v>
      </c>
      <c r="J189" s="5" t="s">
        <v>456</v>
      </c>
      <c r="K189" s="5" t="s">
        <v>1801</v>
      </c>
      <c r="L189" s="8" t="s">
        <v>1802</v>
      </c>
      <c r="M189" s="5" t="s">
        <v>118</v>
      </c>
      <c r="N189" s="5" t="s">
        <v>1803</v>
      </c>
      <c r="O189" s="5" t="s">
        <v>1804</v>
      </c>
      <c r="P189" s="5" t="s">
        <v>1805</v>
      </c>
      <c r="Q189" s="5" t="s">
        <v>122</v>
      </c>
      <c r="X189" s="5" t="s">
        <v>123</v>
      </c>
      <c r="AC189" s="5" t="s">
        <v>123</v>
      </c>
      <c r="DB189" s="5">
        <v>3.0</v>
      </c>
      <c r="DE189" s="5" t="s">
        <v>124</v>
      </c>
    </row>
    <row r="190">
      <c r="A190" s="5">
        <v>221.0</v>
      </c>
      <c r="B190" s="5">
        <v>214.0</v>
      </c>
      <c r="C190" s="5">
        <v>69.0</v>
      </c>
      <c r="D190" s="5" t="s">
        <v>139</v>
      </c>
      <c r="E190" s="5" t="s">
        <v>125</v>
      </c>
      <c r="F190" s="5" t="s">
        <v>126</v>
      </c>
      <c r="G190" s="5" t="s">
        <v>1426</v>
      </c>
      <c r="H190" s="5" t="s">
        <v>1816</v>
      </c>
      <c r="I190" s="5" t="s">
        <v>1817</v>
      </c>
      <c r="J190" s="5" t="s">
        <v>503</v>
      </c>
      <c r="K190" s="5" t="s">
        <v>1818</v>
      </c>
      <c r="L190" s="8" t="s">
        <v>1819</v>
      </c>
      <c r="M190" s="5" t="s">
        <v>118</v>
      </c>
      <c r="N190" s="5" t="s">
        <v>1820</v>
      </c>
      <c r="O190" s="5" t="s">
        <v>1821</v>
      </c>
      <c r="P190" s="5" t="s">
        <v>1822</v>
      </c>
      <c r="Q190" s="5" t="s">
        <v>122</v>
      </c>
      <c r="S190" s="5" t="s">
        <v>123</v>
      </c>
      <c r="T190" s="5" t="s">
        <v>123</v>
      </c>
      <c r="U190" s="5" t="s">
        <v>123</v>
      </c>
      <c r="V190" s="5" t="s">
        <v>123</v>
      </c>
      <c r="W190" s="5" t="s">
        <v>123</v>
      </c>
      <c r="X190" s="5" t="s">
        <v>123</v>
      </c>
      <c r="Y190" s="5" t="s">
        <v>123</v>
      </c>
      <c r="AB190" s="5" t="s">
        <v>123</v>
      </c>
      <c r="AC190" s="5" t="s">
        <v>123</v>
      </c>
      <c r="DB190" s="5">
        <v>4.0</v>
      </c>
      <c r="DE190" s="5" t="s">
        <v>124</v>
      </c>
    </row>
    <row r="191">
      <c r="A191" s="5">
        <v>222.0</v>
      </c>
      <c r="B191" s="5">
        <v>262.0</v>
      </c>
      <c r="C191" s="5">
        <v>77.0</v>
      </c>
      <c r="D191" s="5" t="s">
        <v>139</v>
      </c>
      <c r="E191" s="5" t="s">
        <v>110</v>
      </c>
      <c r="F191" s="5" t="s">
        <v>219</v>
      </c>
      <c r="G191" s="5" t="s">
        <v>112</v>
      </c>
      <c r="H191" s="5" t="s">
        <v>1824</v>
      </c>
      <c r="I191" s="5" t="s">
        <v>1825</v>
      </c>
      <c r="J191" s="5" t="s">
        <v>397</v>
      </c>
      <c r="K191" s="5" t="s">
        <v>1826</v>
      </c>
      <c r="L191" s="8" t="s">
        <v>1827</v>
      </c>
      <c r="M191" s="5" t="s">
        <v>118</v>
      </c>
      <c r="N191" s="5" t="s">
        <v>1828</v>
      </c>
      <c r="O191" s="5" t="s">
        <v>1829</v>
      </c>
      <c r="P191" s="5" t="s">
        <v>437</v>
      </c>
      <c r="Q191" s="5" t="s">
        <v>122</v>
      </c>
      <c r="R191" s="5" t="s">
        <v>123</v>
      </c>
      <c r="V191" s="5" t="s">
        <v>123</v>
      </c>
      <c r="DB191" s="5">
        <v>4.0</v>
      </c>
      <c r="DE191" s="5" t="s">
        <v>138</v>
      </c>
    </row>
    <row r="192">
      <c r="A192" s="5">
        <v>223.0</v>
      </c>
      <c r="B192" s="5">
        <v>156.0</v>
      </c>
      <c r="C192" s="5">
        <v>66.0</v>
      </c>
      <c r="D192" s="5" t="s">
        <v>109</v>
      </c>
      <c r="E192" s="5" t="s">
        <v>110</v>
      </c>
      <c r="F192" s="5" t="s">
        <v>160</v>
      </c>
      <c r="G192" s="5" t="s">
        <v>761</v>
      </c>
      <c r="H192" s="5" t="s">
        <v>1830</v>
      </c>
      <c r="I192" s="5" t="s">
        <v>338</v>
      </c>
      <c r="J192" s="5" t="s">
        <v>338</v>
      </c>
      <c r="K192" s="5" t="s">
        <v>742</v>
      </c>
      <c r="L192" s="8" t="s">
        <v>1831</v>
      </c>
      <c r="M192" s="5" t="s">
        <v>118</v>
      </c>
      <c r="N192" s="5" t="s">
        <v>1832</v>
      </c>
      <c r="O192" s="5" t="s">
        <v>1833</v>
      </c>
      <c r="P192" s="5" t="s">
        <v>1834</v>
      </c>
      <c r="Q192" s="5" t="s">
        <v>157</v>
      </c>
      <c r="R192" s="5" t="s">
        <v>123</v>
      </c>
      <c r="S192" s="5" t="s">
        <v>123</v>
      </c>
      <c r="T192" s="5" t="s">
        <v>123</v>
      </c>
      <c r="V192" s="5" t="s">
        <v>123</v>
      </c>
      <c r="X192" s="5" t="s">
        <v>123</v>
      </c>
      <c r="Y192" s="5" t="s">
        <v>123</v>
      </c>
      <c r="Z192" s="5" t="s">
        <v>123</v>
      </c>
      <c r="AA192" s="5" t="s">
        <v>123</v>
      </c>
      <c r="AB192" s="5" t="s">
        <v>123</v>
      </c>
      <c r="AH192" s="5" t="s">
        <v>123</v>
      </c>
      <c r="AK192" s="5" t="s">
        <v>123</v>
      </c>
      <c r="AM192" s="5" t="s">
        <v>123</v>
      </c>
      <c r="AN192" s="5" t="s">
        <v>123</v>
      </c>
      <c r="AP192" s="5" t="s">
        <v>123</v>
      </c>
      <c r="AQ192" s="5" t="s">
        <v>123</v>
      </c>
      <c r="AR192" s="5" t="s">
        <v>123</v>
      </c>
      <c r="AS192" s="5" t="s">
        <v>123</v>
      </c>
      <c r="AT192" s="5" t="s">
        <v>123</v>
      </c>
      <c r="AV192" s="5" t="s">
        <v>123</v>
      </c>
      <c r="AW192" s="5" t="s">
        <v>123</v>
      </c>
      <c r="AX192" s="5" t="s">
        <v>123</v>
      </c>
      <c r="AY192" s="5" t="s">
        <v>123</v>
      </c>
      <c r="BC192" s="5" t="s">
        <v>123</v>
      </c>
      <c r="BD192" s="5" t="s">
        <v>123</v>
      </c>
      <c r="BE192" s="5" t="s">
        <v>123</v>
      </c>
      <c r="BF192" s="5" t="s">
        <v>123</v>
      </c>
      <c r="BK192" s="5" t="s">
        <v>123</v>
      </c>
      <c r="BM192" s="5" t="s">
        <v>123</v>
      </c>
      <c r="BN192" s="5" t="s">
        <v>123</v>
      </c>
      <c r="BO192" s="5" t="s">
        <v>123</v>
      </c>
      <c r="BP192" s="5" t="s">
        <v>123</v>
      </c>
      <c r="BS192" s="5" t="s">
        <v>123</v>
      </c>
      <c r="BT192" s="5" t="s">
        <v>123</v>
      </c>
      <c r="BU192" s="5" t="s">
        <v>123</v>
      </c>
      <c r="BV192" s="5" t="s">
        <v>123</v>
      </c>
      <c r="BZ192" s="5" t="s">
        <v>123</v>
      </c>
      <c r="CH192" s="5" t="s">
        <v>123</v>
      </c>
      <c r="CI192" s="5" t="s">
        <v>123</v>
      </c>
      <c r="CJ192" s="5" t="s">
        <v>123</v>
      </c>
      <c r="CK192" s="5" t="s">
        <v>123</v>
      </c>
      <c r="CO192" s="5" t="s">
        <v>123</v>
      </c>
      <c r="CP192" s="5" t="s">
        <v>123</v>
      </c>
      <c r="CQ192" s="5" t="s">
        <v>123</v>
      </c>
      <c r="CR192" s="5" t="s">
        <v>123</v>
      </c>
      <c r="CS192" s="5" t="s">
        <v>123</v>
      </c>
      <c r="DB192" s="5">
        <v>3.0</v>
      </c>
      <c r="DD192" s="5" t="s">
        <v>1835</v>
      </c>
      <c r="DE192" s="5" t="s">
        <v>124</v>
      </c>
    </row>
    <row r="193">
      <c r="A193" s="5">
        <v>224.0</v>
      </c>
      <c r="B193" s="5">
        <v>175.0</v>
      </c>
      <c r="C193" s="5">
        <v>97.0</v>
      </c>
      <c r="D193" s="5" t="s">
        <v>139</v>
      </c>
      <c r="E193" s="5" t="s">
        <v>110</v>
      </c>
      <c r="F193" s="5" t="s">
        <v>160</v>
      </c>
      <c r="G193" s="5" t="s">
        <v>720</v>
      </c>
      <c r="H193" s="5" t="s">
        <v>1836</v>
      </c>
      <c r="I193" s="5" t="s">
        <v>713</v>
      </c>
      <c r="J193" s="5" t="s">
        <v>417</v>
      </c>
      <c r="K193" s="5" t="s">
        <v>721</v>
      </c>
      <c r="L193" s="8" t="s">
        <v>1837</v>
      </c>
      <c r="M193" s="5" t="s">
        <v>118</v>
      </c>
      <c r="N193" s="5" t="s">
        <v>1838</v>
      </c>
      <c r="O193" s="5" t="s">
        <v>1839</v>
      </c>
      <c r="P193" s="5" t="s">
        <v>1840</v>
      </c>
      <c r="Q193" s="5" t="s">
        <v>122</v>
      </c>
      <c r="R193" s="5" t="s">
        <v>123</v>
      </c>
      <c r="S193" s="5" t="s">
        <v>123</v>
      </c>
      <c r="U193" s="5" t="s">
        <v>123</v>
      </c>
      <c r="V193" s="5" t="s">
        <v>123</v>
      </c>
      <c r="Y193" s="5" t="s">
        <v>123</v>
      </c>
      <c r="AB193" s="5" t="s">
        <v>123</v>
      </c>
      <c r="AC193" s="5" t="s">
        <v>123</v>
      </c>
      <c r="DB193" s="5">
        <v>3.0</v>
      </c>
      <c r="DE193" s="5" t="s">
        <v>124</v>
      </c>
    </row>
    <row r="194">
      <c r="A194" s="5">
        <v>225.0</v>
      </c>
      <c r="B194" s="5">
        <v>64.0</v>
      </c>
      <c r="C194" s="5">
        <v>126.0</v>
      </c>
      <c r="D194" s="5" t="s">
        <v>139</v>
      </c>
      <c r="E194" s="5" t="s">
        <v>110</v>
      </c>
      <c r="F194" s="5" t="s">
        <v>160</v>
      </c>
      <c r="G194" s="5" t="s">
        <v>828</v>
      </c>
      <c r="H194" s="5" t="s">
        <v>1841</v>
      </c>
      <c r="I194" s="5" t="s">
        <v>1842</v>
      </c>
      <c r="J194" s="5" t="s">
        <v>425</v>
      </c>
      <c r="K194" s="5" t="s">
        <v>143</v>
      </c>
      <c r="L194" s="8" t="s">
        <v>1843</v>
      </c>
      <c r="M194" s="5" t="s">
        <v>118</v>
      </c>
      <c r="N194" s="5" t="s">
        <v>1844</v>
      </c>
      <c r="O194" s="5" t="s">
        <v>1845</v>
      </c>
      <c r="P194" s="5" t="s">
        <v>1846</v>
      </c>
      <c r="Q194" s="5" t="s">
        <v>122</v>
      </c>
      <c r="S194" s="5" t="s">
        <v>123</v>
      </c>
      <c r="V194" s="5" t="s">
        <v>123</v>
      </c>
      <c r="X194" s="5" t="s">
        <v>123</v>
      </c>
      <c r="AB194" s="5" t="s">
        <v>123</v>
      </c>
      <c r="AC194" s="5" t="s">
        <v>123</v>
      </c>
      <c r="DB194" s="5">
        <v>3.0</v>
      </c>
      <c r="DE194" s="5" t="s">
        <v>124</v>
      </c>
    </row>
    <row r="195">
      <c r="A195" s="5">
        <v>227.0</v>
      </c>
      <c r="B195" s="5">
        <v>203.0</v>
      </c>
      <c r="C195" s="5">
        <v>52.0</v>
      </c>
      <c r="D195" s="5" t="s">
        <v>139</v>
      </c>
      <c r="E195" s="5" t="s">
        <v>125</v>
      </c>
      <c r="F195" s="5" t="s">
        <v>219</v>
      </c>
      <c r="G195" s="5" t="s">
        <v>112</v>
      </c>
      <c r="H195" s="5" t="s">
        <v>1861</v>
      </c>
      <c r="I195" s="5" t="s">
        <v>259</v>
      </c>
      <c r="J195" s="5" t="s">
        <v>439</v>
      </c>
      <c r="K195" s="5" t="s">
        <v>1861</v>
      </c>
      <c r="L195" s="7" t="s">
        <v>117</v>
      </c>
      <c r="M195" s="5" t="s">
        <v>118</v>
      </c>
      <c r="N195" s="5" t="s">
        <v>1862</v>
      </c>
      <c r="O195" s="5" t="s">
        <v>1863</v>
      </c>
      <c r="P195" s="5" t="s">
        <v>1864</v>
      </c>
      <c r="Q195" s="5" t="s">
        <v>122</v>
      </c>
      <c r="R195" s="5" t="s">
        <v>123</v>
      </c>
      <c r="S195" s="5" t="s">
        <v>123</v>
      </c>
      <c r="U195" s="5" t="s">
        <v>123</v>
      </c>
      <c r="V195" s="5" t="s">
        <v>123</v>
      </c>
      <c r="W195" s="5" t="s">
        <v>123</v>
      </c>
      <c r="X195" s="5" t="s">
        <v>123</v>
      </c>
      <c r="Y195" s="5" t="s">
        <v>123</v>
      </c>
      <c r="Z195" s="5" t="s">
        <v>123</v>
      </c>
      <c r="AB195" s="5" t="s">
        <v>123</v>
      </c>
      <c r="AC195" s="5" t="s">
        <v>123</v>
      </c>
      <c r="DB195" s="5">
        <v>3.0</v>
      </c>
      <c r="DD195" s="5" t="s">
        <v>1865</v>
      </c>
      <c r="DE195" s="5" t="s">
        <v>138</v>
      </c>
    </row>
    <row r="196">
      <c r="A196" s="5">
        <v>229.0</v>
      </c>
      <c r="B196" s="5">
        <v>280.0</v>
      </c>
      <c r="C196" s="5">
        <v>122.0</v>
      </c>
      <c r="D196" s="5" t="s">
        <v>139</v>
      </c>
      <c r="E196" s="5" t="s">
        <v>110</v>
      </c>
      <c r="F196" s="5" t="s">
        <v>160</v>
      </c>
      <c r="G196" s="5" t="s">
        <v>412</v>
      </c>
      <c r="H196" s="5" t="s">
        <v>1876</v>
      </c>
      <c r="I196" s="5" t="s">
        <v>1877</v>
      </c>
      <c r="J196" s="5" t="s">
        <v>370</v>
      </c>
      <c r="K196" s="5" t="s">
        <v>415</v>
      </c>
      <c r="L196" s="8" t="s">
        <v>1878</v>
      </c>
      <c r="M196" s="5" t="s">
        <v>118</v>
      </c>
      <c r="N196" s="5" t="s">
        <v>1879</v>
      </c>
      <c r="O196" s="5" t="s">
        <v>1880</v>
      </c>
      <c r="P196" s="5" t="s">
        <v>1881</v>
      </c>
      <c r="Q196" s="5" t="s">
        <v>122</v>
      </c>
      <c r="T196" s="5" t="s">
        <v>123</v>
      </c>
      <c r="X196" s="5" t="s">
        <v>123</v>
      </c>
      <c r="AB196" s="5" t="s">
        <v>123</v>
      </c>
      <c r="DB196" s="5">
        <v>3.0</v>
      </c>
      <c r="DD196" s="5" t="s">
        <v>421</v>
      </c>
      <c r="DE196" s="5" t="s">
        <v>124</v>
      </c>
    </row>
    <row r="197">
      <c r="A197" s="5">
        <v>231.0</v>
      </c>
      <c r="B197" s="5">
        <v>240.0</v>
      </c>
      <c r="C197" s="5">
        <v>123.0</v>
      </c>
      <c r="D197" s="5" t="s">
        <v>109</v>
      </c>
      <c r="E197" s="5" t="s">
        <v>110</v>
      </c>
      <c r="F197" s="5" t="s">
        <v>160</v>
      </c>
      <c r="G197" s="5" t="s">
        <v>1228</v>
      </c>
      <c r="H197" s="5" t="s">
        <v>1893</v>
      </c>
      <c r="I197" s="5" t="s">
        <v>1894</v>
      </c>
      <c r="J197" s="5" t="s">
        <v>386</v>
      </c>
      <c r="K197" s="5" t="s">
        <v>1895</v>
      </c>
      <c r="L197" s="8" t="s">
        <v>1896</v>
      </c>
      <c r="M197" s="5" t="s">
        <v>118</v>
      </c>
      <c r="N197" s="5" t="s">
        <v>1897</v>
      </c>
      <c r="O197" s="5" t="s">
        <v>1898</v>
      </c>
      <c r="P197" s="5" t="s">
        <v>1899</v>
      </c>
      <c r="Q197" s="5" t="s">
        <v>122</v>
      </c>
      <c r="R197" s="5" t="s">
        <v>123</v>
      </c>
      <c r="T197" s="5" t="s">
        <v>123</v>
      </c>
      <c r="V197" s="5" t="s">
        <v>123</v>
      </c>
      <c r="Y197" s="5" t="s">
        <v>123</v>
      </c>
      <c r="DB197" s="5">
        <v>2.0</v>
      </c>
      <c r="DC197" s="5" t="s">
        <v>1900</v>
      </c>
      <c r="DE197" s="5" t="s">
        <v>124</v>
      </c>
    </row>
    <row r="198">
      <c r="A198" s="5">
        <v>232.0</v>
      </c>
      <c r="B198" s="5">
        <v>122.0</v>
      </c>
      <c r="C198" s="5">
        <v>114.0</v>
      </c>
      <c r="D198" s="5" t="s">
        <v>139</v>
      </c>
      <c r="E198" s="5" t="s">
        <v>110</v>
      </c>
      <c r="F198" s="5" t="s">
        <v>111</v>
      </c>
      <c r="G198" s="5" t="s">
        <v>112</v>
      </c>
      <c r="H198" s="5" t="s">
        <v>1901</v>
      </c>
      <c r="I198" s="5" t="s">
        <v>1316</v>
      </c>
      <c r="J198" s="5" t="s">
        <v>397</v>
      </c>
      <c r="K198" s="5" t="s">
        <v>1317</v>
      </c>
      <c r="L198" s="8" t="s">
        <v>1902</v>
      </c>
      <c r="M198" s="5" t="s">
        <v>118</v>
      </c>
      <c r="N198" s="5" t="s">
        <v>1903</v>
      </c>
      <c r="O198" s="5" t="s">
        <v>1904</v>
      </c>
      <c r="Q198" s="5" t="s">
        <v>122</v>
      </c>
      <c r="R198" s="5" t="s">
        <v>123</v>
      </c>
      <c r="V198" s="5" t="s">
        <v>123</v>
      </c>
      <c r="DB198" s="5">
        <v>4.0</v>
      </c>
      <c r="DE198" s="5" t="s">
        <v>138</v>
      </c>
    </row>
    <row r="199">
      <c r="A199" s="5">
        <v>233.0</v>
      </c>
      <c r="B199" s="5">
        <v>291.0</v>
      </c>
      <c r="C199" s="5">
        <v>48.0</v>
      </c>
      <c r="D199" s="5" t="s">
        <v>139</v>
      </c>
      <c r="E199" s="5" t="s">
        <v>110</v>
      </c>
      <c r="F199" s="5" t="s">
        <v>160</v>
      </c>
      <c r="G199" s="5" t="s">
        <v>1905</v>
      </c>
      <c r="H199" s="5" t="s">
        <v>1906</v>
      </c>
      <c r="I199" s="5" t="s">
        <v>424</v>
      </c>
      <c r="J199" s="5" t="s">
        <v>425</v>
      </c>
      <c r="K199" s="5" t="s">
        <v>1907</v>
      </c>
      <c r="L199" s="18" t="s">
        <v>1908</v>
      </c>
      <c r="M199" s="5" t="s">
        <v>118</v>
      </c>
      <c r="N199" s="5" t="s">
        <v>1911</v>
      </c>
      <c r="O199" s="5" t="s">
        <v>1912</v>
      </c>
      <c r="P199" s="5" t="s">
        <v>1913</v>
      </c>
      <c r="Q199" s="5" t="s">
        <v>122</v>
      </c>
      <c r="R199" s="5" t="s">
        <v>123</v>
      </c>
      <c r="T199" s="5" t="s">
        <v>123</v>
      </c>
      <c r="U199" s="5" t="s">
        <v>123</v>
      </c>
      <c r="DB199" s="5">
        <v>3.0</v>
      </c>
      <c r="DE199" s="5" t="s">
        <v>124</v>
      </c>
    </row>
    <row r="200">
      <c r="A200" s="5">
        <v>234.0</v>
      </c>
      <c r="B200" s="5">
        <v>292.0</v>
      </c>
      <c r="C200" s="5">
        <v>48.0</v>
      </c>
      <c r="D200" s="5" t="s">
        <v>139</v>
      </c>
      <c r="E200" s="5" t="s">
        <v>110</v>
      </c>
      <c r="F200" s="5" t="s">
        <v>160</v>
      </c>
      <c r="G200" s="5" t="s">
        <v>1905</v>
      </c>
      <c r="H200" s="5" t="s">
        <v>1914</v>
      </c>
      <c r="I200" s="5" t="s">
        <v>1915</v>
      </c>
      <c r="J200" s="5" t="s">
        <v>448</v>
      </c>
      <c r="K200" s="5" t="s">
        <v>1916</v>
      </c>
      <c r="L200" s="18" t="s">
        <v>1917</v>
      </c>
      <c r="M200" s="5" t="s">
        <v>118</v>
      </c>
      <c r="N200" s="5" t="s">
        <v>1918</v>
      </c>
      <c r="O200" s="5" t="s">
        <v>1919</v>
      </c>
      <c r="P200" s="5" t="s">
        <v>1920</v>
      </c>
      <c r="Q200" s="5" t="s">
        <v>122</v>
      </c>
      <c r="R200" s="5" t="s">
        <v>123</v>
      </c>
      <c r="S200" s="5" t="s">
        <v>123</v>
      </c>
      <c r="V200" s="5" t="s">
        <v>123</v>
      </c>
      <c r="AC200" s="5" t="s">
        <v>123</v>
      </c>
      <c r="DB200" s="5">
        <v>4.0</v>
      </c>
      <c r="DD200" s="5" t="s">
        <v>1921</v>
      </c>
      <c r="DE200" s="5" t="s">
        <v>138</v>
      </c>
    </row>
    <row r="201">
      <c r="A201" s="40" t="s">
        <v>2512</v>
      </c>
      <c r="B201" s="40" t="s">
        <v>942</v>
      </c>
      <c r="C201" s="41">
        <v>142109.0</v>
      </c>
      <c r="D201" s="40" t="s">
        <v>323</v>
      </c>
      <c r="E201" s="42"/>
      <c r="F201" s="42"/>
      <c r="G201" s="40" t="s">
        <v>943</v>
      </c>
      <c r="H201" s="40" t="s">
        <v>944</v>
      </c>
      <c r="I201" s="40" t="s">
        <v>945</v>
      </c>
      <c r="J201" s="40" t="s">
        <v>115</v>
      </c>
      <c r="K201" s="40" t="s">
        <v>946</v>
      </c>
      <c r="L201" s="43" t="s">
        <v>947</v>
      </c>
      <c r="M201" s="40" t="s">
        <v>118</v>
      </c>
      <c r="N201" s="40" t="s">
        <v>948</v>
      </c>
      <c r="O201" s="40" t="s">
        <v>949</v>
      </c>
      <c r="P201" s="40" t="s">
        <v>950</v>
      </c>
      <c r="Q201" s="40" t="s">
        <v>122</v>
      </c>
      <c r="R201" s="40" t="s">
        <v>123</v>
      </c>
      <c r="S201" s="42"/>
      <c r="T201" s="42"/>
      <c r="U201" s="42"/>
      <c r="V201" s="42"/>
      <c r="W201" s="42"/>
      <c r="X201" s="42"/>
      <c r="Y201" s="42"/>
      <c r="Z201" s="42"/>
      <c r="AA201" s="42"/>
      <c r="AB201" s="40" t="s">
        <v>123</v>
      </c>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4">
        <v>43558.0</v>
      </c>
      <c r="DC201" s="42"/>
      <c r="DD201" s="42"/>
      <c r="DE201" s="40" t="s">
        <v>124</v>
      </c>
      <c r="DF201" s="42"/>
      <c r="DG201" s="42"/>
    </row>
    <row r="202">
      <c r="A202" s="5" t="s">
        <v>2513</v>
      </c>
      <c r="B202" s="5">
        <v>247.0</v>
      </c>
      <c r="C202" s="5">
        <v>142.0</v>
      </c>
      <c r="D202" s="5" t="s">
        <v>109</v>
      </c>
      <c r="E202" s="5" t="s">
        <v>125</v>
      </c>
      <c r="F202" s="5" t="s">
        <v>160</v>
      </c>
      <c r="G202" s="5" t="s">
        <v>1261</v>
      </c>
      <c r="H202" s="5" t="s">
        <v>2514</v>
      </c>
      <c r="I202" s="5" t="s">
        <v>945</v>
      </c>
      <c r="J202" s="5" t="s">
        <v>115</v>
      </c>
      <c r="K202" s="5" t="s">
        <v>946</v>
      </c>
      <c r="L202" s="45" t="s">
        <v>947</v>
      </c>
      <c r="M202" s="5" t="s">
        <v>118</v>
      </c>
      <c r="N202" s="5" t="s">
        <v>948</v>
      </c>
      <c r="O202" s="5" t="s">
        <v>949</v>
      </c>
      <c r="P202" s="5" t="s">
        <v>950</v>
      </c>
      <c r="Q202" s="5" t="s">
        <v>122</v>
      </c>
      <c r="R202" s="5" t="s">
        <v>123</v>
      </c>
      <c r="AB202" s="5" t="s">
        <v>123</v>
      </c>
      <c r="DB202" s="5">
        <v>4.0</v>
      </c>
      <c r="DE202" s="5" t="s">
        <v>124</v>
      </c>
    </row>
    <row r="203">
      <c r="A203" s="5" t="s">
        <v>2515</v>
      </c>
      <c r="B203" s="5">
        <v>233.0</v>
      </c>
      <c r="C203" s="5">
        <v>109.0</v>
      </c>
      <c r="D203" s="5" t="s">
        <v>109</v>
      </c>
      <c r="E203" s="5" t="s">
        <v>110</v>
      </c>
      <c r="F203" s="5" t="s">
        <v>111</v>
      </c>
      <c r="G203" s="5" t="s">
        <v>112</v>
      </c>
      <c r="H203" s="5" t="s">
        <v>944</v>
      </c>
      <c r="I203" s="5" t="s">
        <v>945</v>
      </c>
      <c r="J203" s="5" t="s">
        <v>115</v>
      </c>
      <c r="K203" s="5" t="s">
        <v>946</v>
      </c>
      <c r="L203" s="45" t="s">
        <v>947</v>
      </c>
      <c r="M203" s="5" t="s">
        <v>207</v>
      </c>
      <c r="N203" s="5" t="s">
        <v>2516</v>
      </c>
      <c r="O203" s="5" t="s">
        <v>949</v>
      </c>
      <c r="Q203" s="5" t="s">
        <v>122</v>
      </c>
      <c r="AB203" s="5" t="s">
        <v>123</v>
      </c>
      <c r="DB203" s="5">
        <v>3.0</v>
      </c>
      <c r="DE203" s="5" t="s">
        <v>124</v>
      </c>
    </row>
    <row r="204">
      <c r="A204" s="40" t="s">
        <v>2517</v>
      </c>
      <c r="B204" s="40" t="s">
        <v>957</v>
      </c>
      <c r="C204" s="40" t="s">
        <v>958</v>
      </c>
      <c r="D204" s="40" t="s">
        <v>109</v>
      </c>
      <c r="E204" s="42"/>
      <c r="F204" s="42"/>
      <c r="G204" s="40" t="s">
        <v>959</v>
      </c>
      <c r="H204" s="40" t="s">
        <v>960</v>
      </c>
      <c r="I204" s="40" t="s">
        <v>961</v>
      </c>
      <c r="J204" s="40" t="s">
        <v>503</v>
      </c>
      <c r="K204" s="40" t="s">
        <v>962</v>
      </c>
      <c r="L204" s="43" t="s">
        <v>963</v>
      </c>
      <c r="M204" s="40" t="s">
        <v>118</v>
      </c>
      <c r="N204" s="40" t="s">
        <v>964</v>
      </c>
      <c r="O204" s="40" t="s">
        <v>965</v>
      </c>
      <c r="P204" s="40" t="s">
        <v>966</v>
      </c>
      <c r="Q204" s="40" t="s">
        <v>157</v>
      </c>
      <c r="R204" s="42"/>
      <c r="S204" s="40" t="s">
        <v>123</v>
      </c>
      <c r="T204" s="40" t="s">
        <v>123</v>
      </c>
      <c r="U204" s="40" t="s">
        <v>123</v>
      </c>
      <c r="V204" s="40" t="s">
        <v>123</v>
      </c>
      <c r="W204" s="40" t="s">
        <v>123</v>
      </c>
      <c r="X204" s="40" t="s">
        <v>123</v>
      </c>
      <c r="Y204" s="40" t="s">
        <v>123</v>
      </c>
      <c r="Z204" s="40" t="s">
        <v>123</v>
      </c>
      <c r="AA204" s="40" t="s">
        <v>123</v>
      </c>
      <c r="AB204" s="40" t="s">
        <v>123</v>
      </c>
      <c r="AC204" s="40" t="s">
        <v>123</v>
      </c>
      <c r="AD204" s="42"/>
      <c r="AE204" s="42"/>
      <c r="AF204" s="42"/>
      <c r="AG204" s="42"/>
      <c r="AH204" s="40" t="s">
        <v>123</v>
      </c>
      <c r="AI204" s="42"/>
      <c r="AJ204" s="42"/>
      <c r="AK204" s="40" t="s">
        <v>123</v>
      </c>
      <c r="AL204" s="42"/>
      <c r="AM204" s="42"/>
      <c r="AN204" s="42"/>
      <c r="AO204" s="40" t="s">
        <v>123</v>
      </c>
      <c r="AP204" s="42"/>
      <c r="AQ204" s="40" t="s">
        <v>123</v>
      </c>
      <c r="AR204" s="42"/>
      <c r="AS204" s="40" t="s">
        <v>123</v>
      </c>
      <c r="AT204" s="42"/>
      <c r="AU204" s="42"/>
      <c r="AV204" s="42"/>
      <c r="AW204" s="42"/>
      <c r="AX204" s="42"/>
      <c r="AY204" s="42"/>
      <c r="AZ204" s="42"/>
      <c r="BA204" s="42"/>
      <c r="BB204" s="40" t="s">
        <v>123</v>
      </c>
      <c r="BC204" s="40" t="s">
        <v>123</v>
      </c>
      <c r="BD204" s="40" t="s">
        <v>123</v>
      </c>
      <c r="BE204" s="42"/>
      <c r="BF204" s="42"/>
      <c r="BG204" s="42"/>
      <c r="BH204" s="40" t="s">
        <v>123</v>
      </c>
      <c r="BI204" s="42"/>
      <c r="BJ204" s="42"/>
      <c r="BK204" s="40" t="s">
        <v>123</v>
      </c>
      <c r="BL204" s="40" t="s">
        <v>123</v>
      </c>
      <c r="BM204" s="40" t="s">
        <v>123</v>
      </c>
      <c r="BN204" s="40" t="s">
        <v>123</v>
      </c>
      <c r="BO204" s="40" t="s">
        <v>123</v>
      </c>
      <c r="BP204" s="40" t="s">
        <v>123</v>
      </c>
      <c r="BQ204" s="42"/>
      <c r="BR204" s="40" t="s">
        <v>123</v>
      </c>
      <c r="BS204" s="40" t="s">
        <v>123</v>
      </c>
      <c r="BT204" s="42"/>
      <c r="BU204" s="40" t="s">
        <v>123</v>
      </c>
      <c r="BV204" s="40" t="s">
        <v>123</v>
      </c>
      <c r="BW204" s="42"/>
      <c r="BX204" s="42"/>
      <c r="BY204" s="42"/>
      <c r="BZ204" s="42"/>
      <c r="CA204" s="40" t="s">
        <v>123</v>
      </c>
      <c r="CB204" s="42"/>
      <c r="CC204" s="40" t="s">
        <v>123</v>
      </c>
      <c r="CD204" s="42"/>
      <c r="CE204" s="42"/>
      <c r="CF204" s="42"/>
      <c r="CG204" s="40" t="s">
        <v>123</v>
      </c>
      <c r="CH204" s="40" t="s">
        <v>123</v>
      </c>
      <c r="CI204" s="40" t="s">
        <v>123</v>
      </c>
      <c r="CJ204" s="40" t="s">
        <v>123</v>
      </c>
      <c r="CK204" s="40" t="s">
        <v>123</v>
      </c>
      <c r="CL204" s="42"/>
      <c r="CM204" s="40" t="s">
        <v>123</v>
      </c>
      <c r="CN204" s="40" t="s">
        <v>123</v>
      </c>
      <c r="CO204" s="42"/>
      <c r="CP204" s="42"/>
      <c r="CQ204" s="40" t="s">
        <v>123</v>
      </c>
      <c r="CR204" s="42"/>
      <c r="CS204" s="40" t="s">
        <v>123</v>
      </c>
      <c r="CT204" s="40" t="s">
        <v>123</v>
      </c>
      <c r="CU204" s="42"/>
      <c r="CV204" s="40" t="s">
        <v>123</v>
      </c>
      <c r="CW204" s="42"/>
      <c r="CX204" s="42"/>
      <c r="CY204" s="42"/>
      <c r="CZ204" s="40" t="s">
        <v>123</v>
      </c>
      <c r="DA204" s="40" t="s">
        <v>123</v>
      </c>
      <c r="DB204" s="44">
        <v>43558.0</v>
      </c>
      <c r="DC204" s="42"/>
      <c r="DD204" s="42"/>
      <c r="DE204" s="40" t="s">
        <v>124</v>
      </c>
      <c r="DF204" s="42"/>
      <c r="DG204" s="42"/>
    </row>
    <row r="205">
      <c r="A205" s="5" t="s">
        <v>2518</v>
      </c>
      <c r="B205" s="5">
        <v>19.0</v>
      </c>
      <c r="C205" s="5">
        <v>69.0</v>
      </c>
      <c r="D205" s="5" t="s">
        <v>139</v>
      </c>
      <c r="E205" s="5" t="s">
        <v>125</v>
      </c>
      <c r="F205" s="5" t="s">
        <v>126</v>
      </c>
      <c r="G205" s="5" t="s">
        <v>1426</v>
      </c>
      <c r="H205" s="5" t="s">
        <v>960</v>
      </c>
      <c r="I205" s="5" t="s">
        <v>961</v>
      </c>
      <c r="J205" s="5" t="s">
        <v>503</v>
      </c>
      <c r="K205" s="5" t="s">
        <v>962</v>
      </c>
      <c r="L205" s="8" t="s">
        <v>963</v>
      </c>
      <c r="M205" s="5" t="s">
        <v>133</v>
      </c>
      <c r="N205" s="5" t="s">
        <v>964</v>
      </c>
      <c r="O205" s="5" t="s">
        <v>965</v>
      </c>
      <c r="P205" s="5" t="s">
        <v>2519</v>
      </c>
      <c r="Q205" s="5" t="s">
        <v>122</v>
      </c>
      <c r="S205" s="5" t="s">
        <v>123</v>
      </c>
      <c r="U205" s="5" t="s">
        <v>123</v>
      </c>
      <c r="V205" s="5" t="s">
        <v>123</v>
      </c>
      <c r="W205" s="5" t="s">
        <v>123</v>
      </c>
      <c r="X205" s="5" t="s">
        <v>123</v>
      </c>
      <c r="Y205" s="5" t="s">
        <v>123</v>
      </c>
      <c r="AA205" s="5" t="s">
        <v>123</v>
      </c>
      <c r="AB205" s="5" t="s">
        <v>123</v>
      </c>
      <c r="AC205" s="5" t="s">
        <v>123</v>
      </c>
      <c r="DB205" s="5">
        <v>4.0</v>
      </c>
      <c r="DD205" s="5" t="s">
        <v>118</v>
      </c>
      <c r="DE205" s="5" t="s">
        <v>124</v>
      </c>
    </row>
    <row r="206">
      <c r="A206" s="5" t="s">
        <v>2520</v>
      </c>
      <c r="B206" s="5">
        <v>42.0</v>
      </c>
      <c r="C206" s="5">
        <v>99.0</v>
      </c>
      <c r="D206" s="5" t="s">
        <v>109</v>
      </c>
      <c r="E206" s="5" t="s">
        <v>125</v>
      </c>
      <c r="F206" s="5" t="s">
        <v>126</v>
      </c>
      <c r="G206" s="5" t="s">
        <v>2521</v>
      </c>
      <c r="H206" s="5" t="s">
        <v>2522</v>
      </c>
      <c r="I206" s="5" t="s">
        <v>961</v>
      </c>
      <c r="J206" s="5" t="s">
        <v>503</v>
      </c>
      <c r="K206" s="5" t="s">
        <v>962</v>
      </c>
      <c r="L206" s="8" t="s">
        <v>963</v>
      </c>
      <c r="M206" s="5" t="s">
        <v>207</v>
      </c>
      <c r="N206" s="5" t="s">
        <v>964</v>
      </c>
      <c r="O206" s="5" t="s">
        <v>965</v>
      </c>
      <c r="P206" s="5" t="s">
        <v>2523</v>
      </c>
      <c r="Q206" s="5" t="s">
        <v>157</v>
      </c>
      <c r="T206" s="5" t="s">
        <v>123</v>
      </c>
      <c r="U206" s="5" t="s">
        <v>123</v>
      </c>
      <c r="V206" s="5" t="s">
        <v>123</v>
      </c>
      <c r="X206" s="5" t="s">
        <v>123</v>
      </c>
      <c r="Y206" s="5" t="s">
        <v>123</v>
      </c>
      <c r="Z206" s="5" t="s">
        <v>123</v>
      </c>
      <c r="AA206" s="5" t="s">
        <v>123</v>
      </c>
      <c r="AB206" s="5" t="s">
        <v>123</v>
      </c>
      <c r="AH206" s="5" t="s">
        <v>123</v>
      </c>
      <c r="AK206" s="5" t="s">
        <v>123</v>
      </c>
      <c r="AO206" s="5" t="s">
        <v>123</v>
      </c>
      <c r="AQ206" s="5" t="s">
        <v>123</v>
      </c>
      <c r="AS206" s="5" t="s">
        <v>123</v>
      </c>
      <c r="BB206" s="5" t="s">
        <v>123</v>
      </c>
      <c r="BC206" s="5" t="s">
        <v>123</v>
      </c>
      <c r="BD206" s="5" t="s">
        <v>123</v>
      </c>
      <c r="BH206" s="5" t="s">
        <v>123</v>
      </c>
      <c r="BK206" s="5" t="s">
        <v>123</v>
      </c>
      <c r="BL206" s="5" t="s">
        <v>123</v>
      </c>
      <c r="BM206" s="5" t="s">
        <v>123</v>
      </c>
      <c r="BN206" s="5" t="s">
        <v>123</v>
      </c>
      <c r="BO206" s="5" t="s">
        <v>123</v>
      </c>
      <c r="BP206" s="5" t="s">
        <v>123</v>
      </c>
      <c r="BR206" s="5" t="s">
        <v>123</v>
      </c>
      <c r="BS206" s="5" t="s">
        <v>123</v>
      </c>
      <c r="BU206" s="5" t="s">
        <v>123</v>
      </c>
      <c r="BV206" s="5" t="s">
        <v>123</v>
      </c>
      <c r="CA206" s="5" t="s">
        <v>123</v>
      </c>
      <c r="CC206" s="5" t="s">
        <v>123</v>
      </c>
      <c r="CG206" s="5" t="s">
        <v>123</v>
      </c>
      <c r="CH206" s="5" t="s">
        <v>123</v>
      </c>
      <c r="CI206" s="5" t="s">
        <v>123</v>
      </c>
      <c r="CJ206" s="5" t="s">
        <v>123</v>
      </c>
      <c r="CK206" s="5" t="s">
        <v>123</v>
      </c>
      <c r="CM206" s="5" t="s">
        <v>123</v>
      </c>
      <c r="CN206" s="5" t="s">
        <v>123</v>
      </c>
      <c r="CQ206" s="5" t="s">
        <v>123</v>
      </c>
      <c r="CS206" s="5" t="s">
        <v>123</v>
      </c>
      <c r="CT206" s="5" t="s">
        <v>123</v>
      </c>
      <c r="CV206" s="5" t="s">
        <v>123</v>
      </c>
      <c r="CZ206" s="5" t="s">
        <v>123</v>
      </c>
      <c r="DA206" s="5" t="s">
        <v>123</v>
      </c>
      <c r="DB206" s="5">
        <v>3.0</v>
      </c>
      <c r="DE206" s="5" t="s">
        <v>124</v>
      </c>
    </row>
    <row r="207">
      <c r="A207" s="40" t="s">
        <v>2524</v>
      </c>
      <c r="B207" s="40" t="s">
        <v>981</v>
      </c>
      <c r="C207" s="40" t="s">
        <v>982</v>
      </c>
      <c r="D207" s="40" t="s">
        <v>109</v>
      </c>
      <c r="E207" s="42"/>
      <c r="F207" s="42"/>
      <c r="G207" s="40" t="s">
        <v>983</v>
      </c>
      <c r="H207" s="40" t="s">
        <v>984</v>
      </c>
      <c r="I207" s="40" t="s">
        <v>221</v>
      </c>
      <c r="J207" s="40" t="s">
        <v>222</v>
      </c>
      <c r="K207" s="40" t="s">
        <v>985</v>
      </c>
      <c r="L207" s="43" t="s">
        <v>117</v>
      </c>
      <c r="M207" s="40" t="s">
        <v>118</v>
      </c>
      <c r="N207" s="40" t="s">
        <v>986</v>
      </c>
      <c r="O207" s="40" t="s">
        <v>987</v>
      </c>
      <c r="P207" s="40" t="s">
        <v>988</v>
      </c>
      <c r="Q207" s="40" t="s">
        <v>157</v>
      </c>
      <c r="R207" s="42"/>
      <c r="S207" s="40" t="s">
        <v>123</v>
      </c>
      <c r="T207" s="40" t="s">
        <v>123</v>
      </c>
      <c r="U207" s="42"/>
      <c r="V207" s="40" t="s">
        <v>123</v>
      </c>
      <c r="W207" s="40" t="s">
        <v>123</v>
      </c>
      <c r="X207" s="40" t="s">
        <v>123</v>
      </c>
      <c r="Y207" s="40" t="s">
        <v>123</v>
      </c>
      <c r="Z207" s="40" t="s">
        <v>123</v>
      </c>
      <c r="AA207" s="42"/>
      <c r="AB207" s="40" t="s">
        <v>123</v>
      </c>
      <c r="AC207" s="40" t="s">
        <v>123</v>
      </c>
      <c r="AD207" s="42"/>
      <c r="AE207" s="42"/>
      <c r="AF207" s="42"/>
      <c r="AG207" s="42"/>
      <c r="AH207" s="42"/>
      <c r="AI207" s="42"/>
      <c r="AJ207" s="42"/>
      <c r="AK207" s="40" t="s">
        <v>123</v>
      </c>
      <c r="AL207" s="42"/>
      <c r="AM207" s="40" t="s">
        <v>123</v>
      </c>
      <c r="AN207" s="40" t="s">
        <v>123</v>
      </c>
      <c r="AO207" s="40" t="s">
        <v>123</v>
      </c>
      <c r="AP207" s="40" t="s">
        <v>123</v>
      </c>
      <c r="AQ207" s="40" t="s">
        <v>123</v>
      </c>
      <c r="AR207" s="40" t="s">
        <v>123</v>
      </c>
      <c r="AS207" s="40" t="s">
        <v>123</v>
      </c>
      <c r="AT207" s="40" t="s">
        <v>123</v>
      </c>
      <c r="AU207" s="42"/>
      <c r="AV207" s="40" t="s">
        <v>123</v>
      </c>
      <c r="AW207" s="40" t="s">
        <v>123</v>
      </c>
      <c r="AX207" s="42"/>
      <c r="AY207" s="40" t="s">
        <v>123</v>
      </c>
      <c r="AZ207" s="40" t="s">
        <v>123</v>
      </c>
      <c r="BA207" s="40" t="s">
        <v>123</v>
      </c>
      <c r="BB207" s="40" t="s">
        <v>123</v>
      </c>
      <c r="BC207" s="42"/>
      <c r="BD207" s="42"/>
      <c r="BE207" s="42"/>
      <c r="BF207" s="42"/>
      <c r="BG207" s="42"/>
      <c r="BH207" s="42"/>
      <c r="BI207" s="42"/>
      <c r="BJ207" s="42"/>
      <c r="BK207" s="40" t="s">
        <v>123</v>
      </c>
      <c r="BL207" s="42"/>
      <c r="BM207" s="42"/>
      <c r="BN207" s="42"/>
      <c r="BO207" s="40" t="s">
        <v>123</v>
      </c>
      <c r="BP207" s="42"/>
      <c r="BQ207" s="40" t="s">
        <v>123</v>
      </c>
      <c r="BR207" s="42"/>
      <c r="BS207" s="40" t="s">
        <v>123</v>
      </c>
      <c r="BT207" s="40" t="s">
        <v>123</v>
      </c>
      <c r="BU207" s="40" t="s">
        <v>123</v>
      </c>
      <c r="BV207" s="40" t="s">
        <v>123</v>
      </c>
      <c r="BW207" s="42"/>
      <c r="BX207" s="40" t="s">
        <v>123</v>
      </c>
      <c r="BY207" s="42"/>
      <c r="BZ207" s="40" t="s">
        <v>123</v>
      </c>
      <c r="CA207" s="40" t="s">
        <v>123</v>
      </c>
      <c r="CB207" s="40" t="s">
        <v>123</v>
      </c>
      <c r="CC207" s="40" t="s">
        <v>123</v>
      </c>
      <c r="CD207" s="40" t="s">
        <v>123</v>
      </c>
      <c r="CE207" s="42"/>
      <c r="CF207" s="42"/>
      <c r="CG207" s="42"/>
      <c r="CH207" s="42"/>
      <c r="CI207" s="42"/>
      <c r="CJ207" s="42"/>
      <c r="CK207" s="40" t="s">
        <v>123</v>
      </c>
      <c r="CL207" s="42"/>
      <c r="CM207" s="42"/>
      <c r="CN207" s="40" t="s">
        <v>123</v>
      </c>
      <c r="CO207" s="40" t="s">
        <v>123</v>
      </c>
      <c r="CP207" s="40" t="s">
        <v>123</v>
      </c>
      <c r="CQ207" s="40" t="s">
        <v>123</v>
      </c>
      <c r="CR207" s="40" t="s">
        <v>123</v>
      </c>
      <c r="CS207" s="40" t="s">
        <v>123</v>
      </c>
      <c r="CT207" s="40" t="s">
        <v>123</v>
      </c>
      <c r="CU207" s="42"/>
      <c r="CV207" s="42"/>
      <c r="CW207" s="40" t="s">
        <v>123</v>
      </c>
      <c r="CX207" s="40" t="s">
        <v>123</v>
      </c>
      <c r="CY207" s="42"/>
      <c r="CZ207" s="40" t="s">
        <v>123</v>
      </c>
      <c r="DA207" s="42"/>
      <c r="DB207" s="44">
        <v>43527.0</v>
      </c>
      <c r="DC207" s="42"/>
      <c r="DD207" s="40" t="s">
        <v>989</v>
      </c>
      <c r="DE207" s="40" t="s">
        <v>138</v>
      </c>
      <c r="DF207" s="42"/>
      <c r="DG207" s="42"/>
    </row>
    <row r="208">
      <c r="A208" s="5" t="s">
        <v>2525</v>
      </c>
      <c r="B208" s="5">
        <v>250.0</v>
      </c>
      <c r="C208" s="5">
        <v>55.0</v>
      </c>
      <c r="D208" s="5" t="s">
        <v>109</v>
      </c>
      <c r="E208" s="5" t="s">
        <v>110</v>
      </c>
      <c r="F208" s="5" t="s">
        <v>219</v>
      </c>
      <c r="G208" s="5" t="s">
        <v>112</v>
      </c>
      <c r="H208" s="5" t="s">
        <v>984</v>
      </c>
      <c r="I208" s="5" t="s">
        <v>221</v>
      </c>
      <c r="J208" s="5" t="s">
        <v>222</v>
      </c>
      <c r="K208" s="5" t="s">
        <v>985</v>
      </c>
      <c r="L208" s="8" t="s">
        <v>117</v>
      </c>
      <c r="M208" s="5" t="s">
        <v>118</v>
      </c>
      <c r="N208" s="5" t="s">
        <v>986</v>
      </c>
      <c r="O208" s="5" t="s">
        <v>987</v>
      </c>
      <c r="P208" s="5" t="s">
        <v>2526</v>
      </c>
      <c r="Q208" s="5" t="s">
        <v>157</v>
      </c>
      <c r="S208" s="5" t="s">
        <v>123</v>
      </c>
      <c r="T208" s="5" t="s">
        <v>123</v>
      </c>
      <c r="V208" s="5" t="s">
        <v>123</v>
      </c>
      <c r="W208" s="5" t="s">
        <v>123</v>
      </c>
      <c r="X208" s="5" t="s">
        <v>123</v>
      </c>
      <c r="Y208" s="5" t="s">
        <v>123</v>
      </c>
      <c r="Z208" s="5" t="s">
        <v>123</v>
      </c>
      <c r="AB208" s="5" t="s">
        <v>123</v>
      </c>
      <c r="AC208" s="5" t="s">
        <v>123</v>
      </c>
      <c r="AK208" s="5" t="s">
        <v>123</v>
      </c>
      <c r="AM208" s="5" t="s">
        <v>123</v>
      </c>
      <c r="AN208" s="5" t="s">
        <v>123</v>
      </c>
      <c r="AO208" s="5" t="s">
        <v>123</v>
      </c>
      <c r="AP208" s="5" t="s">
        <v>123</v>
      </c>
      <c r="AQ208" s="5" t="s">
        <v>123</v>
      </c>
      <c r="AR208" s="5" t="s">
        <v>123</v>
      </c>
      <c r="AS208" s="5" t="s">
        <v>123</v>
      </c>
      <c r="AT208" s="5" t="s">
        <v>123</v>
      </c>
      <c r="AV208" s="5" t="s">
        <v>123</v>
      </c>
      <c r="AW208" s="5" t="s">
        <v>123</v>
      </c>
      <c r="AY208" s="5" t="s">
        <v>123</v>
      </c>
      <c r="AZ208" s="5" t="s">
        <v>123</v>
      </c>
      <c r="BA208" s="5" t="s">
        <v>123</v>
      </c>
      <c r="BB208" s="5" t="s">
        <v>123</v>
      </c>
      <c r="BK208" s="5" t="s">
        <v>123</v>
      </c>
      <c r="BO208" s="5" t="s">
        <v>123</v>
      </c>
      <c r="BQ208" s="5" t="s">
        <v>123</v>
      </c>
      <c r="BS208" s="5" t="s">
        <v>123</v>
      </c>
      <c r="BT208" s="5" t="s">
        <v>123</v>
      </c>
      <c r="BU208" s="5" t="s">
        <v>123</v>
      </c>
      <c r="BV208" s="5" t="s">
        <v>123</v>
      </c>
      <c r="BX208" s="5" t="s">
        <v>123</v>
      </c>
      <c r="BZ208" s="5" t="s">
        <v>123</v>
      </c>
      <c r="CA208" s="5" t="s">
        <v>123</v>
      </c>
      <c r="CB208" s="5" t="s">
        <v>123</v>
      </c>
      <c r="CC208" s="5" t="s">
        <v>123</v>
      </c>
      <c r="CD208" s="5" t="s">
        <v>123</v>
      </c>
      <c r="CK208" s="5" t="s">
        <v>123</v>
      </c>
      <c r="CN208" s="5" t="s">
        <v>123</v>
      </c>
      <c r="CO208" s="5" t="s">
        <v>123</v>
      </c>
      <c r="CP208" s="5" t="s">
        <v>123</v>
      </c>
      <c r="CQ208" s="5" t="s">
        <v>123</v>
      </c>
      <c r="CR208" s="5" t="s">
        <v>123</v>
      </c>
      <c r="CS208" s="5" t="s">
        <v>123</v>
      </c>
      <c r="CT208" s="5" t="s">
        <v>123</v>
      </c>
      <c r="CW208" s="5" t="s">
        <v>123</v>
      </c>
      <c r="CX208" s="5" t="s">
        <v>123</v>
      </c>
      <c r="CZ208" s="5" t="s">
        <v>123</v>
      </c>
      <c r="DB208" s="5">
        <v>3.0</v>
      </c>
      <c r="DD208" s="5" t="s">
        <v>989</v>
      </c>
      <c r="DE208" s="5" t="s">
        <v>138</v>
      </c>
    </row>
    <row r="209">
      <c r="A209" s="5" t="s">
        <v>2527</v>
      </c>
      <c r="B209" s="5">
        <v>93.0</v>
      </c>
      <c r="C209" s="5">
        <v>67.0</v>
      </c>
      <c r="D209" s="5" t="s">
        <v>139</v>
      </c>
      <c r="E209" s="5" t="s">
        <v>110</v>
      </c>
      <c r="F209" s="5" t="s">
        <v>160</v>
      </c>
      <c r="G209" s="5" t="s">
        <v>1029</v>
      </c>
      <c r="H209" s="5" t="s">
        <v>2528</v>
      </c>
      <c r="I209" s="5" t="s">
        <v>221</v>
      </c>
      <c r="J209" s="5" t="s">
        <v>222</v>
      </c>
      <c r="K209" s="5" t="s">
        <v>985</v>
      </c>
      <c r="L209" s="7" t="s">
        <v>117</v>
      </c>
      <c r="M209" s="5" t="s">
        <v>118</v>
      </c>
      <c r="N209" s="5" t="s">
        <v>986</v>
      </c>
      <c r="O209" s="5" t="s">
        <v>2529</v>
      </c>
      <c r="P209" s="5" t="s">
        <v>2530</v>
      </c>
      <c r="Q209" s="5" t="s">
        <v>122</v>
      </c>
      <c r="T209" s="5" t="s">
        <v>123</v>
      </c>
      <c r="V209" s="5" t="s">
        <v>123</v>
      </c>
      <c r="W209" s="5" t="s">
        <v>123</v>
      </c>
      <c r="X209" s="5" t="s">
        <v>123</v>
      </c>
      <c r="AB209" s="5" t="s">
        <v>123</v>
      </c>
      <c r="AC209" s="5" t="s">
        <v>123</v>
      </c>
      <c r="DB209" s="5">
        <v>3.0</v>
      </c>
      <c r="DE209" s="5" t="s">
        <v>138</v>
      </c>
    </row>
    <row r="210">
      <c r="A210" s="40" t="s">
        <v>2531</v>
      </c>
      <c r="B210" s="40" t="s">
        <v>990</v>
      </c>
      <c r="C210" s="40" t="s">
        <v>991</v>
      </c>
      <c r="D210" s="40" t="s">
        <v>323</v>
      </c>
      <c r="E210" s="42"/>
      <c r="F210" s="42"/>
      <c r="G210" s="40" t="s">
        <v>998</v>
      </c>
      <c r="H210" s="40" t="s">
        <v>993</v>
      </c>
      <c r="I210" s="40" t="s">
        <v>527</v>
      </c>
      <c r="J210" s="40" t="s">
        <v>142</v>
      </c>
      <c r="K210" s="40" t="s">
        <v>595</v>
      </c>
      <c r="L210" s="43" t="s">
        <v>994</v>
      </c>
      <c r="M210" s="40" t="s">
        <v>133</v>
      </c>
      <c r="N210" s="40" t="s">
        <v>995</v>
      </c>
      <c r="O210" s="40" t="s">
        <v>996</v>
      </c>
      <c r="P210" s="40" t="s">
        <v>997</v>
      </c>
      <c r="Q210" s="40" t="s">
        <v>122</v>
      </c>
      <c r="R210" s="42"/>
      <c r="S210" s="42"/>
      <c r="T210" s="40" t="s">
        <v>123</v>
      </c>
      <c r="U210" s="40" t="s">
        <v>123</v>
      </c>
      <c r="V210" s="40" t="s">
        <v>123</v>
      </c>
      <c r="W210" s="42"/>
      <c r="X210" s="42"/>
      <c r="Y210" s="40" t="s">
        <v>123</v>
      </c>
      <c r="Z210" s="42"/>
      <c r="AA210" s="40" t="s">
        <v>123</v>
      </c>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4">
        <v>43527.0</v>
      </c>
      <c r="DC210" s="42"/>
      <c r="DD210" s="40" t="s">
        <v>999</v>
      </c>
      <c r="DE210" s="40" t="s">
        <v>138</v>
      </c>
      <c r="DF210" s="42"/>
      <c r="DG210" s="42"/>
    </row>
    <row r="211">
      <c r="A211" s="5" t="s">
        <v>2532</v>
      </c>
      <c r="B211" s="5">
        <v>168.0</v>
      </c>
      <c r="C211" s="5">
        <v>83.0</v>
      </c>
      <c r="D211" s="5" t="s">
        <v>109</v>
      </c>
      <c r="E211" s="5" t="s">
        <v>110</v>
      </c>
      <c r="F211" s="5" t="s">
        <v>160</v>
      </c>
      <c r="G211" s="5" t="s">
        <v>186</v>
      </c>
      <c r="H211" s="5" t="s">
        <v>993</v>
      </c>
      <c r="I211" s="5" t="s">
        <v>527</v>
      </c>
      <c r="J211" s="5" t="s">
        <v>142</v>
      </c>
      <c r="K211" s="5" t="s">
        <v>595</v>
      </c>
      <c r="L211" s="7" t="s">
        <v>117</v>
      </c>
      <c r="M211" s="5" t="s">
        <v>133</v>
      </c>
      <c r="N211" s="5" t="s">
        <v>995</v>
      </c>
      <c r="O211" s="5" t="s">
        <v>996</v>
      </c>
      <c r="P211" s="5" t="s">
        <v>2533</v>
      </c>
      <c r="Q211" s="5" t="s">
        <v>122</v>
      </c>
      <c r="T211" s="5" t="s">
        <v>123</v>
      </c>
      <c r="U211" s="5" t="s">
        <v>123</v>
      </c>
      <c r="Y211" s="5" t="s">
        <v>123</v>
      </c>
      <c r="AA211" s="5" t="s">
        <v>123</v>
      </c>
      <c r="DB211" s="5">
        <v>3.0</v>
      </c>
      <c r="DE211" s="5" t="s">
        <v>138</v>
      </c>
    </row>
    <row r="212">
      <c r="A212" s="5" t="s">
        <v>2534</v>
      </c>
      <c r="B212" s="5">
        <v>172.0</v>
      </c>
      <c r="C212" s="5">
        <v>94.0</v>
      </c>
      <c r="D212" s="5" t="s">
        <v>139</v>
      </c>
      <c r="E212" s="5" t="s">
        <v>125</v>
      </c>
      <c r="F212" s="5" t="s">
        <v>126</v>
      </c>
      <c r="G212" s="5" t="s">
        <v>216</v>
      </c>
      <c r="H212" s="5" t="s">
        <v>993</v>
      </c>
      <c r="I212" s="5" t="s">
        <v>527</v>
      </c>
      <c r="J212" s="5" t="s">
        <v>142</v>
      </c>
      <c r="K212" s="5" t="s">
        <v>2535</v>
      </c>
      <c r="L212" s="7" t="s">
        <v>117</v>
      </c>
      <c r="M212" s="5" t="s">
        <v>133</v>
      </c>
      <c r="N212" s="5" t="s">
        <v>995</v>
      </c>
      <c r="O212" s="5" t="s">
        <v>215</v>
      </c>
      <c r="P212" s="5" t="s">
        <v>2536</v>
      </c>
      <c r="Q212" s="5" t="s">
        <v>122</v>
      </c>
      <c r="T212" s="5" t="s">
        <v>123</v>
      </c>
      <c r="U212" s="5" t="s">
        <v>123</v>
      </c>
      <c r="V212" s="5" t="s">
        <v>123</v>
      </c>
      <c r="Y212" s="5" t="s">
        <v>123</v>
      </c>
      <c r="AA212" s="5" t="s">
        <v>123</v>
      </c>
      <c r="DB212" s="5">
        <v>3.0</v>
      </c>
      <c r="DD212" s="5" t="s">
        <v>999</v>
      </c>
      <c r="DE212" s="5" t="s">
        <v>138</v>
      </c>
    </row>
    <row r="213">
      <c r="A213" s="40" t="s">
        <v>2537</v>
      </c>
      <c r="B213" s="40" t="s">
        <v>1075</v>
      </c>
      <c r="C213" s="40" t="s">
        <v>492</v>
      </c>
      <c r="D213" s="40" t="s">
        <v>139</v>
      </c>
      <c r="E213" s="42"/>
      <c r="F213" s="42"/>
      <c r="G213" s="40" t="s">
        <v>493</v>
      </c>
      <c r="H213" s="40" t="s">
        <v>1076</v>
      </c>
      <c r="I213" s="40" t="s">
        <v>1077</v>
      </c>
      <c r="J213" s="40" t="s">
        <v>274</v>
      </c>
      <c r="K213" s="40" t="s">
        <v>1078</v>
      </c>
      <c r="L213" s="43" t="s">
        <v>1079</v>
      </c>
      <c r="M213" s="40" t="s">
        <v>118</v>
      </c>
      <c r="N213" s="40" t="s">
        <v>1080</v>
      </c>
      <c r="O213" s="40" t="s">
        <v>1081</v>
      </c>
      <c r="P213" s="40" t="s">
        <v>1082</v>
      </c>
      <c r="Q213" s="40" t="s">
        <v>157</v>
      </c>
      <c r="R213" s="40" t="s">
        <v>123</v>
      </c>
      <c r="S213" s="40" t="s">
        <v>123</v>
      </c>
      <c r="T213" s="40" t="s">
        <v>123</v>
      </c>
      <c r="U213" s="40" t="s">
        <v>123</v>
      </c>
      <c r="V213" s="40" t="s">
        <v>123</v>
      </c>
      <c r="W213" s="40" t="s">
        <v>123</v>
      </c>
      <c r="X213" s="40" t="s">
        <v>123</v>
      </c>
      <c r="Y213" s="40" t="s">
        <v>123</v>
      </c>
      <c r="Z213" s="40" t="s">
        <v>123</v>
      </c>
      <c r="AA213" s="40" t="s">
        <v>123</v>
      </c>
      <c r="AB213" s="40" t="s">
        <v>123</v>
      </c>
      <c r="AC213" s="40" t="s">
        <v>123</v>
      </c>
      <c r="AD213" s="40" t="s">
        <v>123</v>
      </c>
      <c r="AE213" s="40" t="s">
        <v>123</v>
      </c>
      <c r="AF213" s="40" t="s">
        <v>123</v>
      </c>
      <c r="AG213" s="40" t="s">
        <v>123</v>
      </c>
      <c r="AH213" s="40" t="s">
        <v>123</v>
      </c>
      <c r="AI213" s="40" t="s">
        <v>123</v>
      </c>
      <c r="AJ213" s="40" t="s">
        <v>123</v>
      </c>
      <c r="AK213" s="40" t="s">
        <v>123</v>
      </c>
      <c r="AL213" s="40" t="s">
        <v>123</v>
      </c>
      <c r="AM213" s="40" t="s">
        <v>123</v>
      </c>
      <c r="AN213" s="40" t="s">
        <v>123</v>
      </c>
      <c r="AO213" s="40" t="s">
        <v>123</v>
      </c>
      <c r="AP213" s="40" t="s">
        <v>123</v>
      </c>
      <c r="AQ213" s="40" t="s">
        <v>123</v>
      </c>
      <c r="AR213" s="40" t="s">
        <v>123</v>
      </c>
      <c r="AS213" s="40" t="s">
        <v>123</v>
      </c>
      <c r="AT213" s="40" t="s">
        <v>123</v>
      </c>
      <c r="AU213" s="42"/>
      <c r="AV213" s="40" t="s">
        <v>123</v>
      </c>
      <c r="AW213" s="40" t="s">
        <v>123</v>
      </c>
      <c r="AX213" s="40" t="s">
        <v>123</v>
      </c>
      <c r="AY213" s="40" t="s">
        <v>123</v>
      </c>
      <c r="AZ213" s="42"/>
      <c r="BA213" s="42"/>
      <c r="BB213" s="40" t="s">
        <v>123</v>
      </c>
      <c r="BC213" s="40" t="s">
        <v>123</v>
      </c>
      <c r="BD213" s="40" t="s">
        <v>123</v>
      </c>
      <c r="BE213" s="40" t="s">
        <v>123</v>
      </c>
      <c r="BF213" s="40" t="s">
        <v>123</v>
      </c>
      <c r="BG213" s="40" t="s">
        <v>123</v>
      </c>
      <c r="BH213" s="40" t="s">
        <v>123</v>
      </c>
      <c r="BI213" s="40" t="s">
        <v>123</v>
      </c>
      <c r="BJ213" s="40" t="s">
        <v>123</v>
      </c>
      <c r="BK213" s="40" t="s">
        <v>123</v>
      </c>
      <c r="BL213" s="40" t="s">
        <v>123</v>
      </c>
      <c r="BM213" s="40" t="s">
        <v>123</v>
      </c>
      <c r="BN213" s="40" t="s">
        <v>123</v>
      </c>
      <c r="BO213" s="40" t="s">
        <v>123</v>
      </c>
      <c r="BP213" s="40" t="s">
        <v>123</v>
      </c>
      <c r="BQ213" s="40" t="s">
        <v>123</v>
      </c>
      <c r="BR213" s="40" t="s">
        <v>123</v>
      </c>
      <c r="BS213" s="40" t="s">
        <v>123</v>
      </c>
      <c r="BT213" s="40" t="s">
        <v>123</v>
      </c>
      <c r="BU213" s="40" t="s">
        <v>123</v>
      </c>
      <c r="BV213" s="40" t="s">
        <v>123</v>
      </c>
      <c r="BW213" s="40" t="s">
        <v>123</v>
      </c>
      <c r="BX213" s="40" t="s">
        <v>123</v>
      </c>
      <c r="BY213" s="40" t="s">
        <v>123</v>
      </c>
      <c r="BZ213" s="40" t="s">
        <v>123</v>
      </c>
      <c r="CA213" s="40" t="s">
        <v>123</v>
      </c>
      <c r="CB213" s="40" t="s">
        <v>123</v>
      </c>
      <c r="CC213" s="40" t="s">
        <v>123</v>
      </c>
      <c r="CD213" s="40" t="s">
        <v>123</v>
      </c>
      <c r="CE213" s="40" t="s">
        <v>123</v>
      </c>
      <c r="CF213" s="40" t="s">
        <v>123</v>
      </c>
      <c r="CG213" s="40" t="s">
        <v>123</v>
      </c>
      <c r="CH213" s="40" t="s">
        <v>123</v>
      </c>
      <c r="CI213" s="40" t="s">
        <v>123</v>
      </c>
      <c r="CJ213" s="40" t="s">
        <v>123</v>
      </c>
      <c r="CK213" s="40" t="s">
        <v>123</v>
      </c>
      <c r="CL213" s="40" t="s">
        <v>123</v>
      </c>
      <c r="CM213" s="40" t="s">
        <v>123</v>
      </c>
      <c r="CN213" s="40" t="s">
        <v>123</v>
      </c>
      <c r="CO213" s="40" t="s">
        <v>123</v>
      </c>
      <c r="CP213" s="40" t="s">
        <v>123</v>
      </c>
      <c r="CQ213" s="40" t="s">
        <v>123</v>
      </c>
      <c r="CR213" s="40" t="s">
        <v>123</v>
      </c>
      <c r="CS213" s="40" t="s">
        <v>123</v>
      </c>
      <c r="CT213" s="40" t="s">
        <v>123</v>
      </c>
      <c r="CU213" s="40" t="s">
        <v>123</v>
      </c>
      <c r="CV213" s="40" t="s">
        <v>123</v>
      </c>
      <c r="CW213" s="40" t="s">
        <v>123</v>
      </c>
      <c r="CX213" s="42"/>
      <c r="CY213" s="42"/>
      <c r="CZ213" s="40" t="s">
        <v>123</v>
      </c>
      <c r="DA213" s="42"/>
      <c r="DB213" s="44">
        <v>43559.0</v>
      </c>
      <c r="DC213" s="42"/>
      <c r="DD213" s="40" t="s">
        <v>1083</v>
      </c>
      <c r="DE213" s="40" t="s">
        <v>1084</v>
      </c>
      <c r="DF213" s="42"/>
      <c r="DG213" s="42"/>
    </row>
    <row r="214">
      <c r="A214" s="5" t="s">
        <v>2538</v>
      </c>
      <c r="B214" s="5">
        <v>195.0</v>
      </c>
      <c r="C214" s="5">
        <v>130.0</v>
      </c>
      <c r="D214" s="5" t="s">
        <v>109</v>
      </c>
      <c r="E214" s="5" t="s">
        <v>125</v>
      </c>
      <c r="F214" s="5" t="s">
        <v>160</v>
      </c>
      <c r="G214" s="5" t="s">
        <v>493</v>
      </c>
      <c r="H214" s="5" t="s">
        <v>2539</v>
      </c>
      <c r="I214" s="5" t="s">
        <v>1077</v>
      </c>
      <c r="J214" s="5" t="s">
        <v>274</v>
      </c>
      <c r="K214" s="5" t="s">
        <v>1078</v>
      </c>
      <c r="L214" s="8" t="s">
        <v>1079</v>
      </c>
      <c r="M214" s="5" t="s">
        <v>118</v>
      </c>
      <c r="N214" s="5" t="s">
        <v>1080</v>
      </c>
      <c r="O214" s="5" t="s">
        <v>1081</v>
      </c>
      <c r="P214" s="5" t="s">
        <v>2540</v>
      </c>
      <c r="Q214" s="5" t="s">
        <v>157</v>
      </c>
      <c r="R214" s="5" t="s">
        <v>123</v>
      </c>
      <c r="S214" s="5" t="s">
        <v>123</v>
      </c>
      <c r="T214" s="5" t="s">
        <v>123</v>
      </c>
      <c r="U214" s="5" t="s">
        <v>123</v>
      </c>
      <c r="V214" s="5" t="s">
        <v>123</v>
      </c>
      <c r="W214" s="5" t="s">
        <v>123</v>
      </c>
      <c r="X214" s="5" t="s">
        <v>123</v>
      </c>
      <c r="Z214" s="5" t="s">
        <v>123</v>
      </c>
      <c r="AA214" s="5" t="s">
        <v>123</v>
      </c>
      <c r="AB214" s="5" t="s">
        <v>123</v>
      </c>
      <c r="AC214" s="5" t="s">
        <v>123</v>
      </c>
      <c r="AD214" s="5" t="s">
        <v>123</v>
      </c>
      <c r="AG214" s="5" t="s">
        <v>123</v>
      </c>
      <c r="AI214" s="5" t="s">
        <v>123</v>
      </c>
      <c r="AK214" s="5" t="s">
        <v>123</v>
      </c>
      <c r="AL214" s="5" t="s">
        <v>123</v>
      </c>
      <c r="AM214" s="5" t="s">
        <v>123</v>
      </c>
      <c r="AN214" s="5" t="s">
        <v>123</v>
      </c>
      <c r="AO214" s="5" t="s">
        <v>123</v>
      </c>
      <c r="AP214" s="5" t="s">
        <v>123</v>
      </c>
      <c r="AQ214" s="5" t="s">
        <v>123</v>
      </c>
      <c r="AS214" s="5" t="s">
        <v>123</v>
      </c>
      <c r="AT214" s="5" t="s">
        <v>123</v>
      </c>
      <c r="AV214" s="5" t="s">
        <v>123</v>
      </c>
      <c r="AW214" s="5" t="s">
        <v>123</v>
      </c>
      <c r="BB214" s="5" t="s">
        <v>123</v>
      </c>
      <c r="BC214" s="5" t="s">
        <v>123</v>
      </c>
      <c r="BD214" s="5" t="s">
        <v>123</v>
      </c>
      <c r="BE214" s="5" t="s">
        <v>123</v>
      </c>
      <c r="BF214" s="5" t="s">
        <v>123</v>
      </c>
      <c r="BG214" s="5" t="s">
        <v>123</v>
      </c>
      <c r="BH214" s="5" t="s">
        <v>123</v>
      </c>
      <c r="BJ214" s="5" t="s">
        <v>123</v>
      </c>
      <c r="BK214" s="5" t="s">
        <v>123</v>
      </c>
      <c r="BL214" s="5" t="s">
        <v>123</v>
      </c>
      <c r="BM214" s="5" t="s">
        <v>123</v>
      </c>
      <c r="BN214" s="5" t="s">
        <v>123</v>
      </c>
      <c r="BO214" s="5" t="s">
        <v>123</v>
      </c>
      <c r="BP214" s="5" t="s">
        <v>123</v>
      </c>
      <c r="BR214" s="5" t="s">
        <v>123</v>
      </c>
      <c r="BS214" s="5" t="s">
        <v>123</v>
      </c>
      <c r="BT214" s="5" t="s">
        <v>123</v>
      </c>
      <c r="BU214" s="5" t="s">
        <v>123</v>
      </c>
      <c r="BV214" s="5" t="s">
        <v>123</v>
      </c>
      <c r="BW214" s="5" t="s">
        <v>123</v>
      </c>
      <c r="BX214" s="5" t="s">
        <v>123</v>
      </c>
      <c r="BY214" s="5" t="s">
        <v>123</v>
      </c>
      <c r="BZ214" s="5" t="s">
        <v>123</v>
      </c>
      <c r="CA214" s="5" t="s">
        <v>123</v>
      </c>
      <c r="CB214" s="5" t="s">
        <v>123</v>
      </c>
      <c r="CC214" s="5" t="s">
        <v>123</v>
      </c>
      <c r="CD214" s="5" t="s">
        <v>123</v>
      </c>
      <c r="CE214" s="5" t="s">
        <v>123</v>
      </c>
      <c r="CF214" s="5" t="s">
        <v>123</v>
      </c>
      <c r="CG214" s="5" t="s">
        <v>123</v>
      </c>
      <c r="CH214" s="5" t="s">
        <v>123</v>
      </c>
      <c r="CI214" s="5" t="s">
        <v>123</v>
      </c>
      <c r="CK214" s="5" t="s">
        <v>123</v>
      </c>
      <c r="CL214" s="5" t="s">
        <v>123</v>
      </c>
      <c r="CM214" s="5" t="s">
        <v>123</v>
      </c>
      <c r="CN214" s="5" t="s">
        <v>123</v>
      </c>
      <c r="CO214" s="5" t="s">
        <v>123</v>
      </c>
      <c r="CP214" s="5" t="s">
        <v>123</v>
      </c>
      <c r="CQ214" s="5" t="s">
        <v>123</v>
      </c>
      <c r="CR214" s="5" t="s">
        <v>123</v>
      </c>
      <c r="CS214" s="5" t="s">
        <v>123</v>
      </c>
      <c r="CT214" s="5" t="s">
        <v>123</v>
      </c>
      <c r="CU214" s="5" t="s">
        <v>123</v>
      </c>
      <c r="CV214" s="5" t="s">
        <v>123</v>
      </c>
      <c r="CW214" s="5" t="s">
        <v>123</v>
      </c>
      <c r="DB214" s="5">
        <v>4.0</v>
      </c>
      <c r="DD214" s="5" t="s">
        <v>2541</v>
      </c>
      <c r="DE214" s="5" t="s">
        <v>138</v>
      </c>
    </row>
    <row r="215">
      <c r="A215" s="5" t="s">
        <v>2542</v>
      </c>
      <c r="B215" s="5">
        <v>196.0</v>
      </c>
      <c r="C215" s="5">
        <v>131.0</v>
      </c>
      <c r="D215" s="5" t="s">
        <v>139</v>
      </c>
      <c r="E215" s="5" t="s">
        <v>110</v>
      </c>
      <c r="F215" s="5" t="s">
        <v>160</v>
      </c>
      <c r="G215" s="5" t="s">
        <v>2543</v>
      </c>
      <c r="H215" s="5" t="s">
        <v>1076</v>
      </c>
      <c r="I215" s="5" t="s">
        <v>1077</v>
      </c>
      <c r="J215" s="5" t="s">
        <v>274</v>
      </c>
      <c r="K215" s="5" t="s">
        <v>1078</v>
      </c>
      <c r="L215" s="8" t="s">
        <v>1079</v>
      </c>
      <c r="M215" s="5" t="s">
        <v>118</v>
      </c>
      <c r="N215" s="5" t="s">
        <v>1080</v>
      </c>
      <c r="O215" s="5" t="s">
        <v>1081</v>
      </c>
      <c r="P215" s="5" t="s">
        <v>2544</v>
      </c>
      <c r="Q215" s="5" t="s">
        <v>157</v>
      </c>
      <c r="R215" s="5" t="s">
        <v>123</v>
      </c>
      <c r="S215" s="5" t="s">
        <v>123</v>
      </c>
      <c r="T215" s="5" t="s">
        <v>123</v>
      </c>
      <c r="U215" s="5" t="s">
        <v>123</v>
      </c>
      <c r="V215" s="5" t="s">
        <v>123</v>
      </c>
      <c r="W215" s="5" t="s">
        <v>123</v>
      </c>
      <c r="X215" s="5" t="s">
        <v>123</v>
      </c>
      <c r="Y215" s="5" t="s">
        <v>123</v>
      </c>
      <c r="AB215" s="5" t="s">
        <v>123</v>
      </c>
      <c r="AC215" s="5" t="s">
        <v>123</v>
      </c>
      <c r="AD215" s="5" t="s">
        <v>123</v>
      </c>
      <c r="AE215" s="5" t="s">
        <v>123</v>
      </c>
      <c r="AF215" s="5" t="s">
        <v>123</v>
      </c>
      <c r="AG215" s="5" t="s">
        <v>123</v>
      </c>
      <c r="AH215" s="5" t="s">
        <v>123</v>
      </c>
      <c r="AI215" s="5" t="s">
        <v>123</v>
      </c>
      <c r="AJ215" s="5" t="s">
        <v>123</v>
      </c>
      <c r="AK215" s="5" t="s">
        <v>123</v>
      </c>
      <c r="AL215" s="5" t="s">
        <v>123</v>
      </c>
      <c r="AM215" s="5" t="s">
        <v>123</v>
      </c>
      <c r="AN215" s="5" t="s">
        <v>123</v>
      </c>
      <c r="AO215" s="5" t="s">
        <v>123</v>
      </c>
      <c r="AP215" s="5" t="s">
        <v>123</v>
      </c>
      <c r="AQ215" s="5" t="s">
        <v>123</v>
      </c>
      <c r="AR215" s="5" t="s">
        <v>123</v>
      </c>
      <c r="AS215" s="5" t="s">
        <v>123</v>
      </c>
      <c r="AT215" s="5" t="s">
        <v>123</v>
      </c>
      <c r="AV215" s="5" t="s">
        <v>123</v>
      </c>
      <c r="AX215" s="5" t="s">
        <v>123</v>
      </c>
      <c r="AY215" s="5" t="s">
        <v>123</v>
      </c>
      <c r="BB215" s="5" t="s">
        <v>123</v>
      </c>
      <c r="BC215" s="5" t="s">
        <v>123</v>
      </c>
      <c r="BD215" s="5" t="s">
        <v>123</v>
      </c>
      <c r="BE215" s="5" t="s">
        <v>123</v>
      </c>
      <c r="BF215" s="5" t="s">
        <v>123</v>
      </c>
      <c r="BG215" s="5" t="s">
        <v>123</v>
      </c>
      <c r="BH215" s="5" t="s">
        <v>123</v>
      </c>
      <c r="BI215" s="5" t="s">
        <v>123</v>
      </c>
      <c r="BJ215" s="5" t="s">
        <v>123</v>
      </c>
      <c r="BK215" s="5" t="s">
        <v>123</v>
      </c>
      <c r="BL215" s="5" t="s">
        <v>123</v>
      </c>
      <c r="BM215" s="5" t="s">
        <v>123</v>
      </c>
      <c r="BN215" s="5" t="s">
        <v>123</v>
      </c>
      <c r="BO215" s="5" t="s">
        <v>123</v>
      </c>
      <c r="BP215" s="5" t="s">
        <v>123</v>
      </c>
      <c r="BQ215" s="5" t="s">
        <v>123</v>
      </c>
      <c r="BR215" s="5" t="s">
        <v>123</v>
      </c>
      <c r="BS215" s="5" t="s">
        <v>123</v>
      </c>
      <c r="BT215" s="5" t="s">
        <v>123</v>
      </c>
      <c r="BU215" s="5" t="s">
        <v>123</v>
      </c>
      <c r="BV215" s="5" t="s">
        <v>123</v>
      </c>
      <c r="BW215" s="5" t="s">
        <v>123</v>
      </c>
      <c r="BX215" s="5" t="s">
        <v>123</v>
      </c>
      <c r="BY215" s="5" t="s">
        <v>123</v>
      </c>
      <c r="BZ215" s="5" t="s">
        <v>123</v>
      </c>
      <c r="CA215" s="5" t="s">
        <v>123</v>
      </c>
      <c r="CB215" s="5" t="s">
        <v>123</v>
      </c>
      <c r="CC215" s="5" t="s">
        <v>123</v>
      </c>
      <c r="CE215" s="5" t="s">
        <v>123</v>
      </c>
      <c r="CF215" s="5" t="s">
        <v>123</v>
      </c>
      <c r="CG215" s="5" t="s">
        <v>123</v>
      </c>
      <c r="CH215" s="5" t="s">
        <v>123</v>
      </c>
      <c r="CI215" s="5" t="s">
        <v>123</v>
      </c>
      <c r="CJ215" s="5" t="s">
        <v>123</v>
      </c>
      <c r="CK215" s="5" t="s">
        <v>123</v>
      </c>
      <c r="CL215" s="5" t="s">
        <v>123</v>
      </c>
      <c r="CM215" s="5" t="s">
        <v>123</v>
      </c>
      <c r="CO215" s="5" t="s">
        <v>123</v>
      </c>
      <c r="CP215" s="5" t="s">
        <v>123</v>
      </c>
      <c r="CQ215" s="5" t="s">
        <v>123</v>
      </c>
      <c r="CR215" s="5" t="s">
        <v>123</v>
      </c>
      <c r="CS215" s="5" t="s">
        <v>123</v>
      </c>
      <c r="CT215" s="5" t="s">
        <v>123</v>
      </c>
      <c r="CU215" s="5" t="s">
        <v>123</v>
      </c>
      <c r="CV215" s="5" t="s">
        <v>123</v>
      </c>
      <c r="CW215" s="5" t="s">
        <v>123</v>
      </c>
      <c r="CZ215" s="5" t="s">
        <v>123</v>
      </c>
      <c r="DB215" s="5">
        <v>4.0</v>
      </c>
      <c r="DD215" s="5" t="s">
        <v>1083</v>
      </c>
      <c r="DE215" s="5" t="s">
        <v>124</v>
      </c>
    </row>
    <row r="216">
      <c r="A216" s="40" t="s">
        <v>2545</v>
      </c>
      <c r="B216" s="40" t="s">
        <v>1092</v>
      </c>
      <c r="C216" s="40" t="s">
        <v>492</v>
      </c>
      <c r="D216" s="40" t="s">
        <v>109</v>
      </c>
      <c r="E216" s="42"/>
      <c r="F216" s="42"/>
      <c r="G216" s="40" t="s">
        <v>493</v>
      </c>
      <c r="H216" s="40" t="s">
        <v>1093</v>
      </c>
      <c r="I216" s="40" t="s">
        <v>273</v>
      </c>
      <c r="J216" s="40" t="s">
        <v>274</v>
      </c>
      <c r="K216" s="40" t="s">
        <v>1094</v>
      </c>
      <c r="L216" s="43" t="s">
        <v>1095</v>
      </c>
      <c r="M216" s="40" t="s">
        <v>118</v>
      </c>
      <c r="N216" s="40" t="s">
        <v>1096</v>
      </c>
      <c r="O216" s="40" t="s">
        <v>1097</v>
      </c>
      <c r="P216" s="40" t="s">
        <v>1098</v>
      </c>
      <c r="Q216" s="40" t="s">
        <v>157</v>
      </c>
      <c r="R216" s="40" t="s">
        <v>123</v>
      </c>
      <c r="S216" s="40" t="s">
        <v>123</v>
      </c>
      <c r="T216" s="40" t="s">
        <v>123</v>
      </c>
      <c r="U216" s="40" t="s">
        <v>123</v>
      </c>
      <c r="V216" s="40" t="s">
        <v>123</v>
      </c>
      <c r="W216" s="40" t="s">
        <v>123</v>
      </c>
      <c r="X216" s="40" t="s">
        <v>123</v>
      </c>
      <c r="Y216" s="40" t="s">
        <v>123</v>
      </c>
      <c r="Z216" s="40" t="s">
        <v>123</v>
      </c>
      <c r="AA216" s="40" t="s">
        <v>123</v>
      </c>
      <c r="AB216" s="40" t="s">
        <v>123</v>
      </c>
      <c r="AC216" s="40" t="s">
        <v>123</v>
      </c>
      <c r="AD216" s="40" t="s">
        <v>123</v>
      </c>
      <c r="AE216" s="40" t="s">
        <v>123</v>
      </c>
      <c r="AF216" s="40" t="s">
        <v>123</v>
      </c>
      <c r="AG216" s="40" t="s">
        <v>123</v>
      </c>
      <c r="AH216" s="40" t="s">
        <v>123</v>
      </c>
      <c r="AI216" s="40" t="s">
        <v>123</v>
      </c>
      <c r="AJ216" s="40" t="s">
        <v>123</v>
      </c>
      <c r="AK216" s="40" t="s">
        <v>123</v>
      </c>
      <c r="AL216" s="40" t="s">
        <v>123</v>
      </c>
      <c r="AM216" s="40" t="s">
        <v>123</v>
      </c>
      <c r="AN216" s="40" t="s">
        <v>123</v>
      </c>
      <c r="AO216" s="40" t="s">
        <v>123</v>
      </c>
      <c r="AP216" s="40" t="s">
        <v>123</v>
      </c>
      <c r="AQ216" s="40" t="s">
        <v>123</v>
      </c>
      <c r="AR216" s="42"/>
      <c r="AS216" s="40" t="s">
        <v>123</v>
      </c>
      <c r="AT216" s="40" t="s">
        <v>123</v>
      </c>
      <c r="AU216" s="42"/>
      <c r="AV216" s="40" t="s">
        <v>123</v>
      </c>
      <c r="AW216" s="40" t="s">
        <v>123</v>
      </c>
      <c r="AX216" s="40" t="s">
        <v>123</v>
      </c>
      <c r="AY216" s="42"/>
      <c r="AZ216" s="42"/>
      <c r="BA216" s="42"/>
      <c r="BB216" s="40" t="s">
        <v>123</v>
      </c>
      <c r="BC216" s="40" t="s">
        <v>123</v>
      </c>
      <c r="BD216" s="40" t="s">
        <v>123</v>
      </c>
      <c r="BE216" s="40" t="s">
        <v>123</v>
      </c>
      <c r="BF216" s="40" t="s">
        <v>123</v>
      </c>
      <c r="BG216" s="40" t="s">
        <v>123</v>
      </c>
      <c r="BH216" s="40" t="s">
        <v>123</v>
      </c>
      <c r="BI216" s="40" t="s">
        <v>123</v>
      </c>
      <c r="BJ216" s="40" t="s">
        <v>123</v>
      </c>
      <c r="BK216" s="40" t="s">
        <v>123</v>
      </c>
      <c r="BL216" s="40" t="s">
        <v>123</v>
      </c>
      <c r="BM216" s="40" t="s">
        <v>123</v>
      </c>
      <c r="BN216" s="40" t="s">
        <v>123</v>
      </c>
      <c r="BO216" s="40" t="s">
        <v>123</v>
      </c>
      <c r="BP216" s="40" t="s">
        <v>123</v>
      </c>
      <c r="BQ216" s="40" t="s">
        <v>123</v>
      </c>
      <c r="BR216" s="40" t="s">
        <v>123</v>
      </c>
      <c r="BS216" s="40" t="s">
        <v>123</v>
      </c>
      <c r="BT216" s="40" t="s">
        <v>123</v>
      </c>
      <c r="BU216" s="40" t="s">
        <v>123</v>
      </c>
      <c r="BV216" s="40" t="s">
        <v>123</v>
      </c>
      <c r="BW216" s="40" t="s">
        <v>123</v>
      </c>
      <c r="BX216" s="40" t="s">
        <v>123</v>
      </c>
      <c r="BY216" s="40" t="s">
        <v>123</v>
      </c>
      <c r="BZ216" s="40" t="s">
        <v>123</v>
      </c>
      <c r="CA216" s="40" t="s">
        <v>123</v>
      </c>
      <c r="CB216" s="40" t="s">
        <v>123</v>
      </c>
      <c r="CC216" s="40" t="s">
        <v>123</v>
      </c>
      <c r="CD216" s="40" t="s">
        <v>123</v>
      </c>
      <c r="CE216" s="40" t="s">
        <v>123</v>
      </c>
      <c r="CF216" s="40" t="s">
        <v>123</v>
      </c>
      <c r="CG216" s="40" t="s">
        <v>123</v>
      </c>
      <c r="CH216" s="40" t="s">
        <v>123</v>
      </c>
      <c r="CI216" s="40" t="s">
        <v>123</v>
      </c>
      <c r="CJ216" s="40" t="s">
        <v>123</v>
      </c>
      <c r="CK216" s="40" t="s">
        <v>123</v>
      </c>
      <c r="CL216" s="40" t="s">
        <v>123</v>
      </c>
      <c r="CM216" s="40" t="s">
        <v>123</v>
      </c>
      <c r="CN216" s="40" t="s">
        <v>123</v>
      </c>
      <c r="CO216" s="40" t="s">
        <v>123</v>
      </c>
      <c r="CP216" s="40" t="s">
        <v>123</v>
      </c>
      <c r="CQ216" s="40" t="s">
        <v>123</v>
      </c>
      <c r="CR216" s="40" t="s">
        <v>123</v>
      </c>
      <c r="CS216" s="40" t="s">
        <v>123</v>
      </c>
      <c r="CT216" s="40" t="s">
        <v>123</v>
      </c>
      <c r="CU216" s="40" t="s">
        <v>123</v>
      </c>
      <c r="CV216" s="40" t="s">
        <v>123</v>
      </c>
      <c r="CW216" s="40" t="s">
        <v>123</v>
      </c>
      <c r="CX216" s="42"/>
      <c r="CY216" s="42"/>
      <c r="CZ216" s="40" t="s">
        <v>123</v>
      </c>
      <c r="DA216" s="40" t="s">
        <v>123</v>
      </c>
      <c r="DB216" s="44">
        <v>43559.0</v>
      </c>
      <c r="DC216" s="42"/>
      <c r="DD216" s="40" t="s">
        <v>1099</v>
      </c>
      <c r="DE216" s="40" t="s">
        <v>124</v>
      </c>
      <c r="DF216" s="42"/>
      <c r="DG216" s="42"/>
    </row>
    <row r="217">
      <c r="A217" s="5" t="s">
        <v>2546</v>
      </c>
      <c r="B217" s="5">
        <v>135.0</v>
      </c>
      <c r="C217" s="5">
        <v>131.0</v>
      </c>
      <c r="D217" s="5" t="s">
        <v>139</v>
      </c>
      <c r="E217" s="5" t="s">
        <v>110</v>
      </c>
      <c r="F217" s="5" t="s">
        <v>160</v>
      </c>
      <c r="G217" s="5" t="s">
        <v>2543</v>
      </c>
      <c r="H217" s="5" t="s">
        <v>2547</v>
      </c>
      <c r="I217" s="5" t="s">
        <v>273</v>
      </c>
      <c r="J217" s="5" t="s">
        <v>274</v>
      </c>
      <c r="K217" s="5" t="s">
        <v>1094</v>
      </c>
      <c r="L217" s="8" t="s">
        <v>1095</v>
      </c>
      <c r="M217" s="5" t="s">
        <v>118</v>
      </c>
      <c r="N217" s="5" t="s">
        <v>1096</v>
      </c>
      <c r="O217" s="5" t="s">
        <v>1097</v>
      </c>
      <c r="P217" s="5" t="s">
        <v>2548</v>
      </c>
      <c r="Q217" s="5" t="s">
        <v>157</v>
      </c>
      <c r="R217" s="5" t="s">
        <v>123</v>
      </c>
      <c r="S217" s="5" t="s">
        <v>123</v>
      </c>
      <c r="T217" s="5" t="s">
        <v>123</v>
      </c>
      <c r="U217" s="5" t="s">
        <v>123</v>
      </c>
      <c r="V217" s="5" t="s">
        <v>123</v>
      </c>
      <c r="W217" s="5" t="s">
        <v>123</v>
      </c>
      <c r="X217" s="5" t="s">
        <v>123</v>
      </c>
      <c r="Y217" s="5" t="s">
        <v>123</v>
      </c>
      <c r="Z217" s="5" t="s">
        <v>123</v>
      </c>
      <c r="AA217" s="5" t="s">
        <v>123</v>
      </c>
      <c r="AB217" s="5" t="s">
        <v>123</v>
      </c>
      <c r="AC217" s="5" t="s">
        <v>123</v>
      </c>
      <c r="AD217" s="5" t="s">
        <v>123</v>
      </c>
      <c r="AE217" s="5" t="s">
        <v>123</v>
      </c>
      <c r="AF217" s="5" t="s">
        <v>123</v>
      </c>
      <c r="AG217" s="5" t="s">
        <v>123</v>
      </c>
      <c r="AH217" s="5" t="s">
        <v>123</v>
      </c>
      <c r="AI217" s="5" t="s">
        <v>123</v>
      </c>
      <c r="AJ217" s="5" t="s">
        <v>123</v>
      </c>
      <c r="AK217" s="5" t="s">
        <v>123</v>
      </c>
      <c r="AL217" s="5" t="s">
        <v>123</v>
      </c>
      <c r="AM217" s="5" t="s">
        <v>123</v>
      </c>
      <c r="AN217" s="5" t="s">
        <v>123</v>
      </c>
      <c r="AO217" s="5" t="s">
        <v>123</v>
      </c>
      <c r="AP217" s="5" t="s">
        <v>123</v>
      </c>
      <c r="AQ217" s="5" t="s">
        <v>123</v>
      </c>
      <c r="AS217" s="5" t="s">
        <v>123</v>
      </c>
      <c r="AT217" s="5" t="s">
        <v>123</v>
      </c>
      <c r="AV217" s="5" t="s">
        <v>123</v>
      </c>
      <c r="AW217" s="5" t="s">
        <v>123</v>
      </c>
      <c r="AX217" s="5" t="s">
        <v>123</v>
      </c>
      <c r="BB217" s="5" t="s">
        <v>123</v>
      </c>
      <c r="BC217" s="5" t="s">
        <v>123</v>
      </c>
      <c r="BD217" s="5" t="s">
        <v>123</v>
      </c>
      <c r="BE217" s="5" t="s">
        <v>123</v>
      </c>
      <c r="BF217" s="5" t="s">
        <v>123</v>
      </c>
      <c r="BG217" s="5" t="s">
        <v>123</v>
      </c>
      <c r="BH217" s="5" t="s">
        <v>123</v>
      </c>
      <c r="BI217" s="5" t="s">
        <v>123</v>
      </c>
      <c r="BJ217" s="5" t="s">
        <v>123</v>
      </c>
      <c r="BK217" s="5" t="s">
        <v>123</v>
      </c>
      <c r="BL217" s="5" t="s">
        <v>123</v>
      </c>
      <c r="BM217" s="5" t="s">
        <v>123</v>
      </c>
      <c r="BN217" s="5" t="s">
        <v>123</v>
      </c>
      <c r="BO217" s="5" t="s">
        <v>123</v>
      </c>
      <c r="BP217" s="5" t="s">
        <v>123</v>
      </c>
      <c r="BQ217" s="5" t="s">
        <v>123</v>
      </c>
      <c r="BR217" s="5" t="s">
        <v>123</v>
      </c>
      <c r="BS217" s="5" t="s">
        <v>123</v>
      </c>
      <c r="BT217" s="5" t="s">
        <v>123</v>
      </c>
      <c r="BU217" s="5" t="s">
        <v>123</v>
      </c>
      <c r="BV217" s="5" t="s">
        <v>123</v>
      </c>
      <c r="BW217" s="5" t="s">
        <v>123</v>
      </c>
      <c r="BX217" s="5" t="s">
        <v>123</v>
      </c>
      <c r="BY217" s="5" t="s">
        <v>123</v>
      </c>
      <c r="BZ217" s="5" t="s">
        <v>123</v>
      </c>
      <c r="CA217" s="5" t="s">
        <v>123</v>
      </c>
      <c r="CB217" s="5" t="s">
        <v>123</v>
      </c>
      <c r="CC217" s="5" t="s">
        <v>123</v>
      </c>
      <c r="CE217" s="5" t="s">
        <v>123</v>
      </c>
      <c r="CF217" s="5" t="s">
        <v>123</v>
      </c>
      <c r="CG217" s="5" t="s">
        <v>123</v>
      </c>
      <c r="CH217" s="5" t="s">
        <v>123</v>
      </c>
      <c r="CI217" s="5" t="s">
        <v>123</v>
      </c>
      <c r="CJ217" s="5" t="s">
        <v>123</v>
      </c>
      <c r="CK217" s="5" t="s">
        <v>123</v>
      </c>
      <c r="CL217" s="5" t="s">
        <v>123</v>
      </c>
      <c r="CM217" s="5" t="s">
        <v>123</v>
      </c>
      <c r="CO217" s="5" t="s">
        <v>123</v>
      </c>
      <c r="CP217" s="5" t="s">
        <v>123</v>
      </c>
      <c r="CQ217" s="5" t="s">
        <v>123</v>
      </c>
      <c r="CR217" s="5" t="s">
        <v>123</v>
      </c>
      <c r="CS217" s="5" t="s">
        <v>123</v>
      </c>
      <c r="CT217" s="5" t="s">
        <v>123</v>
      </c>
      <c r="CU217" s="5" t="s">
        <v>123</v>
      </c>
      <c r="CV217" s="5" t="s">
        <v>123</v>
      </c>
      <c r="CW217" s="5" t="s">
        <v>123</v>
      </c>
      <c r="CZ217" s="5" t="s">
        <v>123</v>
      </c>
      <c r="DA217" s="5" t="s">
        <v>123</v>
      </c>
      <c r="DB217" s="5">
        <v>4.0</v>
      </c>
      <c r="DD217" s="5" t="s">
        <v>2549</v>
      </c>
      <c r="DE217" s="5" t="s">
        <v>124</v>
      </c>
    </row>
    <row r="218">
      <c r="A218" s="5" t="s">
        <v>2550</v>
      </c>
      <c r="B218" s="5">
        <v>134.0</v>
      </c>
      <c r="C218" s="5">
        <v>130.0</v>
      </c>
      <c r="D218" s="5" t="s">
        <v>109</v>
      </c>
      <c r="E218" s="5" t="s">
        <v>125</v>
      </c>
      <c r="F218" s="5" t="s">
        <v>160</v>
      </c>
      <c r="G218" s="5" t="s">
        <v>493</v>
      </c>
      <c r="H218" s="5" t="s">
        <v>1093</v>
      </c>
      <c r="I218" s="5" t="s">
        <v>273</v>
      </c>
      <c r="J218" s="5" t="s">
        <v>274</v>
      </c>
      <c r="K218" s="5" t="s">
        <v>1094</v>
      </c>
      <c r="L218" s="8" t="s">
        <v>1095</v>
      </c>
      <c r="M218" s="5" t="s">
        <v>118</v>
      </c>
      <c r="N218" s="5" t="s">
        <v>1096</v>
      </c>
      <c r="O218" s="5" t="s">
        <v>1097</v>
      </c>
      <c r="P218" s="5" t="s">
        <v>2551</v>
      </c>
      <c r="Q218" s="5" t="s">
        <v>157</v>
      </c>
      <c r="R218" s="5" t="s">
        <v>123</v>
      </c>
      <c r="S218" s="5" t="s">
        <v>123</v>
      </c>
      <c r="T218" s="5" t="s">
        <v>123</v>
      </c>
      <c r="U218" s="5" t="s">
        <v>123</v>
      </c>
      <c r="V218" s="5" t="s">
        <v>123</v>
      </c>
      <c r="W218" s="5" t="s">
        <v>123</v>
      </c>
      <c r="X218" s="5" t="s">
        <v>123</v>
      </c>
      <c r="Y218" s="5" t="s">
        <v>123</v>
      </c>
      <c r="Z218" s="5" t="s">
        <v>123</v>
      </c>
      <c r="AB218" s="5" t="s">
        <v>123</v>
      </c>
      <c r="AC218" s="5" t="s">
        <v>123</v>
      </c>
      <c r="AD218" s="5" t="s">
        <v>123</v>
      </c>
      <c r="AE218" s="5" t="s">
        <v>123</v>
      </c>
      <c r="AF218" s="5" t="s">
        <v>123</v>
      </c>
      <c r="AG218" s="5" t="s">
        <v>123</v>
      </c>
      <c r="AH218" s="5" t="s">
        <v>123</v>
      </c>
      <c r="AI218" s="5" t="s">
        <v>123</v>
      </c>
      <c r="AJ218" s="5" t="s">
        <v>123</v>
      </c>
      <c r="AK218" s="5" t="s">
        <v>123</v>
      </c>
      <c r="AL218" s="5" t="s">
        <v>123</v>
      </c>
      <c r="AM218" s="5" t="s">
        <v>123</v>
      </c>
      <c r="AN218" s="5" t="s">
        <v>123</v>
      </c>
      <c r="AO218" s="5" t="s">
        <v>123</v>
      </c>
      <c r="AP218" s="5" t="s">
        <v>123</v>
      </c>
      <c r="AQ218" s="5" t="s">
        <v>123</v>
      </c>
      <c r="AS218" s="5" t="s">
        <v>123</v>
      </c>
      <c r="AV218" s="5" t="s">
        <v>123</v>
      </c>
      <c r="AW218" s="5" t="s">
        <v>123</v>
      </c>
      <c r="AX218" s="5" t="s">
        <v>123</v>
      </c>
      <c r="BB218" s="5" t="s">
        <v>123</v>
      </c>
      <c r="BC218" s="5" t="s">
        <v>123</v>
      </c>
      <c r="BD218" s="5" t="s">
        <v>123</v>
      </c>
      <c r="BE218" s="5" t="s">
        <v>123</v>
      </c>
      <c r="BF218" s="5" t="s">
        <v>123</v>
      </c>
      <c r="BG218" s="5" t="s">
        <v>123</v>
      </c>
      <c r="BH218" s="5" t="s">
        <v>123</v>
      </c>
      <c r="BI218" s="5" t="s">
        <v>123</v>
      </c>
      <c r="BJ218" s="5" t="s">
        <v>123</v>
      </c>
      <c r="BK218" s="5" t="s">
        <v>123</v>
      </c>
      <c r="BL218" s="5" t="s">
        <v>123</v>
      </c>
      <c r="BM218" s="5" t="s">
        <v>123</v>
      </c>
      <c r="BN218" s="5" t="s">
        <v>123</v>
      </c>
      <c r="BO218" s="5" t="s">
        <v>123</v>
      </c>
      <c r="BP218" s="5" t="s">
        <v>123</v>
      </c>
      <c r="BQ218" s="5" t="s">
        <v>123</v>
      </c>
      <c r="BR218" s="5" t="s">
        <v>123</v>
      </c>
      <c r="BS218" s="5" t="s">
        <v>123</v>
      </c>
      <c r="BT218" s="5" t="s">
        <v>123</v>
      </c>
      <c r="BU218" s="5" t="s">
        <v>123</v>
      </c>
      <c r="BV218" s="5" t="s">
        <v>123</v>
      </c>
      <c r="BW218" s="5" t="s">
        <v>123</v>
      </c>
      <c r="BX218" s="5" t="s">
        <v>123</v>
      </c>
      <c r="BY218" s="5" t="s">
        <v>123</v>
      </c>
      <c r="BZ218" s="5" t="s">
        <v>123</v>
      </c>
      <c r="CA218" s="5" t="s">
        <v>123</v>
      </c>
      <c r="CB218" s="5" t="s">
        <v>123</v>
      </c>
      <c r="CC218" s="5" t="s">
        <v>123</v>
      </c>
      <c r="CD218" s="5" t="s">
        <v>123</v>
      </c>
      <c r="CE218" s="5" t="s">
        <v>123</v>
      </c>
      <c r="CF218" s="5" t="s">
        <v>123</v>
      </c>
      <c r="CG218" s="5" t="s">
        <v>123</v>
      </c>
      <c r="CH218" s="5" t="s">
        <v>123</v>
      </c>
      <c r="CI218" s="5" t="s">
        <v>123</v>
      </c>
      <c r="CJ218" s="5" t="s">
        <v>123</v>
      </c>
      <c r="CK218" s="5" t="s">
        <v>123</v>
      </c>
      <c r="CN218" s="5" t="s">
        <v>123</v>
      </c>
      <c r="CO218" s="5" t="s">
        <v>123</v>
      </c>
      <c r="CP218" s="5" t="s">
        <v>123</v>
      </c>
      <c r="CQ218" s="5" t="s">
        <v>123</v>
      </c>
      <c r="CR218" s="5" t="s">
        <v>123</v>
      </c>
      <c r="CS218" s="5" t="s">
        <v>123</v>
      </c>
      <c r="CT218" s="5" t="s">
        <v>123</v>
      </c>
      <c r="CU218" s="5" t="s">
        <v>123</v>
      </c>
      <c r="CV218" s="5" t="s">
        <v>123</v>
      </c>
      <c r="CW218" s="5" t="s">
        <v>123</v>
      </c>
      <c r="DA218" s="5" t="s">
        <v>123</v>
      </c>
      <c r="DB218" s="5">
        <v>4.0</v>
      </c>
      <c r="DD218" s="5" t="s">
        <v>1099</v>
      </c>
      <c r="DE218" s="5" t="s">
        <v>124</v>
      </c>
    </row>
    <row r="219">
      <c r="A219" s="40" t="s">
        <v>2552</v>
      </c>
      <c r="B219" s="40" t="s">
        <v>1136</v>
      </c>
      <c r="C219" s="40" t="s">
        <v>1137</v>
      </c>
      <c r="D219" s="40" t="s">
        <v>323</v>
      </c>
      <c r="E219" s="42"/>
      <c r="F219" s="42"/>
      <c r="G219" s="40" t="s">
        <v>1138</v>
      </c>
      <c r="H219" s="40" t="s">
        <v>1139</v>
      </c>
      <c r="I219" s="40" t="s">
        <v>1140</v>
      </c>
      <c r="J219" s="40" t="s">
        <v>222</v>
      </c>
      <c r="K219" s="40" t="s">
        <v>1141</v>
      </c>
      <c r="L219" s="43" t="s">
        <v>1142</v>
      </c>
      <c r="M219" s="40" t="s">
        <v>118</v>
      </c>
      <c r="N219" s="40" t="s">
        <v>1143</v>
      </c>
      <c r="O219" s="40" t="s">
        <v>1144</v>
      </c>
      <c r="P219" s="40" t="s">
        <v>1145</v>
      </c>
      <c r="Q219" s="40" t="s">
        <v>122</v>
      </c>
      <c r="R219" s="40" t="s">
        <v>123</v>
      </c>
      <c r="S219" s="40" t="s">
        <v>123</v>
      </c>
      <c r="T219" s="40" t="s">
        <v>123</v>
      </c>
      <c r="U219" s="40" t="s">
        <v>123</v>
      </c>
      <c r="V219" s="40" t="s">
        <v>123</v>
      </c>
      <c r="W219" s="40" t="s">
        <v>123</v>
      </c>
      <c r="X219" s="40" t="s">
        <v>123</v>
      </c>
      <c r="Y219" s="40" t="s">
        <v>123</v>
      </c>
      <c r="Z219" s="42"/>
      <c r="AA219" s="40" t="s">
        <v>123</v>
      </c>
      <c r="AB219" s="40" t="s">
        <v>123</v>
      </c>
      <c r="AC219" s="40" t="s">
        <v>123</v>
      </c>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c r="CF219" s="42"/>
      <c r="CG219" s="42"/>
      <c r="CH219" s="42"/>
      <c r="CI219" s="42"/>
      <c r="CJ219" s="42"/>
      <c r="CK219" s="42"/>
      <c r="CL219" s="42"/>
      <c r="CM219" s="42"/>
      <c r="CN219" s="42"/>
      <c r="CO219" s="42"/>
      <c r="CP219" s="42"/>
      <c r="CQ219" s="42"/>
      <c r="CR219" s="42"/>
      <c r="CS219" s="42"/>
      <c r="CT219" s="42"/>
      <c r="CU219" s="42"/>
      <c r="CV219" s="42"/>
      <c r="CW219" s="42"/>
      <c r="CX219" s="42"/>
      <c r="CY219" s="42"/>
      <c r="CZ219" s="42"/>
      <c r="DA219" s="42"/>
      <c r="DB219" s="44">
        <v>43528.0</v>
      </c>
      <c r="DC219" s="42"/>
      <c r="DD219" s="40" t="s">
        <v>1146</v>
      </c>
      <c r="DE219" s="40" t="s">
        <v>138</v>
      </c>
      <c r="DF219" s="42"/>
      <c r="DG219" s="42"/>
    </row>
    <row r="220">
      <c r="A220" s="5" t="s">
        <v>2553</v>
      </c>
      <c r="B220" s="5">
        <v>206.0</v>
      </c>
      <c r="C220" s="5">
        <v>57.0</v>
      </c>
      <c r="D220" s="5" t="s">
        <v>109</v>
      </c>
      <c r="E220" s="5" t="s">
        <v>110</v>
      </c>
      <c r="F220" s="5" t="s">
        <v>111</v>
      </c>
      <c r="G220" s="5" t="s">
        <v>112</v>
      </c>
      <c r="H220" s="5" t="s">
        <v>1139</v>
      </c>
      <c r="I220" s="5" t="s">
        <v>2554</v>
      </c>
      <c r="J220" s="5" t="s">
        <v>222</v>
      </c>
      <c r="K220" s="5" t="s">
        <v>1141</v>
      </c>
      <c r="L220" s="8" t="s">
        <v>1142</v>
      </c>
      <c r="M220" s="5" t="s">
        <v>118</v>
      </c>
      <c r="N220" s="5" t="s">
        <v>1143</v>
      </c>
      <c r="P220" s="5" t="s">
        <v>2555</v>
      </c>
      <c r="Q220" s="5" t="s">
        <v>122</v>
      </c>
      <c r="V220" s="5" t="s">
        <v>123</v>
      </c>
      <c r="X220" s="5" t="s">
        <v>123</v>
      </c>
      <c r="AB220" s="5" t="s">
        <v>123</v>
      </c>
      <c r="DB220" s="5">
        <v>3.0</v>
      </c>
      <c r="DD220" s="5" t="s">
        <v>1146</v>
      </c>
      <c r="DE220" s="5" t="s">
        <v>138</v>
      </c>
    </row>
    <row r="221">
      <c r="A221" s="5" t="s">
        <v>2556</v>
      </c>
      <c r="B221" s="5">
        <v>265.0</v>
      </c>
      <c r="C221" s="5">
        <v>88.0</v>
      </c>
      <c r="D221" s="5" t="s">
        <v>139</v>
      </c>
      <c r="E221" s="5" t="s">
        <v>110</v>
      </c>
      <c r="F221" s="5" t="s">
        <v>160</v>
      </c>
      <c r="G221" s="5" t="s">
        <v>422</v>
      </c>
      <c r="H221" s="5" t="s">
        <v>1139</v>
      </c>
      <c r="I221" s="5" t="s">
        <v>1140</v>
      </c>
      <c r="J221" s="5" t="s">
        <v>222</v>
      </c>
      <c r="K221" s="5" t="s">
        <v>1141</v>
      </c>
      <c r="L221" s="8" t="s">
        <v>1142</v>
      </c>
      <c r="M221" s="5" t="s">
        <v>118</v>
      </c>
      <c r="N221" s="5" t="s">
        <v>1143</v>
      </c>
      <c r="O221" s="5" t="s">
        <v>1144</v>
      </c>
      <c r="P221" s="5" t="s">
        <v>2557</v>
      </c>
      <c r="Q221" s="5" t="s">
        <v>122</v>
      </c>
      <c r="R221" s="5" t="s">
        <v>123</v>
      </c>
      <c r="S221" s="5" t="s">
        <v>123</v>
      </c>
      <c r="T221" s="5" t="s">
        <v>123</v>
      </c>
      <c r="U221" s="5" t="s">
        <v>123</v>
      </c>
      <c r="V221" s="5" t="s">
        <v>123</v>
      </c>
      <c r="W221" s="5" t="s">
        <v>123</v>
      </c>
      <c r="X221" s="5" t="s">
        <v>123</v>
      </c>
      <c r="Y221" s="5" t="s">
        <v>123</v>
      </c>
      <c r="AA221" s="5" t="s">
        <v>123</v>
      </c>
      <c r="AB221" s="5" t="s">
        <v>123</v>
      </c>
      <c r="AC221" s="5" t="s">
        <v>123</v>
      </c>
      <c r="DB221" s="5">
        <v>4.0</v>
      </c>
      <c r="DE221" s="5" t="s">
        <v>138</v>
      </c>
    </row>
    <row r="222">
      <c r="A222" s="40" t="s">
        <v>2558</v>
      </c>
      <c r="B222" s="40" t="s">
        <v>1155</v>
      </c>
      <c r="C222" s="40" t="s">
        <v>1156</v>
      </c>
      <c r="D222" s="40" t="s">
        <v>323</v>
      </c>
      <c r="E222" s="42"/>
      <c r="F222" s="42"/>
      <c r="G222" s="40" t="s">
        <v>1157</v>
      </c>
      <c r="H222" s="40" t="s">
        <v>1158</v>
      </c>
      <c r="I222" s="40" t="s">
        <v>1159</v>
      </c>
      <c r="J222" s="40" t="s">
        <v>502</v>
      </c>
      <c r="K222" s="40" t="s">
        <v>1160</v>
      </c>
      <c r="L222" s="43" t="s">
        <v>1161</v>
      </c>
      <c r="M222" s="40" t="s">
        <v>118</v>
      </c>
      <c r="N222" s="40" t="s">
        <v>1162</v>
      </c>
      <c r="O222" s="40" t="s">
        <v>1163</v>
      </c>
      <c r="P222" s="40" t="s">
        <v>1164</v>
      </c>
      <c r="Q222" s="40" t="s">
        <v>122</v>
      </c>
      <c r="R222" s="42"/>
      <c r="S222" s="40" t="s">
        <v>123</v>
      </c>
      <c r="T222" s="40" t="s">
        <v>123</v>
      </c>
      <c r="U222" s="42"/>
      <c r="V222" s="40" t="s">
        <v>123</v>
      </c>
      <c r="W222" s="40" t="s">
        <v>123</v>
      </c>
      <c r="X222" s="40" t="s">
        <v>123</v>
      </c>
      <c r="Y222" s="40" t="s">
        <v>123</v>
      </c>
      <c r="Z222" s="40" t="s">
        <v>123</v>
      </c>
      <c r="AA222" s="40" t="s">
        <v>123</v>
      </c>
      <c r="AB222" s="40" t="s">
        <v>123</v>
      </c>
      <c r="AC222" s="40" t="s">
        <v>123</v>
      </c>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c r="CF222" s="42"/>
      <c r="CG222" s="42"/>
      <c r="CH222" s="42"/>
      <c r="CI222" s="42"/>
      <c r="CJ222" s="42"/>
      <c r="CK222" s="42"/>
      <c r="CL222" s="42"/>
      <c r="CM222" s="42"/>
      <c r="CN222" s="42"/>
      <c r="CO222" s="42"/>
      <c r="CP222" s="42"/>
      <c r="CQ222" s="42"/>
      <c r="CR222" s="42"/>
      <c r="CS222" s="42"/>
      <c r="CT222" s="42"/>
      <c r="CU222" s="42"/>
      <c r="CV222" s="42"/>
      <c r="CW222" s="42"/>
      <c r="CX222" s="42"/>
      <c r="CY222" s="42"/>
      <c r="CZ222" s="42"/>
      <c r="DA222" s="42"/>
      <c r="DB222" s="46" t="s">
        <v>1165</v>
      </c>
      <c r="DC222" s="42"/>
      <c r="DD222" s="40" t="s">
        <v>1166</v>
      </c>
      <c r="DE222" s="40" t="s">
        <v>124</v>
      </c>
      <c r="DF222" s="42"/>
      <c r="DG222" s="42"/>
    </row>
    <row r="223">
      <c r="A223" s="5" t="s">
        <v>2559</v>
      </c>
      <c r="B223" s="5">
        <v>35.0</v>
      </c>
      <c r="C223" s="5">
        <v>92.0</v>
      </c>
      <c r="D223" s="5" t="s">
        <v>139</v>
      </c>
      <c r="E223" s="5" t="s">
        <v>110</v>
      </c>
      <c r="F223" s="5" t="s">
        <v>160</v>
      </c>
      <c r="G223" s="5" t="s">
        <v>2560</v>
      </c>
      <c r="H223" s="5" t="s">
        <v>1158</v>
      </c>
      <c r="I223" s="5" t="s">
        <v>1159</v>
      </c>
      <c r="J223" s="5" t="s">
        <v>502</v>
      </c>
      <c r="K223" s="5" t="s">
        <v>1160</v>
      </c>
      <c r="L223" s="8" t="s">
        <v>1161</v>
      </c>
      <c r="M223" s="5" t="s">
        <v>118</v>
      </c>
      <c r="N223" s="5" t="s">
        <v>1162</v>
      </c>
      <c r="O223" s="5" t="s">
        <v>1163</v>
      </c>
      <c r="P223" s="5" t="s">
        <v>2561</v>
      </c>
      <c r="Q223" s="5" t="s">
        <v>122</v>
      </c>
      <c r="S223" s="5" t="s">
        <v>123</v>
      </c>
      <c r="T223" s="5" t="s">
        <v>123</v>
      </c>
      <c r="V223" s="5" t="s">
        <v>123</v>
      </c>
      <c r="W223" s="5" t="s">
        <v>123</v>
      </c>
      <c r="X223" s="5" t="s">
        <v>123</v>
      </c>
      <c r="Y223" s="5" t="s">
        <v>123</v>
      </c>
      <c r="Z223" s="5" t="s">
        <v>123</v>
      </c>
      <c r="AA223" s="5" t="s">
        <v>123</v>
      </c>
      <c r="AB223" s="5" t="s">
        <v>123</v>
      </c>
      <c r="AC223" s="5" t="s">
        <v>123</v>
      </c>
      <c r="DB223" s="5">
        <v>4.0</v>
      </c>
      <c r="DD223" s="5" t="s">
        <v>1166</v>
      </c>
      <c r="DE223" s="5" t="s">
        <v>124</v>
      </c>
    </row>
    <row r="224">
      <c r="A224" s="5" t="s">
        <v>2562</v>
      </c>
      <c r="B224" s="5">
        <v>126.0</v>
      </c>
      <c r="C224" s="5">
        <v>119.0</v>
      </c>
      <c r="D224" s="5" t="s">
        <v>139</v>
      </c>
      <c r="E224" s="5" t="s">
        <v>125</v>
      </c>
      <c r="F224" s="5" t="s">
        <v>111</v>
      </c>
      <c r="G224" s="5" t="s">
        <v>112</v>
      </c>
      <c r="H224" s="5" t="s">
        <v>1158</v>
      </c>
      <c r="I224" s="5" t="s">
        <v>2563</v>
      </c>
      <c r="J224" s="5" t="s">
        <v>502</v>
      </c>
      <c r="K224" s="5" t="s">
        <v>1158</v>
      </c>
      <c r="L224" s="8" t="s">
        <v>1161</v>
      </c>
      <c r="M224" s="5" t="s">
        <v>118</v>
      </c>
      <c r="N224" s="5" t="s">
        <v>2564</v>
      </c>
      <c r="O224" s="5" t="s">
        <v>2565</v>
      </c>
      <c r="P224" s="5" t="s">
        <v>2566</v>
      </c>
      <c r="Q224" s="5" t="s">
        <v>122</v>
      </c>
      <c r="T224" s="5" t="s">
        <v>123</v>
      </c>
      <c r="W224" s="5" t="s">
        <v>123</v>
      </c>
      <c r="Y224" s="5" t="s">
        <v>123</v>
      </c>
      <c r="AA224" s="5" t="s">
        <v>123</v>
      </c>
      <c r="DB224" s="5">
        <v>2.0</v>
      </c>
      <c r="DE224" s="5" t="s">
        <v>124</v>
      </c>
    </row>
    <row r="225">
      <c r="A225" s="5" t="s">
        <v>2567</v>
      </c>
      <c r="B225" s="5">
        <v>284.0</v>
      </c>
      <c r="C225" s="5">
        <v>127.0</v>
      </c>
      <c r="D225" s="5" t="s">
        <v>139</v>
      </c>
      <c r="E225" s="5" t="s">
        <v>125</v>
      </c>
      <c r="F225" s="5" t="s">
        <v>111</v>
      </c>
      <c r="G225" s="5" t="s">
        <v>112</v>
      </c>
      <c r="H225" s="5" t="s">
        <v>1158</v>
      </c>
      <c r="I225" s="5" t="s">
        <v>1159</v>
      </c>
      <c r="J225" s="5" t="s">
        <v>502</v>
      </c>
      <c r="K225" s="5" t="s">
        <v>1160</v>
      </c>
      <c r="L225" s="8" t="s">
        <v>1161</v>
      </c>
      <c r="M225" s="5" t="s">
        <v>118</v>
      </c>
      <c r="N225" s="5" t="s">
        <v>2568</v>
      </c>
      <c r="O225" s="5" t="s">
        <v>1163</v>
      </c>
      <c r="P225" s="5" t="s">
        <v>2569</v>
      </c>
      <c r="Q225" s="5" t="s">
        <v>122</v>
      </c>
      <c r="Y225" s="5" t="s">
        <v>123</v>
      </c>
      <c r="AA225" s="5" t="s">
        <v>123</v>
      </c>
      <c r="DB225" s="5">
        <v>2.0</v>
      </c>
      <c r="DE225" s="5" t="s">
        <v>207</v>
      </c>
    </row>
    <row r="226">
      <c r="A226" s="40" t="s">
        <v>2570</v>
      </c>
      <c r="B226" s="40" t="s">
        <v>1210</v>
      </c>
      <c r="C226" s="40" t="s">
        <v>1211</v>
      </c>
      <c r="D226" s="40" t="s">
        <v>139</v>
      </c>
      <c r="E226" s="42"/>
      <c r="F226" s="42"/>
      <c r="G226" s="40" t="s">
        <v>1252</v>
      </c>
      <c r="H226" s="40" t="s">
        <v>1213</v>
      </c>
      <c r="I226" s="40" t="s">
        <v>1214</v>
      </c>
      <c r="J226" s="40" t="s">
        <v>503</v>
      </c>
      <c r="K226" s="40" t="s">
        <v>1215</v>
      </c>
      <c r="L226" s="43" t="s">
        <v>1216</v>
      </c>
      <c r="M226" s="40"/>
      <c r="N226" s="40" t="s">
        <v>1217</v>
      </c>
      <c r="O226" s="40" t="s">
        <v>1218</v>
      </c>
      <c r="P226" s="40" t="s">
        <v>1219</v>
      </c>
      <c r="Q226" s="40" t="s">
        <v>157</v>
      </c>
      <c r="R226" s="40" t="s">
        <v>123</v>
      </c>
      <c r="S226" s="40" t="s">
        <v>123</v>
      </c>
      <c r="T226" s="40" t="s">
        <v>123</v>
      </c>
      <c r="U226" s="40" t="s">
        <v>123</v>
      </c>
      <c r="V226" s="40" t="s">
        <v>123</v>
      </c>
      <c r="W226" s="42"/>
      <c r="X226" s="40" t="s">
        <v>123</v>
      </c>
      <c r="Y226" s="40" t="s">
        <v>123</v>
      </c>
      <c r="Z226" s="42"/>
      <c r="AA226" s="40" t="s">
        <v>123</v>
      </c>
      <c r="AB226" s="40" t="s">
        <v>123</v>
      </c>
      <c r="AC226" s="40" t="s">
        <v>123</v>
      </c>
      <c r="AD226" s="42"/>
      <c r="AE226" s="42"/>
      <c r="AF226" s="42"/>
      <c r="AG226" s="42"/>
      <c r="AH226" s="42"/>
      <c r="AI226" s="42"/>
      <c r="AJ226" s="42"/>
      <c r="AK226" s="40" t="s">
        <v>123</v>
      </c>
      <c r="AL226" s="42"/>
      <c r="AM226" s="42"/>
      <c r="AN226" s="42"/>
      <c r="AO226" s="42"/>
      <c r="AP226" s="40" t="s">
        <v>123</v>
      </c>
      <c r="AQ226" s="40" t="s">
        <v>123</v>
      </c>
      <c r="AR226" s="40" t="s">
        <v>123</v>
      </c>
      <c r="AS226" s="40" t="s">
        <v>123</v>
      </c>
      <c r="AT226" s="40" t="s">
        <v>123</v>
      </c>
      <c r="AU226" s="42"/>
      <c r="AV226" s="42"/>
      <c r="AW226" s="40" t="s">
        <v>123</v>
      </c>
      <c r="AX226" s="40" t="s">
        <v>123</v>
      </c>
      <c r="AY226" s="40" t="s">
        <v>123</v>
      </c>
      <c r="AZ226" s="42"/>
      <c r="BA226" s="42"/>
      <c r="BB226" s="40" t="s">
        <v>123</v>
      </c>
      <c r="BC226" s="42"/>
      <c r="BD226" s="42"/>
      <c r="BE226" s="42"/>
      <c r="BF226" s="42"/>
      <c r="BG226" s="42"/>
      <c r="BH226" s="42"/>
      <c r="BI226" s="42"/>
      <c r="BJ226" s="42"/>
      <c r="BK226" s="40" t="s">
        <v>123</v>
      </c>
      <c r="BL226" s="40" t="s">
        <v>123</v>
      </c>
      <c r="BM226" s="40" t="s">
        <v>123</v>
      </c>
      <c r="BN226" s="40" t="s">
        <v>123</v>
      </c>
      <c r="BO226" s="42"/>
      <c r="BP226" s="42"/>
      <c r="BQ226" s="42"/>
      <c r="BR226" s="42"/>
      <c r="BS226" s="42"/>
      <c r="BT226" s="42"/>
      <c r="BU226" s="42"/>
      <c r="BV226" s="42"/>
      <c r="BW226" s="42"/>
      <c r="BX226" s="42"/>
      <c r="BY226" s="42"/>
      <c r="BZ226" s="42"/>
      <c r="CA226" s="42"/>
      <c r="CB226" s="42"/>
      <c r="CC226" s="42"/>
      <c r="CD226" s="42"/>
      <c r="CE226" s="40" t="s">
        <v>123</v>
      </c>
      <c r="CF226" s="42"/>
      <c r="CG226" s="42"/>
      <c r="CH226" s="40" t="s">
        <v>123</v>
      </c>
      <c r="CI226" s="40" t="s">
        <v>123</v>
      </c>
      <c r="CJ226" s="40" t="s">
        <v>123</v>
      </c>
      <c r="CK226" s="40" t="s">
        <v>123</v>
      </c>
      <c r="CL226" s="42"/>
      <c r="CM226" s="40" t="s">
        <v>123</v>
      </c>
      <c r="CN226" s="42"/>
      <c r="CO226" s="42"/>
      <c r="CP226" s="40" t="s">
        <v>123</v>
      </c>
      <c r="CQ226" s="42"/>
      <c r="CR226" s="40" t="s">
        <v>123</v>
      </c>
      <c r="CS226" s="42"/>
      <c r="CT226" s="40" t="s">
        <v>123</v>
      </c>
      <c r="CU226" s="42"/>
      <c r="CV226" s="40" t="s">
        <v>123</v>
      </c>
      <c r="CW226" s="40" t="s">
        <v>123</v>
      </c>
      <c r="CX226" s="40" t="s">
        <v>123</v>
      </c>
      <c r="CY226" s="40" t="s">
        <v>123</v>
      </c>
      <c r="CZ226" s="42"/>
      <c r="DA226" s="42"/>
      <c r="DB226" s="44">
        <v>43500.0</v>
      </c>
      <c r="DC226" s="42"/>
      <c r="DD226" s="40" t="s">
        <v>1220</v>
      </c>
      <c r="DE226" s="40" t="s">
        <v>138</v>
      </c>
      <c r="DF226" s="42"/>
      <c r="DG226" s="42"/>
    </row>
    <row r="227">
      <c r="A227" s="5" t="s">
        <v>2571</v>
      </c>
      <c r="B227" s="5">
        <v>129.0</v>
      </c>
      <c r="C227" s="5">
        <v>124.0</v>
      </c>
      <c r="D227" s="5" t="s">
        <v>139</v>
      </c>
      <c r="E227" s="5" t="s">
        <v>125</v>
      </c>
      <c r="F227" s="5" t="s">
        <v>160</v>
      </c>
      <c r="G227" s="5" t="s">
        <v>449</v>
      </c>
      <c r="H227" s="5" t="s">
        <v>1213</v>
      </c>
      <c r="I227" s="5" t="s">
        <v>1214</v>
      </c>
      <c r="J227" s="5" t="s">
        <v>503</v>
      </c>
      <c r="K227" s="5" t="s">
        <v>1215</v>
      </c>
      <c r="L227" s="8" t="s">
        <v>1216</v>
      </c>
      <c r="M227" s="5" t="s">
        <v>133</v>
      </c>
      <c r="N227" s="5" t="s">
        <v>1217</v>
      </c>
      <c r="O227" s="5" t="s">
        <v>1218</v>
      </c>
      <c r="P227" s="5" t="s">
        <v>2572</v>
      </c>
      <c r="Q227" s="5" t="s">
        <v>157</v>
      </c>
      <c r="V227" s="5" t="s">
        <v>123</v>
      </c>
      <c r="X227" s="5" t="s">
        <v>123</v>
      </c>
      <c r="Y227" s="5" t="s">
        <v>123</v>
      </c>
      <c r="AA227" s="5" t="s">
        <v>123</v>
      </c>
      <c r="AK227" s="5" t="s">
        <v>123</v>
      </c>
      <c r="AP227" s="5" t="s">
        <v>123</v>
      </c>
      <c r="AQ227" s="5" t="s">
        <v>123</v>
      </c>
      <c r="AR227" s="5" t="s">
        <v>123</v>
      </c>
      <c r="AS227" s="5" t="s">
        <v>123</v>
      </c>
      <c r="AT227" s="5" t="s">
        <v>123</v>
      </c>
      <c r="AW227" s="5" t="s">
        <v>123</v>
      </c>
      <c r="AX227" s="5" t="s">
        <v>123</v>
      </c>
      <c r="AY227" s="5" t="s">
        <v>123</v>
      </c>
      <c r="BB227" s="5" t="s">
        <v>123</v>
      </c>
      <c r="BK227" s="5" t="s">
        <v>123</v>
      </c>
      <c r="BL227" s="5" t="s">
        <v>123</v>
      </c>
      <c r="BM227" s="5" t="s">
        <v>123</v>
      </c>
      <c r="BN227" s="5" t="s">
        <v>123</v>
      </c>
      <c r="CE227" s="5" t="s">
        <v>123</v>
      </c>
      <c r="CH227" s="5" t="s">
        <v>123</v>
      </c>
      <c r="CI227" s="5" t="s">
        <v>123</v>
      </c>
      <c r="CJ227" s="5" t="s">
        <v>123</v>
      </c>
      <c r="CK227" s="5" t="s">
        <v>123</v>
      </c>
      <c r="CM227" s="5" t="s">
        <v>123</v>
      </c>
      <c r="CP227" s="5" t="s">
        <v>123</v>
      </c>
      <c r="CR227" s="5" t="s">
        <v>123</v>
      </c>
      <c r="CT227" s="5" t="s">
        <v>123</v>
      </c>
      <c r="CV227" s="5" t="s">
        <v>123</v>
      </c>
      <c r="CW227" s="5" t="s">
        <v>123</v>
      </c>
      <c r="CX227" s="5" t="s">
        <v>123</v>
      </c>
      <c r="CY227" s="5" t="s">
        <v>123</v>
      </c>
      <c r="DB227" s="5">
        <v>2.0</v>
      </c>
      <c r="DD227" s="5" t="s">
        <v>2573</v>
      </c>
      <c r="DE227" s="5" t="s">
        <v>138</v>
      </c>
    </row>
    <row r="228">
      <c r="A228" s="5" t="s">
        <v>2574</v>
      </c>
      <c r="B228" s="5">
        <v>159.0</v>
      </c>
      <c r="C228" s="5">
        <v>69.0</v>
      </c>
      <c r="D228" s="5" t="s">
        <v>139</v>
      </c>
      <c r="E228" s="5" t="s">
        <v>125</v>
      </c>
      <c r="F228" s="5" t="s">
        <v>126</v>
      </c>
      <c r="G228" s="5" t="s">
        <v>1426</v>
      </c>
      <c r="H228" s="5" t="s">
        <v>1213</v>
      </c>
      <c r="I228" s="5" t="s">
        <v>1214</v>
      </c>
      <c r="J228" s="5" t="s">
        <v>503</v>
      </c>
      <c r="K228" s="5" t="s">
        <v>1215</v>
      </c>
      <c r="L228" s="8" t="s">
        <v>1216</v>
      </c>
      <c r="M228" s="5" t="s">
        <v>118</v>
      </c>
      <c r="N228" s="5" t="s">
        <v>1217</v>
      </c>
      <c r="O228" s="5" t="s">
        <v>1218</v>
      </c>
      <c r="P228" s="5" t="s">
        <v>2575</v>
      </c>
      <c r="Q228" s="5" t="s">
        <v>122</v>
      </c>
      <c r="R228" s="5" t="s">
        <v>123</v>
      </c>
      <c r="S228" s="5" t="s">
        <v>123</v>
      </c>
      <c r="T228" s="5" t="s">
        <v>123</v>
      </c>
      <c r="U228" s="5" t="s">
        <v>123</v>
      </c>
      <c r="V228" s="5" t="s">
        <v>123</v>
      </c>
      <c r="X228" s="5" t="s">
        <v>123</v>
      </c>
      <c r="Y228" s="5" t="s">
        <v>123</v>
      </c>
      <c r="AA228" s="5" t="s">
        <v>123</v>
      </c>
      <c r="AB228" s="5" t="s">
        <v>123</v>
      </c>
      <c r="AC228" s="5" t="s">
        <v>123</v>
      </c>
      <c r="DB228" s="5">
        <v>4.0</v>
      </c>
      <c r="DD228" s="5" t="s">
        <v>2576</v>
      </c>
      <c r="DE228" s="5" t="s">
        <v>138</v>
      </c>
    </row>
    <row r="229">
      <c r="A229" s="40" t="s">
        <v>2577</v>
      </c>
      <c r="B229" s="40" t="s">
        <v>1275</v>
      </c>
      <c r="C229" s="40" t="s">
        <v>1276</v>
      </c>
      <c r="D229" s="40" t="s">
        <v>139</v>
      </c>
      <c r="E229" s="42"/>
      <c r="F229" s="42"/>
      <c r="G229" s="40" t="s">
        <v>1277</v>
      </c>
      <c r="H229" s="40" t="s">
        <v>1278</v>
      </c>
      <c r="I229" s="40" t="s">
        <v>776</v>
      </c>
      <c r="J229" s="40" t="s">
        <v>274</v>
      </c>
      <c r="K229" s="40" t="s">
        <v>143</v>
      </c>
      <c r="L229" s="47" t="s">
        <v>117</v>
      </c>
      <c r="M229" s="40" t="s">
        <v>118</v>
      </c>
      <c r="N229" s="40" t="s">
        <v>1279</v>
      </c>
      <c r="O229" s="40" t="s">
        <v>1280</v>
      </c>
      <c r="P229" s="40" t="s">
        <v>1281</v>
      </c>
      <c r="Q229" s="40" t="s">
        <v>157</v>
      </c>
      <c r="R229" s="40" t="s">
        <v>123</v>
      </c>
      <c r="S229" s="40" t="s">
        <v>123</v>
      </c>
      <c r="T229" s="40" t="s">
        <v>123</v>
      </c>
      <c r="U229" s="40" t="s">
        <v>123</v>
      </c>
      <c r="V229" s="40" t="s">
        <v>123</v>
      </c>
      <c r="W229" s="40" t="s">
        <v>123</v>
      </c>
      <c r="X229" s="40" t="s">
        <v>123</v>
      </c>
      <c r="Y229" s="40" t="s">
        <v>123</v>
      </c>
      <c r="Z229" s="40" t="s">
        <v>123</v>
      </c>
      <c r="AA229" s="40" t="s">
        <v>123</v>
      </c>
      <c r="AB229" s="40" t="s">
        <v>123</v>
      </c>
      <c r="AC229" s="40" t="s">
        <v>123</v>
      </c>
      <c r="AD229" s="42"/>
      <c r="AE229" s="42"/>
      <c r="AF229" s="42"/>
      <c r="AG229" s="42"/>
      <c r="AH229" s="42"/>
      <c r="AI229" s="42"/>
      <c r="AJ229" s="42"/>
      <c r="AK229" s="40" t="s">
        <v>123</v>
      </c>
      <c r="AL229" s="42"/>
      <c r="AM229" s="40" t="s">
        <v>123</v>
      </c>
      <c r="AN229" s="40" t="s">
        <v>123</v>
      </c>
      <c r="AO229" s="40" t="s">
        <v>123</v>
      </c>
      <c r="AP229" s="40" t="s">
        <v>123</v>
      </c>
      <c r="AQ229" s="42"/>
      <c r="AR229" s="42"/>
      <c r="AS229" s="40" t="s">
        <v>123</v>
      </c>
      <c r="AT229" s="42"/>
      <c r="AU229" s="42"/>
      <c r="AV229" s="42"/>
      <c r="AW229" s="42"/>
      <c r="AX229" s="42"/>
      <c r="AY229" s="42"/>
      <c r="AZ229" s="42"/>
      <c r="BA229" s="42"/>
      <c r="BB229" s="40" t="s">
        <v>123</v>
      </c>
      <c r="BC229" s="40" t="s">
        <v>123</v>
      </c>
      <c r="BD229" s="40" t="s">
        <v>123</v>
      </c>
      <c r="BE229" s="42"/>
      <c r="BF229" s="42"/>
      <c r="BG229" s="42"/>
      <c r="BH229" s="40" t="s">
        <v>123</v>
      </c>
      <c r="BI229" s="42"/>
      <c r="BJ229" s="42"/>
      <c r="BK229" s="40" t="s">
        <v>123</v>
      </c>
      <c r="BL229" s="42"/>
      <c r="BM229" s="40" t="s">
        <v>123</v>
      </c>
      <c r="BN229" s="40" t="s">
        <v>123</v>
      </c>
      <c r="BO229" s="42"/>
      <c r="BP229" s="42"/>
      <c r="BQ229" s="40" t="s">
        <v>123</v>
      </c>
      <c r="BR229" s="40" t="s">
        <v>123</v>
      </c>
      <c r="BS229" s="40" t="s">
        <v>123</v>
      </c>
      <c r="BT229" s="40" t="s">
        <v>123</v>
      </c>
      <c r="BU229" s="40" t="s">
        <v>123</v>
      </c>
      <c r="BV229" s="40" t="s">
        <v>123</v>
      </c>
      <c r="BW229" s="42"/>
      <c r="BX229" s="40" t="s">
        <v>123</v>
      </c>
      <c r="BY229" s="42"/>
      <c r="BZ229" s="42"/>
      <c r="CA229" s="42"/>
      <c r="CB229" s="40" t="s">
        <v>123</v>
      </c>
      <c r="CC229" s="40" t="s">
        <v>123</v>
      </c>
      <c r="CD229" s="42"/>
      <c r="CE229" s="42"/>
      <c r="CF229" s="42"/>
      <c r="CG229" s="40" t="s">
        <v>123</v>
      </c>
      <c r="CH229" s="40" t="s">
        <v>123</v>
      </c>
      <c r="CI229" s="40" t="s">
        <v>123</v>
      </c>
      <c r="CJ229" s="42"/>
      <c r="CK229" s="40" t="s">
        <v>123</v>
      </c>
      <c r="CL229" s="42"/>
      <c r="CM229" s="40" t="s">
        <v>123</v>
      </c>
      <c r="CN229" s="42"/>
      <c r="CO229" s="42"/>
      <c r="CP229" s="42"/>
      <c r="CQ229" s="40" t="s">
        <v>123</v>
      </c>
      <c r="CR229" s="40" t="s">
        <v>123</v>
      </c>
      <c r="CS229" s="40" t="s">
        <v>123</v>
      </c>
      <c r="CT229" s="42"/>
      <c r="CU229" s="42"/>
      <c r="CV229" s="42"/>
      <c r="CW229" s="40" t="s">
        <v>123</v>
      </c>
      <c r="CX229" s="42"/>
      <c r="CY229" s="42"/>
      <c r="CZ229" s="42"/>
      <c r="DA229" s="40" t="s">
        <v>123</v>
      </c>
      <c r="DB229" s="44">
        <v>43558.0</v>
      </c>
      <c r="DC229" s="42"/>
      <c r="DD229" s="40" t="s">
        <v>1282</v>
      </c>
      <c r="DE229" s="40" t="s">
        <v>1283</v>
      </c>
      <c r="DF229" s="42"/>
      <c r="DG229" s="42"/>
    </row>
    <row r="230">
      <c r="A230" s="5" t="s">
        <v>2578</v>
      </c>
      <c r="B230" s="5">
        <v>146.0</v>
      </c>
      <c r="C230" s="5">
        <v>52.0</v>
      </c>
      <c r="D230" s="5" t="s">
        <v>139</v>
      </c>
      <c r="E230" s="5" t="s">
        <v>125</v>
      </c>
      <c r="F230" s="5" t="s">
        <v>219</v>
      </c>
      <c r="G230" s="5" t="s">
        <v>112</v>
      </c>
      <c r="H230" s="5" t="s">
        <v>1278</v>
      </c>
      <c r="I230" s="5" t="s">
        <v>776</v>
      </c>
      <c r="J230" s="5" t="s">
        <v>274</v>
      </c>
      <c r="K230" s="5" t="s">
        <v>143</v>
      </c>
      <c r="L230" s="7" t="s">
        <v>117</v>
      </c>
      <c r="M230" s="5" t="s">
        <v>118</v>
      </c>
      <c r="N230" s="5" t="s">
        <v>2579</v>
      </c>
      <c r="O230" s="5" t="s">
        <v>2580</v>
      </c>
      <c r="P230" s="5" t="s">
        <v>2581</v>
      </c>
      <c r="Q230" s="5" t="s">
        <v>122</v>
      </c>
      <c r="R230" s="5" t="s">
        <v>123</v>
      </c>
      <c r="S230" s="5" t="s">
        <v>123</v>
      </c>
      <c r="T230" s="5" t="s">
        <v>123</v>
      </c>
      <c r="U230" s="5" t="s">
        <v>123</v>
      </c>
      <c r="V230" s="5" t="s">
        <v>123</v>
      </c>
      <c r="W230" s="5" t="s">
        <v>123</v>
      </c>
      <c r="X230" s="5" t="s">
        <v>123</v>
      </c>
      <c r="Y230" s="5" t="s">
        <v>123</v>
      </c>
      <c r="Z230" s="5" t="s">
        <v>123</v>
      </c>
      <c r="AA230" s="5" t="s">
        <v>123</v>
      </c>
      <c r="AB230" s="5" t="s">
        <v>123</v>
      </c>
      <c r="AC230" s="5" t="s">
        <v>123</v>
      </c>
      <c r="DB230" s="5">
        <v>4.0</v>
      </c>
      <c r="DE230" s="5" t="s">
        <v>124</v>
      </c>
    </row>
    <row r="231">
      <c r="A231" s="5" t="s">
        <v>2582</v>
      </c>
      <c r="B231" s="5">
        <v>289.0</v>
      </c>
      <c r="C231" s="5">
        <v>48.0</v>
      </c>
      <c r="D231" s="5" t="s">
        <v>139</v>
      </c>
      <c r="E231" s="5" t="s">
        <v>110</v>
      </c>
      <c r="F231" s="5" t="s">
        <v>160</v>
      </c>
      <c r="G231" s="5" t="s">
        <v>1905</v>
      </c>
      <c r="H231" s="5" t="s">
        <v>1278</v>
      </c>
      <c r="I231" s="5" t="s">
        <v>776</v>
      </c>
      <c r="J231" s="5" t="s">
        <v>274</v>
      </c>
      <c r="K231" s="5" t="s">
        <v>323</v>
      </c>
      <c r="L231" s="7" t="s">
        <v>323</v>
      </c>
      <c r="M231" s="5" t="s">
        <v>118</v>
      </c>
      <c r="N231" s="5" t="s">
        <v>1279</v>
      </c>
      <c r="O231" s="5" t="s">
        <v>1280</v>
      </c>
      <c r="P231" s="5" t="s">
        <v>2583</v>
      </c>
      <c r="Q231" s="5" t="s">
        <v>157</v>
      </c>
      <c r="R231" s="5" t="s">
        <v>123</v>
      </c>
      <c r="S231" s="5" t="s">
        <v>123</v>
      </c>
      <c r="U231" s="5" t="s">
        <v>123</v>
      </c>
      <c r="V231" s="5" t="s">
        <v>123</v>
      </c>
      <c r="W231" s="5" t="s">
        <v>123</v>
      </c>
      <c r="X231" s="5" t="s">
        <v>123</v>
      </c>
      <c r="AB231" s="5" t="s">
        <v>123</v>
      </c>
      <c r="AC231" s="5" t="s">
        <v>123</v>
      </c>
      <c r="AK231" s="5" t="s">
        <v>123</v>
      </c>
      <c r="AM231" s="5" t="s">
        <v>123</v>
      </c>
      <c r="AN231" s="5" t="s">
        <v>123</v>
      </c>
      <c r="AO231" s="5" t="s">
        <v>123</v>
      </c>
      <c r="AP231" s="5" t="s">
        <v>123</v>
      </c>
      <c r="AS231" s="5" t="s">
        <v>123</v>
      </c>
      <c r="BB231" s="5" t="s">
        <v>123</v>
      </c>
      <c r="BC231" s="5" t="s">
        <v>123</v>
      </c>
      <c r="BD231" s="5" t="s">
        <v>123</v>
      </c>
      <c r="BH231" s="5" t="s">
        <v>123</v>
      </c>
      <c r="BK231" s="5" t="s">
        <v>123</v>
      </c>
      <c r="BM231" s="5" t="s">
        <v>123</v>
      </c>
      <c r="BN231" s="5" t="s">
        <v>123</v>
      </c>
      <c r="BQ231" s="5" t="s">
        <v>123</v>
      </c>
      <c r="BR231" s="5" t="s">
        <v>123</v>
      </c>
      <c r="BS231" s="5" t="s">
        <v>123</v>
      </c>
      <c r="BT231" s="5" t="s">
        <v>123</v>
      </c>
      <c r="BU231" s="5" t="s">
        <v>123</v>
      </c>
      <c r="BV231" s="5" t="s">
        <v>123</v>
      </c>
      <c r="BX231" s="5" t="s">
        <v>123</v>
      </c>
      <c r="CB231" s="5" t="s">
        <v>123</v>
      </c>
      <c r="CC231" s="5" t="s">
        <v>123</v>
      </c>
      <c r="CG231" s="5" t="s">
        <v>123</v>
      </c>
      <c r="CH231" s="5" t="s">
        <v>123</v>
      </c>
      <c r="CI231" s="5" t="s">
        <v>123</v>
      </c>
      <c r="CK231" s="5" t="s">
        <v>123</v>
      </c>
      <c r="CM231" s="5" t="s">
        <v>123</v>
      </c>
      <c r="CQ231" s="5" t="s">
        <v>123</v>
      </c>
      <c r="CR231" s="5" t="s">
        <v>123</v>
      </c>
      <c r="CS231" s="5" t="s">
        <v>123</v>
      </c>
      <c r="CW231" s="5" t="s">
        <v>123</v>
      </c>
      <c r="DA231" s="5" t="s">
        <v>123</v>
      </c>
      <c r="DB231" s="5">
        <v>3.0</v>
      </c>
      <c r="DD231" s="5" t="s">
        <v>1282</v>
      </c>
      <c r="DE231" s="5" t="s">
        <v>138</v>
      </c>
    </row>
    <row r="232">
      <c r="A232" s="40" t="s">
        <v>2584</v>
      </c>
      <c r="B232" s="40" t="s">
        <v>1306</v>
      </c>
      <c r="C232" s="40" t="s">
        <v>1307</v>
      </c>
      <c r="D232" s="40" t="s">
        <v>109</v>
      </c>
      <c r="E232" s="42"/>
      <c r="F232" s="42"/>
      <c r="G232" s="40" t="s">
        <v>586</v>
      </c>
      <c r="H232" s="40" t="s">
        <v>1308</v>
      </c>
      <c r="I232" s="40" t="s">
        <v>1309</v>
      </c>
      <c r="J232" s="40" t="s">
        <v>448</v>
      </c>
      <c r="K232" s="40" t="s">
        <v>1310</v>
      </c>
      <c r="L232" s="43" t="s">
        <v>1311</v>
      </c>
      <c r="M232" s="40" t="s">
        <v>118</v>
      </c>
      <c r="N232" s="40" t="s">
        <v>1312</v>
      </c>
      <c r="O232" s="40" t="s">
        <v>1313</v>
      </c>
      <c r="P232" s="40" t="s">
        <v>1314</v>
      </c>
      <c r="Q232" s="40" t="s">
        <v>157</v>
      </c>
      <c r="R232" s="42"/>
      <c r="S232" s="40" t="s">
        <v>123</v>
      </c>
      <c r="T232" s="42"/>
      <c r="U232" s="42"/>
      <c r="V232" s="40" t="s">
        <v>123</v>
      </c>
      <c r="W232" s="42"/>
      <c r="X232" s="40" t="s">
        <v>123</v>
      </c>
      <c r="Y232" s="40" t="s">
        <v>123</v>
      </c>
      <c r="Z232" s="42"/>
      <c r="AA232" s="40" t="s">
        <v>123</v>
      </c>
      <c r="AB232" s="40" t="s">
        <v>123</v>
      </c>
      <c r="AC232" s="42"/>
      <c r="AD232" s="42"/>
      <c r="AE232" s="42"/>
      <c r="AF232" s="42"/>
      <c r="AG232" s="42"/>
      <c r="AH232" s="42"/>
      <c r="AI232" s="42"/>
      <c r="AJ232" s="42"/>
      <c r="AK232" s="40" t="s">
        <v>123</v>
      </c>
      <c r="AL232" s="40" t="s">
        <v>123</v>
      </c>
      <c r="AM232" s="40" t="s">
        <v>123</v>
      </c>
      <c r="AN232" s="40" t="s">
        <v>123</v>
      </c>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c r="CE232" s="42"/>
      <c r="CF232" s="42"/>
      <c r="CG232" s="42"/>
      <c r="CH232" s="42"/>
      <c r="CI232" s="42"/>
      <c r="CJ232" s="42"/>
      <c r="CK232" s="42"/>
      <c r="CL232" s="42"/>
      <c r="CM232" s="42"/>
      <c r="CN232" s="42"/>
      <c r="CO232" s="42"/>
      <c r="CP232" s="42"/>
      <c r="CQ232" s="42"/>
      <c r="CR232" s="42"/>
      <c r="CS232" s="42"/>
      <c r="CT232" s="42"/>
      <c r="CU232" s="42"/>
      <c r="CV232" s="42"/>
      <c r="CW232" s="42"/>
      <c r="CX232" s="42"/>
      <c r="CY232" s="42"/>
      <c r="CZ232" s="42"/>
      <c r="DA232" s="42"/>
      <c r="DB232" s="44">
        <v>43527.0</v>
      </c>
      <c r="DC232" s="42"/>
      <c r="DD232" s="42"/>
      <c r="DE232" s="40" t="s">
        <v>1283</v>
      </c>
      <c r="DF232" s="42"/>
      <c r="DG232" s="42"/>
    </row>
    <row r="233">
      <c r="A233" s="5" t="s">
        <v>2585</v>
      </c>
      <c r="B233" s="5">
        <v>115.0</v>
      </c>
      <c r="C233" s="5">
        <v>104.0</v>
      </c>
      <c r="D233" s="5" t="s">
        <v>109</v>
      </c>
      <c r="E233" s="5" t="s">
        <v>110</v>
      </c>
      <c r="F233" s="5" t="s">
        <v>111</v>
      </c>
      <c r="G233" s="5" t="s">
        <v>112</v>
      </c>
      <c r="H233" s="5" t="s">
        <v>1308</v>
      </c>
      <c r="I233" s="5" t="s">
        <v>1309</v>
      </c>
      <c r="J233" s="5" t="s">
        <v>448</v>
      </c>
      <c r="K233" s="5" t="s">
        <v>1310</v>
      </c>
      <c r="L233" s="8" t="s">
        <v>1311</v>
      </c>
      <c r="M233" s="5" t="s">
        <v>118</v>
      </c>
      <c r="N233" s="5" t="s">
        <v>1312</v>
      </c>
      <c r="O233" s="5" t="s">
        <v>1313</v>
      </c>
      <c r="P233" s="5" t="s">
        <v>2586</v>
      </c>
      <c r="Q233" s="5" t="s">
        <v>122</v>
      </c>
      <c r="S233" s="5" t="s">
        <v>123</v>
      </c>
      <c r="V233" s="5" t="s">
        <v>123</v>
      </c>
      <c r="X233" s="5" t="s">
        <v>123</v>
      </c>
      <c r="Y233" s="5" t="s">
        <v>123</v>
      </c>
      <c r="AA233" s="5" t="s">
        <v>123</v>
      </c>
      <c r="AB233" s="5" t="s">
        <v>123</v>
      </c>
      <c r="DB233" s="5">
        <v>3.0</v>
      </c>
      <c r="DE233" s="5" t="s">
        <v>124</v>
      </c>
    </row>
    <row r="234">
      <c r="A234" s="5" t="s">
        <v>2587</v>
      </c>
      <c r="B234" s="5">
        <v>33.0</v>
      </c>
      <c r="C234" s="5">
        <v>90.0</v>
      </c>
      <c r="D234" s="5" t="s">
        <v>109</v>
      </c>
      <c r="E234" s="5" t="s">
        <v>125</v>
      </c>
      <c r="F234" s="5" t="s">
        <v>111</v>
      </c>
      <c r="G234" s="5" t="s">
        <v>112</v>
      </c>
      <c r="H234" s="5" t="s">
        <v>2588</v>
      </c>
      <c r="I234" s="5" t="s">
        <v>1309</v>
      </c>
      <c r="J234" s="5" t="s">
        <v>448</v>
      </c>
      <c r="K234" s="5" t="s">
        <v>2589</v>
      </c>
      <c r="L234" s="8" t="s">
        <v>1311</v>
      </c>
      <c r="M234" s="5" t="s">
        <v>118</v>
      </c>
      <c r="P234" s="5" t="s">
        <v>2590</v>
      </c>
      <c r="Q234" s="5" t="s">
        <v>157</v>
      </c>
      <c r="S234" s="5" t="s">
        <v>123</v>
      </c>
      <c r="AB234" s="5" t="s">
        <v>123</v>
      </c>
      <c r="AK234" s="5" t="s">
        <v>123</v>
      </c>
      <c r="AL234" s="5" t="s">
        <v>123</v>
      </c>
      <c r="AM234" s="5" t="s">
        <v>123</v>
      </c>
      <c r="AN234" s="5" t="s">
        <v>123</v>
      </c>
      <c r="DB234" s="5">
        <v>3.0</v>
      </c>
      <c r="DE234" s="5" t="s">
        <v>138</v>
      </c>
    </row>
    <row r="235">
      <c r="A235" s="40" t="s">
        <v>2591</v>
      </c>
      <c r="B235" s="40" t="s">
        <v>244</v>
      </c>
      <c r="C235" s="40" t="s">
        <v>245</v>
      </c>
      <c r="D235" s="40" t="s">
        <v>139</v>
      </c>
      <c r="E235" s="42"/>
      <c r="F235" s="42"/>
      <c r="G235" s="40" t="s">
        <v>246</v>
      </c>
      <c r="H235" s="40" t="s">
        <v>247</v>
      </c>
      <c r="I235" s="40" t="s">
        <v>248</v>
      </c>
      <c r="J235" s="40" t="s">
        <v>249</v>
      </c>
      <c r="K235" s="40" t="s">
        <v>250</v>
      </c>
      <c r="L235" s="43" t="s">
        <v>251</v>
      </c>
      <c r="M235" s="40" t="s">
        <v>118</v>
      </c>
      <c r="N235" s="40" t="s">
        <v>252</v>
      </c>
      <c r="O235" s="40" t="s">
        <v>253</v>
      </c>
      <c r="P235" s="40" t="s">
        <v>254</v>
      </c>
      <c r="Q235" s="40" t="s">
        <v>157</v>
      </c>
      <c r="R235" s="40" t="s">
        <v>123</v>
      </c>
      <c r="S235" s="40" t="s">
        <v>123</v>
      </c>
      <c r="T235" s="40" t="s">
        <v>123</v>
      </c>
      <c r="U235" s="40" t="s">
        <v>123</v>
      </c>
      <c r="V235" s="40" t="s">
        <v>123</v>
      </c>
      <c r="W235" s="40" t="s">
        <v>123</v>
      </c>
      <c r="X235" s="40" t="s">
        <v>123</v>
      </c>
      <c r="Y235" s="40" t="s">
        <v>123</v>
      </c>
      <c r="Z235" s="40" t="s">
        <v>123</v>
      </c>
      <c r="AA235" s="40" t="s">
        <v>123</v>
      </c>
      <c r="AB235" s="40" t="s">
        <v>123</v>
      </c>
      <c r="AC235" s="40" t="s">
        <v>123</v>
      </c>
      <c r="AD235" s="40" t="s">
        <v>123</v>
      </c>
      <c r="AE235" s="42"/>
      <c r="AF235" s="42"/>
      <c r="AG235" s="42"/>
      <c r="AH235" s="42"/>
      <c r="AI235" s="42"/>
      <c r="AJ235" s="42"/>
      <c r="AK235" s="40" t="s">
        <v>123</v>
      </c>
      <c r="AL235" s="40" t="s">
        <v>123</v>
      </c>
      <c r="AM235" s="40" t="s">
        <v>123</v>
      </c>
      <c r="AN235" s="40" t="s">
        <v>123</v>
      </c>
      <c r="AO235" s="40" t="s">
        <v>123</v>
      </c>
      <c r="AP235" s="40" t="s">
        <v>123</v>
      </c>
      <c r="AQ235" s="40" t="s">
        <v>123</v>
      </c>
      <c r="AR235" s="40" t="s">
        <v>123</v>
      </c>
      <c r="AS235" s="40" t="s">
        <v>123</v>
      </c>
      <c r="AT235" s="40" t="s">
        <v>123</v>
      </c>
      <c r="AU235" s="40" t="s">
        <v>123</v>
      </c>
      <c r="AV235" s="40" t="s">
        <v>123</v>
      </c>
      <c r="AW235" s="40" t="s">
        <v>123</v>
      </c>
      <c r="AX235" s="40" t="s">
        <v>123</v>
      </c>
      <c r="AY235" s="40" t="s">
        <v>123</v>
      </c>
      <c r="AZ235" s="40" t="s">
        <v>123</v>
      </c>
      <c r="BA235" s="40" t="s">
        <v>123</v>
      </c>
      <c r="BB235" s="40" t="s">
        <v>123</v>
      </c>
      <c r="BC235" s="40" t="s">
        <v>123</v>
      </c>
      <c r="BD235" s="40" t="s">
        <v>123</v>
      </c>
      <c r="BE235" s="40" t="s">
        <v>123</v>
      </c>
      <c r="BF235" s="40" t="s">
        <v>123</v>
      </c>
      <c r="BG235" s="40" t="s">
        <v>123</v>
      </c>
      <c r="BH235" s="40" t="s">
        <v>123</v>
      </c>
      <c r="BI235" s="40" t="s">
        <v>123</v>
      </c>
      <c r="BJ235" s="40" t="s">
        <v>123</v>
      </c>
      <c r="BK235" s="40" t="s">
        <v>123</v>
      </c>
      <c r="BL235" s="40" t="s">
        <v>123</v>
      </c>
      <c r="BM235" s="40" t="s">
        <v>123</v>
      </c>
      <c r="BN235" s="40" t="s">
        <v>123</v>
      </c>
      <c r="BO235" s="40" t="s">
        <v>123</v>
      </c>
      <c r="BP235" s="40" t="s">
        <v>123</v>
      </c>
      <c r="BQ235" s="40" t="s">
        <v>123</v>
      </c>
      <c r="BR235" s="40" t="s">
        <v>123</v>
      </c>
      <c r="BS235" s="40" t="s">
        <v>123</v>
      </c>
      <c r="BT235" s="40" t="s">
        <v>123</v>
      </c>
      <c r="BU235" s="40" t="s">
        <v>123</v>
      </c>
      <c r="BV235" s="40" t="s">
        <v>123</v>
      </c>
      <c r="BW235" s="40" t="s">
        <v>123</v>
      </c>
      <c r="BX235" s="40" t="s">
        <v>123</v>
      </c>
      <c r="BY235" s="40" t="s">
        <v>123</v>
      </c>
      <c r="BZ235" s="40" t="s">
        <v>123</v>
      </c>
      <c r="CA235" s="40" t="s">
        <v>123</v>
      </c>
      <c r="CB235" s="40" t="s">
        <v>123</v>
      </c>
      <c r="CC235" s="40" t="s">
        <v>123</v>
      </c>
      <c r="CD235" s="42"/>
      <c r="CE235" s="40" t="s">
        <v>123</v>
      </c>
      <c r="CF235" s="40" t="s">
        <v>123</v>
      </c>
      <c r="CG235" s="40" t="s">
        <v>123</v>
      </c>
      <c r="CH235" s="40" t="s">
        <v>123</v>
      </c>
      <c r="CI235" s="40" t="s">
        <v>123</v>
      </c>
      <c r="CJ235" s="40" t="s">
        <v>123</v>
      </c>
      <c r="CK235" s="40" t="s">
        <v>123</v>
      </c>
      <c r="CL235" s="40" t="s">
        <v>123</v>
      </c>
      <c r="CM235" s="40" t="s">
        <v>123</v>
      </c>
      <c r="CN235" s="40" t="s">
        <v>123</v>
      </c>
      <c r="CO235" s="40" t="s">
        <v>123</v>
      </c>
      <c r="CP235" s="40" t="s">
        <v>123</v>
      </c>
      <c r="CQ235" s="40" t="s">
        <v>123</v>
      </c>
      <c r="CR235" s="40" t="s">
        <v>123</v>
      </c>
      <c r="CS235" s="40" t="s">
        <v>123</v>
      </c>
      <c r="CT235" s="40" t="s">
        <v>123</v>
      </c>
      <c r="CU235" s="40" t="s">
        <v>123</v>
      </c>
      <c r="CV235" s="40" t="s">
        <v>123</v>
      </c>
      <c r="CW235" s="40" t="s">
        <v>123</v>
      </c>
      <c r="CX235" s="40" t="s">
        <v>123</v>
      </c>
      <c r="CY235" s="40" t="s">
        <v>123</v>
      </c>
      <c r="CZ235" s="40" t="s">
        <v>123</v>
      </c>
      <c r="DA235" s="40" t="s">
        <v>123</v>
      </c>
      <c r="DB235" s="40" t="s">
        <v>255</v>
      </c>
      <c r="DC235" s="42"/>
      <c r="DD235" s="40" t="s">
        <v>256</v>
      </c>
      <c r="DE235" s="40" t="s">
        <v>124</v>
      </c>
      <c r="DF235" s="42"/>
      <c r="DG235" s="42"/>
    </row>
    <row r="236">
      <c r="A236" s="5" t="s">
        <v>2592</v>
      </c>
      <c r="B236" s="5">
        <v>158.0</v>
      </c>
      <c r="C236" s="5">
        <v>68.0</v>
      </c>
      <c r="D236" s="5" t="s">
        <v>139</v>
      </c>
      <c r="E236" s="5" t="s">
        <v>125</v>
      </c>
      <c r="F236" s="5" t="s">
        <v>160</v>
      </c>
      <c r="G236" s="5" t="s">
        <v>1128</v>
      </c>
      <c r="H236" s="5" t="s">
        <v>2593</v>
      </c>
      <c r="I236" s="5" t="s">
        <v>248</v>
      </c>
      <c r="J236" s="5" t="s">
        <v>249</v>
      </c>
      <c r="K236" s="5" t="s">
        <v>143</v>
      </c>
      <c r="L236" s="8" t="s">
        <v>251</v>
      </c>
      <c r="M236" s="5" t="s">
        <v>118</v>
      </c>
      <c r="N236" s="5" t="s">
        <v>252</v>
      </c>
      <c r="O236" s="5" t="s">
        <v>2594</v>
      </c>
      <c r="P236" s="5" t="s">
        <v>2595</v>
      </c>
      <c r="Q236" s="5" t="s">
        <v>157</v>
      </c>
      <c r="S236" s="5" t="s">
        <v>123</v>
      </c>
      <c r="T236" s="5" t="s">
        <v>123</v>
      </c>
      <c r="U236" s="5" t="s">
        <v>123</v>
      </c>
      <c r="V236" s="5" t="s">
        <v>123</v>
      </c>
      <c r="W236" s="5" t="s">
        <v>123</v>
      </c>
      <c r="X236" s="5" t="s">
        <v>123</v>
      </c>
      <c r="Y236" s="5" t="s">
        <v>123</v>
      </c>
      <c r="Z236" s="5" t="s">
        <v>123</v>
      </c>
      <c r="AB236" s="5" t="s">
        <v>123</v>
      </c>
      <c r="AC236" s="5" t="s">
        <v>123</v>
      </c>
      <c r="AK236" s="5" t="s">
        <v>123</v>
      </c>
      <c r="AL236" s="5" t="s">
        <v>123</v>
      </c>
      <c r="AM236" s="5" t="s">
        <v>123</v>
      </c>
      <c r="AN236" s="5" t="s">
        <v>123</v>
      </c>
      <c r="AO236" s="5" t="s">
        <v>123</v>
      </c>
      <c r="AP236" s="5" t="s">
        <v>123</v>
      </c>
      <c r="AQ236" s="5" t="s">
        <v>123</v>
      </c>
      <c r="AR236" s="5" t="s">
        <v>123</v>
      </c>
      <c r="AS236" s="5" t="s">
        <v>123</v>
      </c>
      <c r="AT236" s="5" t="s">
        <v>123</v>
      </c>
      <c r="AU236" s="5" t="s">
        <v>123</v>
      </c>
      <c r="AV236" s="5" t="s">
        <v>123</v>
      </c>
      <c r="AW236" s="5" t="s">
        <v>123</v>
      </c>
      <c r="AX236" s="5" t="s">
        <v>123</v>
      </c>
      <c r="BA236" s="5" t="s">
        <v>123</v>
      </c>
      <c r="BB236" s="5" t="s">
        <v>123</v>
      </c>
      <c r="BC236" s="5" t="s">
        <v>123</v>
      </c>
      <c r="BD236" s="5" t="s">
        <v>123</v>
      </c>
      <c r="BF236" s="5" t="s">
        <v>123</v>
      </c>
      <c r="BG236" s="5" t="s">
        <v>123</v>
      </c>
      <c r="BH236" s="5" t="s">
        <v>123</v>
      </c>
      <c r="BI236" s="5" t="s">
        <v>123</v>
      </c>
      <c r="BK236" s="5" t="s">
        <v>123</v>
      </c>
      <c r="BL236" s="5" t="s">
        <v>123</v>
      </c>
      <c r="BM236" s="5" t="s">
        <v>123</v>
      </c>
      <c r="BN236" s="5" t="s">
        <v>123</v>
      </c>
      <c r="BO236" s="5" t="s">
        <v>123</v>
      </c>
      <c r="BP236" s="5" t="s">
        <v>123</v>
      </c>
      <c r="BQ236" s="5" t="s">
        <v>123</v>
      </c>
      <c r="BR236" s="5" t="s">
        <v>123</v>
      </c>
      <c r="BS236" s="5" t="s">
        <v>123</v>
      </c>
      <c r="BT236" s="5" t="s">
        <v>123</v>
      </c>
      <c r="BU236" s="5" t="s">
        <v>123</v>
      </c>
      <c r="BV236" s="5" t="s">
        <v>123</v>
      </c>
      <c r="BW236" s="5" t="s">
        <v>123</v>
      </c>
      <c r="BX236" s="5" t="s">
        <v>123</v>
      </c>
      <c r="BZ236" s="5" t="s">
        <v>123</v>
      </c>
      <c r="CA236" s="5" t="s">
        <v>123</v>
      </c>
      <c r="CB236" s="5" t="s">
        <v>123</v>
      </c>
      <c r="CC236" s="5" t="s">
        <v>123</v>
      </c>
      <c r="CE236" s="5" t="s">
        <v>123</v>
      </c>
      <c r="CF236" s="5" t="s">
        <v>123</v>
      </c>
      <c r="CG236" s="5" t="s">
        <v>123</v>
      </c>
      <c r="CH236" s="5" t="s">
        <v>123</v>
      </c>
      <c r="CI236" s="5" t="s">
        <v>123</v>
      </c>
      <c r="CJ236" s="5" t="s">
        <v>123</v>
      </c>
      <c r="CK236" s="5" t="s">
        <v>123</v>
      </c>
      <c r="CL236" s="5" t="s">
        <v>123</v>
      </c>
      <c r="CM236" s="5" t="s">
        <v>123</v>
      </c>
      <c r="CN236" s="5" t="s">
        <v>123</v>
      </c>
      <c r="CO236" s="5" t="s">
        <v>123</v>
      </c>
      <c r="CP236" s="5" t="s">
        <v>123</v>
      </c>
      <c r="CQ236" s="5" t="s">
        <v>123</v>
      </c>
      <c r="CR236" s="5" t="s">
        <v>123</v>
      </c>
      <c r="CS236" s="5" t="s">
        <v>123</v>
      </c>
      <c r="CT236" s="5" t="s">
        <v>123</v>
      </c>
      <c r="CU236" s="5" t="s">
        <v>123</v>
      </c>
      <c r="CV236" s="5" t="s">
        <v>123</v>
      </c>
      <c r="CW236" s="5" t="s">
        <v>123</v>
      </c>
      <c r="CX236" s="5" t="s">
        <v>123</v>
      </c>
      <c r="DB236" s="5">
        <v>4.0</v>
      </c>
      <c r="DD236" s="5" t="s">
        <v>2596</v>
      </c>
      <c r="DE236" s="5" t="s">
        <v>124</v>
      </c>
    </row>
    <row r="237">
      <c r="A237" s="5" t="s">
        <v>2597</v>
      </c>
      <c r="B237" s="5">
        <v>161.0</v>
      </c>
      <c r="C237" s="5">
        <v>72.0</v>
      </c>
      <c r="D237" s="5" t="s">
        <v>139</v>
      </c>
      <c r="E237" s="5" t="s">
        <v>125</v>
      </c>
      <c r="F237" s="5" t="s">
        <v>160</v>
      </c>
      <c r="G237" s="5" t="s">
        <v>1121</v>
      </c>
      <c r="H237" s="5" t="s">
        <v>2593</v>
      </c>
      <c r="I237" s="5" t="s">
        <v>248</v>
      </c>
      <c r="J237" s="5" t="s">
        <v>249</v>
      </c>
      <c r="K237" s="5" t="s">
        <v>250</v>
      </c>
      <c r="L237" s="8" t="s">
        <v>251</v>
      </c>
      <c r="M237" s="5" t="s">
        <v>118</v>
      </c>
      <c r="N237" s="5" t="s">
        <v>252</v>
      </c>
      <c r="O237" s="5" t="s">
        <v>253</v>
      </c>
      <c r="P237" s="5" t="s">
        <v>2598</v>
      </c>
      <c r="Q237" s="5" t="s">
        <v>157</v>
      </c>
      <c r="R237" s="5" t="s">
        <v>123</v>
      </c>
      <c r="S237" s="5" t="s">
        <v>123</v>
      </c>
      <c r="T237" s="5" t="s">
        <v>123</v>
      </c>
      <c r="U237" s="5" t="s">
        <v>123</v>
      </c>
      <c r="V237" s="5" t="s">
        <v>123</v>
      </c>
      <c r="W237" s="5" t="s">
        <v>123</v>
      </c>
      <c r="X237" s="5" t="s">
        <v>123</v>
      </c>
      <c r="Y237" s="5" t="s">
        <v>123</v>
      </c>
      <c r="Z237" s="5" t="s">
        <v>123</v>
      </c>
      <c r="AA237" s="5" t="s">
        <v>123</v>
      </c>
      <c r="AB237" s="5" t="s">
        <v>123</v>
      </c>
      <c r="AC237" s="5" t="s">
        <v>123</v>
      </c>
      <c r="AD237" s="5" t="s">
        <v>123</v>
      </c>
      <c r="AK237" s="5" t="s">
        <v>123</v>
      </c>
      <c r="AL237" s="5" t="s">
        <v>123</v>
      </c>
      <c r="AM237" s="5" t="s">
        <v>123</v>
      </c>
      <c r="AN237" s="5" t="s">
        <v>123</v>
      </c>
      <c r="AO237" s="5" t="s">
        <v>123</v>
      </c>
      <c r="AP237" s="5" t="s">
        <v>123</v>
      </c>
      <c r="AQ237" s="5" t="s">
        <v>123</v>
      </c>
      <c r="AR237" s="5" t="s">
        <v>123</v>
      </c>
      <c r="AS237" s="5" t="s">
        <v>123</v>
      </c>
      <c r="AT237" s="5" t="s">
        <v>123</v>
      </c>
      <c r="AU237" s="5" t="s">
        <v>123</v>
      </c>
      <c r="AV237" s="5" t="s">
        <v>123</v>
      </c>
      <c r="AW237" s="5" t="s">
        <v>123</v>
      </c>
      <c r="AX237" s="5" t="s">
        <v>123</v>
      </c>
      <c r="AY237" s="5" t="s">
        <v>123</v>
      </c>
      <c r="AZ237" s="5" t="s">
        <v>123</v>
      </c>
      <c r="BA237" s="5" t="s">
        <v>123</v>
      </c>
      <c r="BB237" s="5" t="s">
        <v>123</v>
      </c>
      <c r="BC237" s="5" t="s">
        <v>123</v>
      </c>
      <c r="BD237" s="5" t="s">
        <v>123</v>
      </c>
      <c r="BE237" s="5" t="s">
        <v>123</v>
      </c>
      <c r="BF237" s="5" t="s">
        <v>123</v>
      </c>
      <c r="BG237" s="5" t="s">
        <v>123</v>
      </c>
      <c r="BH237" s="5" t="s">
        <v>123</v>
      </c>
      <c r="BI237" s="5" t="s">
        <v>123</v>
      </c>
      <c r="BJ237" s="5" t="s">
        <v>123</v>
      </c>
      <c r="BK237" s="5" t="s">
        <v>123</v>
      </c>
      <c r="BL237" s="5" t="s">
        <v>123</v>
      </c>
      <c r="BM237" s="5" t="s">
        <v>123</v>
      </c>
      <c r="BN237" s="5" t="s">
        <v>123</v>
      </c>
      <c r="BO237" s="5" t="s">
        <v>123</v>
      </c>
      <c r="BP237" s="5" t="s">
        <v>123</v>
      </c>
      <c r="BQ237" s="5" t="s">
        <v>123</v>
      </c>
      <c r="BR237" s="5" t="s">
        <v>123</v>
      </c>
      <c r="BS237" s="5" t="s">
        <v>123</v>
      </c>
      <c r="BT237" s="5" t="s">
        <v>123</v>
      </c>
      <c r="BU237" s="5" t="s">
        <v>123</v>
      </c>
      <c r="BV237" s="5" t="s">
        <v>123</v>
      </c>
      <c r="BW237" s="5" t="s">
        <v>123</v>
      </c>
      <c r="BX237" s="5" t="s">
        <v>123</v>
      </c>
      <c r="BY237" s="5" t="s">
        <v>123</v>
      </c>
      <c r="BZ237" s="5" t="s">
        <v>123</v>
      </c>
      <c r="CA237" s="5" t="s">
        <v>123</v>
      </c>
      <c r="CB237" s="5" t="s">
        <v>123</v>
      </c>
      <c r="CC237" s="5" t="s">
        <v>123</v>
      </c>
      <c r="CE237" s="5" t="s">
        <v>123</v>
      </c>
      <c r="CF237" s="5" t="s">
        <v>123</v>
      </c>
      <c r="CG237" s="5" t="s">
        <v>123</v>
      </c>
      <c r="CH237" s="5" t="s">
        <v>123</v>
      </c>
      <c r="CI237" s="5" t="s">
        <v>123</v>
      </c>
      <c r="CJ237" s="5" t="s">
        <v>123</v>
      </c>
      <c r="CK237" s="5" t="s">
        <v>123</v>
      </c>
      <c r="CM237" s="5" t="s">
        <v>123</v>
      </c>
      <c r="CN237" s="5" t="s">
        <v>123</v>
      </c>
      <c r="CO237" s="5" t="s">
        <v>123</v>
      </c>
      <c r="CP237" s="5" t="s">
        <v>123</v>
      </c>
      <c r="CQ237" s="5" t="s">
        <v>123</v>
      </c>
      <c r="CR237" s="5" t="s">
        <v>123</v>
      </c>
      <c r="CS237" s="5" t="s">
        <v>123</v>
      </c>
      <c r="CT237" s="5" t="s">
        <v>123</v>
      </c>
      <c r="CU237" s="5" t="s">
        <v>123</v>
      </c>
      <c r="CV237" s="5" t="s">
        <v>123</v>
      </c>
      <c r="CW237" s="5" t="s">
        <v>123</v>
      </c>
      <c r="CX237" s="5" t="s">
        <v>123</v>
      </c>
      <c r="CY237" s="5" t="s">
        <v>123</v>
      </c>
      <c r="CZ237" s="5" t="s">
        <v>123</v>
      </c>
      <c r="DA237" s="5" t="s">
        <v>123</v>
      </c>
      <c r="DB237" s="5">
        <v>4.0</v>
      </c>
      <c r="DE237" s="5" t="s">
        <v>124</v>
      </c>
    </row>
    <row r="238">
      <c r="A238" s="5" t="s">
        <v>2599</v>
      </c>
      <c r="B238" s="5">
        <v>189.0</v>
      </c>
      <c r="C238" s="5">
        <v>122.0</v>
      </c>
      <c r="D238" s="5" t="s">
        <v>139</v>
      </c>
      <c r="E238" s="5" t="s">
        <v>110</v>
      </c>
      <c r="F238" s="5" t="s">
        <v>160</v>
      </c>
      <c r="G238" s="5" t="s">
        <v>412</v>
      </c>
      <c r="H238" s="5" t="s">
        <v>247</v>
      </c>
      <c r="I238" s="5" t="s">
        <v>248</v>
      </c>
      <c r="J238" s="5" t="s">
        <v>249</v>
      </c>
      <c r="K238" s="5" t="s">
        <v>2600</v>
      </c>
      <c r="L238" s="8" t="s">
        <v>251</v>
      </c>
      <c r="M238" s="5" t="s">
        <v>118</v>
      </c>
      <c r="N238" s="5" t="s">
        <v>252</v>
      </c>
      <c r="O238" s="5" t="s">
        <v>253</v>
      </c>
      <c r="P238" s="5" t="s">
        <v>2601</v>
      </c>
      <c r="Q238" s="5" t="s">
        <v>122</v>
      </c>
      <c r="T238" s="5" t="s">
        <v>123</v>
      </c>
      <c r="U238" s="5" t="s">
        <v>123</v>
      </c>
      <c r="V238" s="5" t="s">
        <v>123</v>
      </c>
      <c r="X238" s="5" t="s">
        <v>123</v>
      </c>
      <c r="AB238" s="5" t="s">
        <v>123</v>
      </c>
      <c r="DB238" s="5">
        <v>3.0</v>
      </c>
      <c r="DE238" s="5" t="s">
        <v>124</v>
      </c>
    </row>
    <row r="239">
      <c r="A239" s="5" t="s">
        <v>2602</v>
      </c>
      <c r="B239" s="5">
        <v>191.0</v>
      </c>
      <c r="C239" s="5">
        <v>124.0</v>
      </c>
      <c r="D239" s="5" t="s">
        <v>139</v>
      </c>
      <c r="E239" s="5" t="s">
        <v>125</v>
      </c>
      <c r="F239" s="5" t="s">
        <v>160</v>
      </c>
      <c r="G239" s="5" t="s">
        <v>449</v>
      </c>
      <c r="H239" s="5" t="s">
        <v>247</v>
      </c>
      <c r="I239" s="5" t="s">
        <v>2603</v>
      </c>
      <c r="J239" s="5" t="s">
        <v>249</v>
      </c>
      <c r="K239" s="5" t="s">
        <v>143</v>
      </c>
      <c r="L239" s="8" t="s">
        <v>251</v>
      </c>
      <c r="M239" s="5" t="s">
        <v>118</v>
      </c>
      <c r="N239" s="5" t="s">
        <v>252</v>
      </c>
      <c r="O239" s="5" t="s">
        <v>253</v>
      </c>
      <c r="P239" s="5" t="s">
        <v>2604</v>
      </c>
      <c r="Q239" s="5" t="s">
        <v>157</v>
      </c>
      <c r="S239" s="5" t="s">
        <v>123</v>
      </c>
      <c r="T239" s="5" t="s">
        <v>123</v>
      </c>
      <c r="U239" s="5" t="s">
        <v>123</v>
      </c>
      <c r="V239" s="5" t="s">
        <v>123</v>
      </c>
      <c r="X239" s="5" t="s">
        <v>123</v>
      </c>
      <c r="Y239" s="5" t="s">
        <v>123</v>
      </c>
      <c r="Z239" s="5" t="s">
        <v>123</v>
      </c>
      <c r="AA239" s="5" t="s">
        <v>123</v>
      </c>
      <c r="AB239" s="5" t="s">
        <v>123</v>
      </c>
      <c r="AK239" s="5" t="s">
        <v>123</v>
      </c>
      <c r="AL239" s="5" t="s">
        <v>123</v>
      </c>
      <c r="AM239" s="5" t="s">
        <v>123</v>
      </c>
      <c r="AO239" s="5" t="s">
        <v>123</v>
      </c>
      <c r="AP239" s="5" t="s">
        <v>123</v>
      </c>
      <c r="AT239" s="5" t="s">
        <v>123</v>
      </c>
      <c r="AU239" s="5" t="s">
        <v>123</v>
      </c>
      <c r="AW239" s="5" t="s">
        <v>123</v>
      </c>
      <c r="AX239" s="5" t="s">
        <v>123</v>
      </c>
      <c r="AZ239" s="5" t="s">
        <v>123</v>
      </c>
      <c r="BA239" s="5" t="s">
        <v>123</v>
      </c>
      <c r="BB239" s="5" t="s">
        <v>123</v>
      </c>
      <c r="BD239" s="5" t="s">
        <v>123</v>
      </c>
      <c r="BE239" s="5" t="s">
        <v>123</v>
      </c>
      <c r="BH239" s="5" t="s">
        <v>123</v>
      </c>
      <c r="BK239" s="5" t="s">
        <v>123</v>
      </c>
      <c r="BL239" s="5" t="s">
        <v>123</v>
      </c>
      <c r="BM239" s="5" t="s">
        <v>123</v>
      </c>
      <c r="BN239" s="5" t="s">
        <v>123</v>
      </c>
      <c r="BO239" s="5" t="s">
        <v>123</v>
      </c>
      <c r="BP239" s="5" t="s">
        <v>123</v>
      </c>
      <c r="BQ239" s="5" t="s">
        <v>123</v>
      </c>
      <c r="BR239" s="5" t="s">
        <v>123</v>
      </c>
      <c r="BS239" s="5" t="s">
        <v>123</v>
      </c>
      <c r="BT239" s="5" t="s">
        <v>123</v>
      </c>
      <c r="BU239" s="5" t="s">
        <v>123</v>
      </c>
      <c r="BV239" s="5" t="s">
        <v>123</v>
      </c>
      <c r="BX239" s="5" t="s">
        <v>123</v>
      </c>
      <c r="CA239" s="5" t="s">
        <v>123</v>
      </c>
      <c r="CC239" s="5" t="s">
        <v>123</v>
      </c>
      <c r="CE239" s="5" t="s">
        <v>123</v>
      </c>
      <c r="CG239" s="5" t="s">
        <v>123</v>
      </c>
      <c r="CH239" s="5" t="s">
        <v>123</v>
      </c>
      <c r="CI239" s="5" t="s">
        <v>123</v>
      </c>
      <c r="CJ239" s="5" t="s">
        <v>123</v>
      </c>
      <c r="CK239" s="5" t="s">
        <v>123</v>
      </c>
      <c r="CM239" s="5" t="s">
        <v>123</v>
      </c>
      <c r="CO239" s="5" t="s">
        <v>123</v>
      </c>
      <c r="CP239" s="5" t="s">
        <v>123</v>
      </c>
      <c r="CQ239" s="5" t="s">
        <v>123</v>
      </c>
      <c r="CR239" s="5" t="s">
        <v>123</v>
      </c>
      <c r="CS239" s="5" t="s">
        <v>123</v>
      </c>
      <c r="CT239" s="5" t="s">
        <v>123</v>
      </c>
      <c r="CX239" s="5" t="s">
        <v>123</v>
      </c>
      <c r="DB239" s="5">
        <v>3.0</v>
      </c>
      <c r="DD239" s="5" t="s">
        <v>2605</v>
      </c>
      <c r="DE239" s="5" t="s">
        <v>124</v>
      </c>
    </row>
    <row r="240">
      <c r="A240" s="40" t="s">
        <v>2606</v>
      </c>
      <c r="B240" s="40" t="s">
        <v>1418</v>
      </c>
      <c r="C240" s="40" t="s">
        <v>1419</v>
      </c>
      <c r="D240" s="40" t="s">
        <v>139</v>
      </c>
      <c r="E240" s="42"/>
      <c r="F240" s="42"/>
      <c r="G240" s="40" t="s">
        <v>1420</v>
      </c>
      <c r="H240" s="40" t="s">
        <v>1421</v>
      </c>
      <c r="I240" s="40" t="s">
        <v>354</v>
      </c>
      <c r="J240" s="40" t="s">
        <v>355</v>
      </c>
      <c r="K240" s="40" t="s">
        <v>356</v>
      </c>
      <c r="L240" s="43" t="s">
        <v>1422</v>
      </c>
      <c r="M240" s="40" t="s">
        <v>118</v>
      </c>
      <c r="N240" s="40" t="s">
        <v>1423</v>
      </c>
      <c r="O240" s="40" t="s">
        <v>1424</v>
      </c>
      <c r="P240" s="40" t="s">
        <v>1425</v>
      </c>
      <c r="Q240" s="40" t="s">
        <v>157</v>
      </c>
      <c r="R240" s="42"/>
      <c r="S240" s="42"/>
      <c r="T240" s="40" t="s">
        <v>123</v>
      </c>
      <c r="U240" s="40" t="s">
        <v>123</v>
      </c>
      <c r="V240" s="40" t="s">
        <v>123</v>
      </c>
      <c r="W240" s="40" t="s">
        <v>123</v>
      </c>
      <c r="X240" s="40" t="s">
        <v>123</v>
      </c>
      <c r="Y240" s="40" t="s">
        <v>123</v>
      </c>
      <c r="Z240" s="40" t="s">
        <v>123</v>
      </c>
      <c r="AA240" s="40" t="s">
        <v>123</v>
      </c>
      <c r="AB240" s="42"/>
      <c r="AC240" s="42"/>
      <c r="AD240" s="42"/>
      <c r="AE240" s="42"/>
      <c r="AF240" s="42"/>
      <c r="AG240" s="42"/>
      <c r="AH240" s="42"/>
      <c r="AI240" s="42"/>
      <c r="AJ240" s="42"/>
      <c r="AK240" s="40" t="s">
        <v>123</v>
      </c>
      <c r="AL240" s="42"/>
      <c r="AM240" s="40" t="s">
        <v>123</v>
      </c>
      <c r="AN240" s="40" t="s">
        <v>123</v>
      </c>
      <c r="AO240" s="40" t="s">
        <v>123</v>
      </c>
      <c r="AP240" s="42"/>
      <c r="AQ240" s="40" t="s">
        <v>123</v>
      </c>
      <c r="AR240" s="40" t="s">
        <v>123</v>
      </c>
      <c r="AS240" s="40" t="s">
        <v>123</v>
      </c>
      <c r="AT240" s="40" t="s">
        <v>123</v>
      </c>
      <c r="AU240" s="40" t="s">
        <v>123</v>
      </c>
      <c r="AV240" s="40" t="s">
        <v>123</v>
      </c>
      <c r="AW240" s="42"/>
      <c r="AX240" s="42"/>
      <c r="AY240" s="40" t="s">
        <v>123</v>
      </c>
      <c r="AZ240" s="40" t="s">
        <v>123</v>
      </c>
      <c r="BA240" s="40" t="s">
        <v>123</v>
      </c>
      <c r="BB240" s="40" t="s">
        <v>123</v>
      </c>
      <c r="BC240" s="40" t="s">
        <v>123</v>
      </c>
      <c r="BD240" s="40" t="s">
        <v>123</v>
      </c>
      <c r="BE240" s="42"/>
      <c r="BF240" s="40" t="s">
        <v>123</v>
      </c>
      <c r="BG240" s="42"/>
      <c r="BH240" s="40" t="s">
        <v>123</v>
      </c>
      <c r="BI240" s="42"/>
      <c r="BJ240" s="42"/>
      <c r="BK240" s="40" t="s">
        <v>123</v>
      </c>
      <c r="BL240" s="40" t="s">
        <v>123</v>
      </c>
      <c r="BM240" s="40" t="s">
        <v>123</v>
      </c>
      <c r="BN240" s="42"/>
      <c r="BO240" s="40" t="s">
        <v>123</v>
      </c>
      <c r="BP240" s="40" t="s">
        <v>123</v>
      </c>
      <c r="BQ240" s="42"/>
      <c r="BR240" s="40" t="s">
        <v>123</v>
      </c>
      <c r="BS240" s="40" t="s">
        <v>123</v>
      </c>
      <c r="BT240" s="40" t="s">
        <v>123</v>
      </c>
      <c r="BU240" s="40" t="s">
        <v>123</v>
      </c>
      <c r="BV240" s="40" t="s">
        <v>123</v>
      </c>
      <c r="BW240" s="42"/>
      <c r="BX240" s="42"/>
      <c r="BY240" s="42"/>
      <c r="BZ240" s="40" t="s">
        <v>123</v>
      </c>
      <c r="CA240" s="40" t="s">
        <v>123</v>
      </c>
      <c r="CB240" s="40" t="s">
        <v>123</v>
      </c>
      <c r="CC240" s="42"/>
      <c r="CD240" s="42"/>
      <c r="CE240" s="42"/>
      <c r="CF240" s="42"/>
      <c r="CG240" s="40" t="s">
        <v>123</v>
      </c>
      <c r="CH240" s="40" t="s">
        <v>123</v>
      </c>
      <c r="CI240" s="40" t="s">
        <v>123</v>
      </c>
      <c r="CJ240" s="40" t="s">
        <v>123</v>
      </c>
      <c r="CK240" s="40" t="s">
        <v>123</v>
      </c>
      <c r="CL240" s="40" t="s">
        <v>123</v>
      </c>
      <c r="CM240" s="40" t="s">
        <v>123</v>
      </c>
      <c r="CN240" s="40" t="s">
        <v>123</v>
      </c>
      <c r="CO240" s="42"/>
      <c r="CP240" s="40" t="s">
        <v>123</v>
      </c>
      <c r="CQ240" s="40" t="s">
        <v>123</v>
      </c>
      <c r="CR240" s="40" t="s">
        <v>123</v>
      </c>
      <c r="CS240" s="40" t="s">
        <v>123</v>
      </c>
      <c r="CT240" s="40" t="s">
        <v>123</v>
      </c>
      <c r="CU240" s="42"/>
      <c r="CV240" s="42"/>
      <c r="CW240" s="40" t="s">
        <v>123</v>
      </c>
      <c r="CX240" s="40" t="s">
        <v>123</v>
      </c>
      <c r="CY240" s="40" t="s">
        <v>123</v>
      </c>
      <c r="CZ240" s="40" t="s">
        <v>123</v>
      </c>
      <c r="DA240" s="40" t="s">
        <v>123</v>
      </c>
      <c r="DB240" s="44">
        <v>43528.0</v>
      </c>
      <c r="DC240" s="42"/>
      <c r="DD240" s="40" t="s">
        <v>1135</v>
      </c>
      <c r="DE240" s="40" t="s">
        <v>124</v>
      </c>
      <c r="DF240" s="42"/>
      <c r="DG240" s="42"/>
    </row>
    <row r="241">
      <c r="A241" s="5" t="s">
        <v>2607</v>
      </c>
      <c r="B241" s="5">
        <v>127.0</v>
      </c>
      <c r="C241" s="5">
        <v>122.0</v>
      </c>
      <c r="D241" s="5" t="s">
        <v>139</v>
      </c>
      <c r="E241" s="5" t="s">
        <v>110</v>
      </c>
      <c r="F241" s="5" t="s">
        <v>160</v>
      </c>
      <c r="G241" s="5" t="s">
        <v>412</v>
      </c>
      <c r="H241" s="5" t="s">
        <v>1421</v>
      </c>
      <c r="I241" s="5" t="s">
        <v>354</v>
      </c>
      <c r="J241" s="5" t="s">
        <v>355</v>
      </c>
      <c r="K241" s="5" t="s">
        <v>356</v>
      </c>
      <c r="L241" s="8" t="s">
        <v>1422</v>
      </c>
      <c r="M241" s="5" t="s">
        <v>118</v>
      </c>
      <c r="N241" s="5" t="s">
        <v>1423</v>
      </c>
      <c r="O241" s="5" t="s">
        <v>1424</v>
      </c>
      <c r="P241" s="5" t="s">
        <v>2608</v>
      </c>
      <c r="Q241" s="5" t="s">
        <v>122</v>
      </c>
      <c r="T241" s="5" t="s">
        <v>123</v>
      </c>
      <c r="U241" s="5" t="s">
        <v>123</v>
      </c>
      <c r="V241" s="5" t="s">
        <v>123</v>
      </c>
      <c r="X241" s="5" t="s">
        <v>123</v>
      </c>
      <c r="Y241" s="5" t="s">
        <v>123</v>
      </c>
      <c r="DB241" s="5">
        <v>3.0</v>
      </c>
      <c r="DE241" s="5" t="s">
        <v>124</v>
      </c>
    </row>
    <row r="242">
      <c r="A242" s="5" t="s">
        <v>2609</v>
      </c>
      <c r="B242" s="5">
        <v>213.0</v>
      </c>
      <c r="C242" s="5">
        <v>68.0</v>
      </c>
      <c r="D242" s="5" t="s">
        <v>139</v>
      </c>
      <c r="E242" s="5" t="s">
        <v>125</v>
      </c>
      <c r="F242" s="5" t="s">
        <v>160</v>
      </c>
      <c r="G242" s="5" t="s">
        <v>1128</v>
      </c>
      <c r="H242" s="5" t="s">
        <v>1421</v>
      </c>
      <c r="I242" s="5" t="s">
        <v>354</v>
      </c>
      <c r="J242" s="5" t="s">
        <v>355</v>
      </c>
      <c r="K242" s="5" t="s">
        <v>356</v>
      </c>
      <c r="L242" s="8" t="s">
        <v>1422</v>
      </c>
      <c r="M242" s="5" t="s">
        <v>118</v>
      </c>
      <c r="N242" s="5" t="s">
        <v>2610</v>
      </c>
      <c r="O242" s="5" t="s">
        <v>2611</v>
      </c>
      <c r="P242" s="5" t="s">
        <v>2612</v>
      </c>
      <c r="Q242" s="5" t="s">
        <v>157</v>
      </c>
      <c r="T242" s="5" t="s">
        <v>123</v>
      </c>
      <c r="U242" s="5" t="s">
        <v>123</v>
      </c>
      <c r="V242" s="5" t="s">
        <v>123</v>
      </c>
      <c r="W242" s="5" t="s">
        <v>123</v>
      </c>
      <c r="X242" s="5" t="s">
        <v>123</v>
      </c>
      <c r="Y242" s="5" t="s">
        <v>123</v>
      </c>
      <c r="Z242" s="5" t="s">
        <v>123</v>
      </c>
      <c r="AA242" s="5" t="s">
        <v>123</v>
      </c>
      <c r="AK242" s="5" t="s">
        <v>123</v>
      </c>
      <c r="AM242" s="5" t="s">
        <v>123</v>
      </c>
      <c r="AN242" s="5" t="s">
        <v>123</v>
      </c>
      <c r="AO242" s="5" t="s">
        <v>123</v>
      </c>
      <c r="AQ242" s="5" t="s">
        <v>123</v>
      </c>
      <c r="AR242" s="5" t="s">
        <v>123</v>
      </c>
      <c r="AS242" s="5" t="s">
        <v>123</v>
      </c>
      <c r="AT242" s="5" t="s">
        <v>123</v>
      </c>
      <c r="AU242" s="5" t="s">
        <v>123</v>
      </c>
      <c r="AV242" s="5" t="s">
        <v>123</v>
      </c>
      <c r="AY242" s="5" t="s">
        <v>123</v>
      </c>
      <c r="AZ242" s="5" t="s">
        <v>123</v>
      </c>
      <c r="BA242" s="5" t="s">
        <v>123</v>
      </c>
      <c r="BB242" s="5" t="s">
        <v>123</v>
      </c>
      <c r="BC242" s="5" t="s">
        <v>123</v>
      </c>
      <c r="BD242" s="5" t="s">
        <v>123</v>
      </c>
      <c r="BF242" s="5" t="s">
        <v>123</v>
      </c>
      <c r="BH242" s="5" t="s">
        <v>123</v>
      </c>
      <c r="BK242" s="5" t="s">
        <v>123</v>
      </c>
      <c r="BL242" s="5" t="s">
        <v>123</v>
      </c>
      <c r="BM242" s="5" t="s">
        <v>123</v>
      </c>
      <c r="BO242" s="5" t="s">
        <v>123</v>
      </c>
      <c r="BP242" s="5" t="s">
        <v>123</v>
      </c>
      <c r="BR242" s="5" t="s">
        <v>123</v>
      </c>
      <c r="BS242" s="5" t="s">
        <v>123</v>
      </c>
      <c r="BT242" s="5" t="s">
        <v>123</v>
      </c>
      <c r="BU242" s="5" t="s">
        <v>123</v>
      </c>
      <c r="BV242" s="5" t="s">
        <v>123</v>
      </c>
      <c r="BZ242" s="5" t="s">
        <v>123</v>
      </c>
      <c r="CA242" s="5" t="s">
        <v>123</v>
      </c>
      <c r="CB242" s="5" t="s">
        <v>123</v>
      </c>
      <c r="CG242" s="5" t="s">
        <v>123</v>
      </c>
      <c r="CH242" s="5" t="s">
        <v>123</v>
      </c>
      <c r="CI242" s="5" t="s">
        <v>123</v>
      </c>
      <c r="CJ242" s="5" t="s">
        <v>123</v>
      </c>
      <c r="CK242" s="5" t="s">
        <v>123</v>
      </c>
      <c r="CL242" s="5" t="s">
        <v>123</v>
      </c>
      <c r="CM242" s="5" t="s">
        <v>123</v>
      </c>
      <c r="CN242" s="5" t="s">
        <v>123</v>
      </c>
      <c r="CP242" s="5" t="s">
        <v>123</v>
      </c>
      <c r="CQ242" s="5" t="s">
        <v>123</v>
      </c>
      <c r="CR242" s="5" t="s">
        <v>123</v>
      </c>
      <c r="CS242" s="5" t="s">
        <v>123</v>
      </c>
      <c r="CT242" s="5" t="s">
        <v>123</v>
      </c>
      <c r="CW242" s="5" t="s">
        <v>123</v>
      </c>
      <c r="CX242" s="5" t="s">
        <v>123</v>
      </c>
      <c r="CY242" s="5" t="s">
        <v>123</v>
      </c>
      <c r="CZ242" s="5" t="s">
        <v>123</v>
      </c>
      <c r="DA242" s="5" t="s">
        <v>123</v>
      </c>
      <c r="DB242" s="5">
        <v>4.0</v>
      </c>
      <c r="DD242" s="5" t="s">
        <v>1135</v>
      </c>
      <c r="DE242" s="5" t="s">
        <v>124</v>
      </c>
    </row>
    <row r="243">
      <c r="A243" s="40" t="s">
        <v>2613</v>
      </c>
      <c r="B243" s="40" t="s">
        <v>1479</v>
      </c>
      <c r="C243" s="40" t="s">
        <v>1480</v>
      </c>
      <c r="D243" s="40" t="s">
        <v>109</v>
      </c>
      <c r="E243" s="42"/>
      <c r="F243" s="42"/>
      <c r="G243" s="40" t="s">
        <v>1550</v>
      </c>
      <c r="H243" s="40" t="s">
        <v>1482</v>
      </c>
      <c r="I243" s="40" t="s">
        <v>1483</v>
      </c>
      <c r="J243" s="40" t="s">
        <v>448</v>
      </c>
      <c r="K243" s="40" t="s">
        <v>1484</v>
      </c>
      <c r="L243" s="43" t="s">
        <v>1485</v>
      </c>
      <c r="M243" s="40" t="s">
        <v>118</v>
      </c>
      <c r="N243" s="40" t="s">
        <v>1486</v>
      </c>
      <c r="O243" s="40" t="s">
        <v>1487</v>
      </c>
      <c r="P243" s="40" t="s">
        <v>1488</v>
      </c>
      <c r="Q243" s="40" t="s">
        <v>157</v>
      </c>
      <c r="R243" s="40" t="s">
        <v>123</v>
      </c>
      <c r="S243" s="40" t="s">
        <v>123</v>
      </c>
      <c r="T243" s="40" t="s">
        <v>123</v>
      </c>
      <c r="U243" s="40" t="s">
        <v>123</v>
      </c>
      <c r="V243" s="40" t="s">
        <v>123</v>
      </c>
      <c r="W243" s="42"/>
      <c r="X243" s="40" t="s">
        <v>123</v>
      </c>
      <c r="Y243" s="42"/>
      <c r="Z243" s="40" t="s">
        <v>123</v>
      </c>
      <c r="AA243" s="42"/>
      <c r="AB243" s="42"/>
      <c r="AC243" s="40" t="s">
        <v>123</v>
      </c>
      <c r="AD243" s="42"/>
      <c r="AE243" s="40" t="s">
        <v>123</v>
      </c>
      <c r="AF243" s="42"/>
      <c r="AG243" s="42"/>
      <c r="AH243" s="40" t="s">
        <v>123</v>
      </c>
      <c r="AI243" s="42"/>
      <c r="AJ243" s="42"/>
      <c r="AK243" s="40" t="s">
        <v>123</v>
      </c>
      <c r="AL243" s="40" t="s">
        <v>123</v>
      </c>
      <c r="AM243" s="40" t="s">
        <v>123</v>
      </c>
      <c r="AN243" s="40" t="s">
        <v>123</v>
      </c>
      <c r="AO243" s="42"/>
      <c r="AP243" s="40" t="s">
        <v>123</v>
      </c>
      <c r="AQ243" s="42"/>
      <c r="AR243" s="42"/>
      <c r="AS243" s="42"/>
      <c r="AT243" s="40" t="s">
        <v>123</v>
      </c>
      <c r="AU243" s="42"/>
      <c r="AV243" s="40" t="s">
        <v>123</v>
      </c>
      <c r="AW243" s="42"/>
      <c r="AX243" s="42"/>
      <c r="AY243" s="42"/>
      <c r="AZ243" s="42"/>
      <c r="BA243" s="42"/>
      <c r="BB243" s="42"/>
      <c r="BC243" s="42"/>
      <c r="BD243" s="42"/>
      <c r="BE243" s="40" t="s">
        <v>123</v>
      </c>
      <c r="BF243" s="40" t="s">
        <v>123</v>
      </c>
      <c r="BG243" s="42"/>
      <c r="BH243" s="42"/>
      <c r="BI243" s="42"/>
      <c r="BJ243" s="42"/>
      <c r="BK243" s="40" t="s">
        <v>123</v>
      </c>
      <c r="BL243" s="42"/>
      <c r="BM243" s="40" t="s">
        <v>123</v>
      </c>
      <c r="BN243" s="42"/>
      <c r="BO243" s="40" t="s">
        <v>123</v>
      </c>
      <c r="BP243" s="42"/>
      <c r="BQ243" s="42"/>
      <c r="BR243" s="42"/>
      <c r="BS243" s="42"/>
      <c r="BT243" s="40" t="s">
        <v>123</v>
      </c>
      <c r="BU243" s="40" t="s">
        <v>123</v>
      </c>
      <c r="BV243" s="40" t="s">
        <v>123</v>
      </c>
      <c r="BW243" s="40" t="s">
        <v>123</v>
      </c>
      <c r="BX243" s="42"/>
      <c r="BY243" s="42"/>
      <c r="BZ243" s="42"/>
      <c r="CA243" s="42"/>
      <c r="CB243" s="42"/>
      <c r="CC243" s="42"/>
      <c r="CD243" s="42"/>
      <c r="CE243" s="40" t="s">
        <v>123</v>
      </c>
      <c r="CF243" s="42"/>
      <c r="CG243" s="40" t="s">
        <v>123</v>
      </c>
      <c r="CH243" s="40" t="s">
        <v>123</v>
      </c>
      <c r="CI243" s="40" t="s">
        <v>123</v>
      </c>
      <c r="CJ243" s="42"/>
      <c r="CK243" s="42"/>
      <c r="CL243" s="42"/>
      <c r="CM243" s="40" t="s">
        <v>123</v>
      </c>
      <c r="CN243" s="42"/>
      <c r="CO243" s="42"/>
      <c r="CP243" s="42"/>
      <c r="CQ243" s="40" t="s">
        <v>123</v>
      </c>
      <c r="CR243" s="40" t="s">
        <v>123</v>
      </c>
      <c r="CS243" s="40" t="s">
        <v>123</v>
      </c>
      <c r="CT243" s="40" t="s">
        <v>123</v>
      </c>
      <c r="CU243" s="42"/>
      <c r="CV243" s="42"/>
      <c r="CW243" s="42"/>
      <c r="CX243" s="42"/>
      <c r="CY243" s="42"/>
      <c r="CZ243" s="42"/>
      <c r="DA243" s="42"/>
      <c r="DB243" s="44">
        <v>43558.0</v>
      </c>
      <c r="DC243" s="42"/>
      <c r="DD243" s="42"/>
      <c r="DE243" s="40" t="s">
        <v>124</v>
      </c>
      <c r="DF243" s="42"/>
      <c r="DG243" s="42"/>
    </row>
    <row r="244">
      <c r="A244" s="5" t="s">
        <v>2614</v>
      </c>
      <c r="B244" s="5">
        <v>20.0</v>
      </c>
      <c r="C244" s="5">
        <v>71.0</v>
      </c>
      <c r="D244" s="5" t="s">
        <v>109</v>
      </c>
      <c r="E244" s="5" t="s">
        <v>110</v>
      </c>
      <c r="F244" s="5" t="s">
        <v>160</v>
      </c>
      <c r="G244" s="5" t="s">
        <v>1434</v>
      </c>
      <c r="H244" s="5" t="s">
        <v>1482</v>
      </c>
      <c r="I244" s="5" t="s">
        <v>1483</v>
      </c>
      <c r="J244" s="5" t="s">
        <v>448</v>
      </c>
      <c r="K244" s="5" t="s">
        <v>143</v>
      </c>
      <c r="L244" s="8" t="s">
        <v>1485</v>
      </c>
      <c r="M244" s="5" t="s">
        <v>118</v>
      </c>
      <c r="N244" s="5" t="s">
        <v>1486</v>
      </c>
      <c r="O244" s="5" t="s">
        <v>1487</v>
      </c>
      <c r="P244" s="5" t="s">
        <v>2615</v>
      </c>
      <c r="Q244" s="5" t="s">
        <v>157</v>
      </c>
      <c r="S244" s="5" t="s">
        <v>123</v>
      </c>
      <c r="T244" s="5" t="s">
        <v>123</v>
      </c>
      <c r="U244" s="5" t="s">
        <v>123</v>
      </c>
      <c r="V244" s="5" t="s">
        <v>123</v>
      </c>
      <c r="X244" s="5" t="s">
        <v>123</v>
      </c>
      <c r="AC244" s="5" t="s">
        <v>123</v>
      </c>
      <c r="AE244" s="5" t="s">
        <v>123</v>
      </c>
      <c r="AH244" s="5" t="s">
        <v>123</v>
      </c>
      <c r="AK244" s="5" t="s">
        <v>123</v>
      </c>
      <c r="AL244" s="5" t="s">
        <v>123</v>
      </c>
      <c r="AM244" s="5" t="s">
        <v>123</v>
      </c>
      <c r="AN244" s="5" t="s">
        <v>123</v>
      </c>
      <c r="AP244" s="5" t="s">
        <v>123</v>
      </c>
      <c r="AT244" s="5" t="s">
        <v>123</v>
      </c>
      <c r="AV244" s="5" t="s">
        <v>123</v>
      </c>
      <c r="BE244" s="5" t="s">
        <v>123</v>
      </c>
      <c r="BF244" s="5" t="s">
        <v>123</v>
      </c>
      <c r="BK244" s="5" t="s">
        <v>123</v>
      </c>
      <c r="BM244" s="5" t="s">
        <v>123</v>
      </c>
      <c r="BO244" s="5" t="s">
        <v>123</v>
      </c>
      <c r="BT244" s="5" t="s">
        <v>123</v>
      </c>
      <c r="BU244" s="5" t="s">
        <v>123</v>
      </c>
      <c r="BV244" s="5" t="s">
        <v>123</v>
      </c>
      <c r="BW244" s="5" t="s">
        <v>123</v>
      </c>
      <c r="CE244" s="5" t="s">
        <v>123</v>
      </c>
      <c r="CG244" s="5" t="s">
        <v>123</v>
      </c>
      <c r="CH244" s="5" t="s">
        <v>123</v>
      </c>
      <c r="CI244" s="5" t="s">
        <v>123</v>
      </c>
      <c r="CM244" s="5" t="s">
        <v>123</v>
      </c>
      <c r="CQ244" s="5" t="s">
        <v>123</v>
      </c>
      <c r="CR244" s="5" t="s">
        <v>123</v>
      </c>
      <c r="CS244" s="5" t="s">
        <v>123</v>
      </c>
      <c r="CT244" s="5" t="s">
        <v>123</v>
      </c>
      <c r="DB244" s="5">
        <v>4.0</v>
      </c>
      <c r="DE244" s="5" t="s">
        <v>124</v>
      </c>
    </row>
    <row r="245">
      <c r="A245" s="5" t="s">
        <v>2616</v>
      </c>
      <c r="B245" s="5">
        <v>141.0</v>
      </c>
      <c r="C245" s="5">
        <v>141.0</v>
      </c>
      <c r="D245" s="5" t="s">
        <v>109</v>
      </c>
      <c r="E245" s="5" t="s">
        <v>125</v>
      </c>
      <c r="F245" s="5" t="s">
        <v>126</v>
      </c>
      <c r="G245" s="5" t="s">
        <v>1823</v>
      </c>
      <c r="H245" s="5" t="s">
        <v>1482</v>
      </c>
      <c r="I245" s="5" t="s">
        <v>1483</v>
      </c>
      <c r="J245" s="5" t="s">
        <v>448</v>
      </c>
      <c r="K245" s="5" t="s">
        <v>2617</v>
      </c>
      <c r="L245" s="8" t="s">
        <v>1485</v>
      </c>
      <c r="M245" s="5" t="s">
        <v>118</v>
      </c>
      <c r="N245" s="5" t="s">
        <v>1486</v>
      </c>
      <c r="O245" s="5" t="s">
        <v>1487</v>
      </c>
      <c r="P245" s="5" t="s">
        <v>2618</v>
      </c>
      <c r="Q245" s="5" t="s">
        <v>122</v>
      </c>
      <c r="R245" s="5" t="s">
        <v>123</v>
      </c>
      <c r="S245" s="5" t="s">
        <v>123</v>
      </c>
      <c r="V245" s="5" t="s">
        <v>123</v>
      </c>
      <c r="X245" s="5" t="s">
        <v>123</v>
      </c>
      <c r="Z245" s="5" t="s">
        <v>123</v>
      </c>
      <c r="AC245" s="5" t="s">
        <v>123</v>
      </c>
      <c r="DB245" s="5">
        <v>3.0</v>
      </c>
      <c r="DE245" s="5" t="s">
        <v>124</v>
      </c>
    </row>
    <row r="246">
      <c r="A246" s="40" t="s">
        <v>2619</v>
      </c>
      <c r="B246" s="40" t="s">
        <v>1572</v>
      </c>
      <c r="C246" s="40" t="s">
        <v>1573</v>
      </c>
      <c r="D246" s="40" t="s">
        <v>139</v>
      </c>
      <c r="E246" s="42"/>
      <c r="F246" s="42"/>
      <c r="G246" s="40" t="s">
        <v>1574</v>
      </c>
      <c r="H246" s="40" t="s">
        <v>1575</v>
      </c>
      <c r="I246" s="40" t="s">
        <v>441</v>
      </c>
      <c r="J246" s="40" t="s">
        <v>222</v>
      </c>
      <c r="K246" s="40" t="s">
        <v>1576</v>
      </c>
      <c r="L246" s="43" t="s">
        <v>1577</v>
      </c>
      <c r="M246" s="40" t="s">
        <v>118</v>
      </c>
      <c r="N246" s="40" t="s">
        <v>1578</v>
      </c>
      <c r="O246" s="40" t="s">
        <v>1579</v>
      </c>
      <c r="P246" s="42"/>
      <c r="Q246" s="40" t="s">
        <v>157</v>
      </c>
      <c r="R246" s="42"/>
      <c r="S246" s="42"/>
      <c r="T246" s="40" t="s">
        <v>123</v>
      </c>
      <c r="U246" s="40" t="s">
        <v>123</v>
      </c>
      <c r="V246" s="40" t="s">
        <v>123</v>
      </c>
      <c r="W246" s="42"/>
      <c r="X246" s="40" t="s">
        <v>123</v>
      </c>
      <c r="Y246" s="40" t="s">
        <v>123</v>
      </c>
      <c r="Z246" s="40" t="s">
        <v>123</v>
      </c>
      <c r="AA246" s="40" t="s">
        <v>123</v>
      </c>
      <c r="AB246" s="42"/>
      <c r="AC246" s="42"/>
      <c r="AD246" s="42"/>
      <c r="AE246" s="42"/>
      <c r="AF246" s="42"/>
      <c r="AG246" s="42"/>
      <c r="AH246" s="42"/>
      <c r="AI246" s="42"/>
      <c r="AJ246" s="42"/>
      <c r="AK246" s="40" t="s">
        <v>123</v>
      </c>
      <c r="AL246" s="40" t="s">
        <v>123</v>
      </c>
      <c r="AM246" s="40" t="s">
        <v>123</v>
      </c>
      <c r="AN246" s="42"/>
      <c r="AO246" s="40" t="s">
        <v>123</v>
      </c>
      <c r="AP246" s="42"/>
      <c r="AQ246" s="40" t="s">
        <v>123</v>
      </c>
      <c r="AR246" s="40" t="s">
        <v>123</v>
      </c>
      <c r="AS246" s="40" t="s">
        <v>123</v>
      </c>
      <c r="AT246" s="40" t="s">
        <v>123</v>
      </c>
      <c r="AU246" s="40" t="s">
        <v>123</v>
      </c>
      <c r="AV246" s="42"/>
      <c r="AW246" s="42"/>
      <c r="AX246" s="40" t="s">
        <v>123</v>
      </c>
      <c r="AY246" s="40" t="s">
        <v>123</v>
      </c>
      <c r="AZ246" s="40" t="s">
        <v>123</v>
      </c>
      <c r="BA246" s="40" t="s">
        <v>123</v>
      </c>
      <c r="BB246" s="40" t="s">
        <v>123</v>
      </c>
      <c r="BC246" s="40" t="s">
        <v>123</v>
      </c>
      <c r="BD246" s="40" t="s">
        <v>123</v>
      </c>
      <c r="BE246" s="42"/>
      <c r="BF246" s="40" t="s">
        <v>123</v>
      </c>
      <c r="BG246" s="42"/>
      <c r="BH246" s="42"/>
      <c r="BI246" s="42"/>
      <c r="BJ246" s="40" t="s">
        <v>123</v>
      </c>
      <c r="BK246" s="40" t="s">
        <v>123</v>
      </c>
      <c r="BL246" s="42"/>
      <c r="BM246" s="42"/>
      <c r="BN246" s="40" t="s">
        <v>123</v>
      </c>
      <c r="BO246" s="40" t="s">
        <v>123</v>
      </c>
      <c r="BP246" s="40" t="s">
        <v>123</v>
      </c>
      <c r="BQ246" s="42"/>
      <c r="BR246" s="42"/>
      <c r="BS246" s="40" t="s">
        <v>123</v>
      </c>
      <c r="BT246" s="40" t="s">
        <v>123</v>
      </c>
      <c r="BU246" s="42"/>
      <c r="BV246" s="40" t="s">
        <v>123</v>
      </c>
      <c r="BW246" s="42"/>
      <c r="BX246" s="42"/>
      <c r="BY246" s="42"/>
      <c r="BZ246" s="40" t="s">
        <v>123</v>
      </c>
      <c r="CA246" s="40" t="s">
        <v>123</v>
      </c>
      <c r="CB246" s="42"/>
      <c r="CC246" s="42"/>
      <c r="CD246" s="42"/>
      <c r="CE246" s="40" t="s">
        <v>123</v>
      </c>
      <c r="CF246" s="40" t="s">
        <v>123</v>
      </c>
      <c r="CG246" s="40" t="s">
        <v>123</v>
      </c>
      <c r="CH246" s="40" t="s">
        <v>123</v>
      </c>
      <c r="CI246" s="40" t="s">
        <v>123</v>
      </c>
      <c r="CJ246" s="40" t="s">
        <v>123</v>
      </c>
      <c r="CK246" s="40" t="s">
        <v>123</v>
      </c>
      <c r="CL246" s="42"/>
      <c r="CM246" s="40" t="s">
        <v>123</v>
      </c>
      <c r="CN246" s="40" t="s">
        <v>123</v>
      </c>
      <c r="CO246" s="40" t="s">
        <v>123</v>
      </c>
      <c r="CP246" s="40" t="s">
        <v>123</v>
      </c>
      <c r="CQ246" s="40" t="s">
        <v>123</v>
      </c>
      <c r="CR246" s="40" t="s">
        <v>123</v>
      </c>
      <c r="CS246" s="40" t="s">
        <v>123</v>
      </c>
      <c r="CT246" s="40" t="s">
        <v>123</v>
      </c>
      <c r="CU246" s="42"/>
      <c r="CV246" s="42"/>
      <c r="CW246" s="40" t="s">
        <v>123</v>
      </c>
      <c r="CX246" s="40" t="s">
        <v>123</v>
      </c>
      <c r="CY246" s="42"/>
      <c r="CZ246" s="40" t="s">
        <v>123</v>
      </c>
      <c r="DA246" s="42"/>
      <c r="DB246" s="44">
        <v>43558.0</v>
      </c>
      <c r="DC246" s="42"/>
      <c r="DD246" s="40" t="s">
        <v>1582</v>
      </c>
      <c r="DE246" s="40" t="s">
        <v>124</v>
      </c>
      <c r="DF246" s="42"/>
      <c r="DG246" s="42"/>
    </row>
    <row r="247">
      <c r="A247" s="5" t="s">
        <v>2620</v>
      </c>
      <c r="B247" s="5">
        <v>18.0</v>
      </c>
      <c r="C247" s="5">
        <v>68.0</v>
      </c>
      <c r="D247" s="5" t="s">
        <v>139</v>
      </c>
      <c r="E247" s="5" t="s">
        <v>125</v>
      </c>
      <c r="F247" s="5" t="s">
        <v>160</v>
      </c>
      <c r="G247" s="5" t="s">
        <v>1128</v>
      </c>
      <c r="H247" s="5" t="s">
        <v>1575</v>
      </c>
      <c r="I247" s="5" t="s">
        <v>441</v>
      </c>
      <c r="J247" s="5" t="s">
        <v>222</v>
      </c>
      <c r="K247" s="5" t="s">
        <v>1576</v>
      </c>
      <c r="L247" s="8" t="s">
        <v>1577</v>
      </c>
      <c r="M247" s="5" t="s">
        <v>118</v>
      </c>
      <c r="N247" s="5" t="s">
        <v>1578</v>
      </c>
      <c r="O247" s="5" t="s">
        <v>1579</v>
      </c>
      <c r="P247" s="5" t="s">
        <v>2621</v>
      </c>
      <c r="Q247" s="5" t="s">
        <v>157</v>
      </c>
      <c r="T247" s="5" t="s">
        <v>123</v>
      </c>
      <c r="U247" s="5" t="s">
        <v>123</v>
      </c>
      <c r="V247" s="5" t="s">
        <v>123</v>
      </c>
      <c r="X247" s="5" t="s">
        <v>123</v>
      </c>
      <c r="Y247" s="5" t="s">
        <v>123</v>
      </c>
      <c r="Z247" s="5" t="s">
        <v>123</v>
      </c>
      <c r="AA247" s="5" t="s">
        <v>123</v>
      </c>
      <c r="AK247" s="5" t="s">
        <v>123</v>
      </c>
      <c r="AL247" s="5" t="s">
        <v>123</v>
      </c>
      <c r="AM247" s="5" t="s">
        <v>123</v>
      </c>
      <c r="AO247" s="5" t="s">
        <v>123</v>
      </c>
      <c r="AQ247" s="5" t="s">
        <v>123</v>
      </c>
      <c r="AR247" s="5" t="s">
        <v>123</v>
      </c>
      <c r="AS247" s="5" t="s">
        <v>123</v>
      </c>
      <c r="AT247" s="5" t="s">
        <v>123</v>
      </c>
      <c r="AU247" s="5" t="s">
        <v>123</v>
      </c>
      <c r="AX247" s="5" t="s">
        <v>123</v>
      </c>
      <c r="AY247" s="5" t="s">
        <v>123</v>
      </c>
      <c r="AZ247" s="5" t="s">
        <v>123</v>
      </c>
      <c r="BA247" s="5" t="s">
        <v>123</v>
      </c>
      <c r="BB247" s="5" t="s">
        <v>123</v>
      </c>
      <c r="BC247" s="5" t="s">
        <v>123</v>
      </c>
      <c r="BD247" s="5" t="s">
        <v>123</v>
      </c>
      <c r="BF247" s="5" t="s">
        <v>123</v>
      </c>
      <c r="BJ247" s="5" t="s">
        <v>123</v>
      </c>
      <c r="BK247" s="5" t="s">
        <v>123</v>
      </c>
      <c r="BN247" s="5" t="s">
        <v>123</v>
      </c>
      <c r="BO247" s="5" t="s">
        <v>123</v>
      </c>
      <c r="BP247" s="5" t="s">
        <v>123</v>
      </c>
      <c r="BS247" s="5" t="s">
        <v>123</v>
      </c>
      <c r="BT247" s="5" t="s">
        <v>123</v>
      </c>
      <c r="BV247" s="5" t="s">
        <v>123</v>
      </c>
      <c r="BZ247" s="5" t="s">
        <v>123</v>
      </c>
      <c r="CA247" s="5" t="s">
        <v>123</v>
      </c>
      <c r="CE247" s="5" t="s">
        <v>123</v>
      </c>
      <c r="CF247" s="5" t="s">
        <v>123</v>
      </c>
      <c r="CG247" s="5" t="s">
        <v>123</v>
      </c>
      <c r="CH247" s="5" t="s">
        <v>123</v>
      </c>
      <c r="CI247" s="5" t="s">
        <v>123</v>
      </c>
      <c r="CJ247" s="5" t="s">
        <v>123</v>
      </c>
      <c r="CK247" s="5" t="s">
        <v>123</v>
      </c>
      <c r="CM247" s="5" t="s">
        <v>123</v>
      </c>
      <c r="CN247" s="5" t="s">
        <v>123</v>
      </c>
      <c r="CO247" s="5" t="s">
        <v>123</v>
      </c>
      <c r="CP247" s="5" t="s">
        <v>123</v>
      </c>
      <c r="CQ247" s="5" t="s">
        <v>123</v>
      </c>
      <c r="CR247" s="5" t="s">
        <v>123</v>
      </c>
      <c r="CS247" s="5" t="s">
        <v>123</v>
      </c>
      <c r="CT247" s="5" t="s">
        <v>123</v>
      </c>
      <c r="CW247" s="5" t="s">
        <v>123</v>
      </c>
      <c r="CX247" s="5" t="s">
        <v>123</v>
      </c>
      <c r="CZ247" s="5" t="s">
        <v>123</v>
      </c>
      <c r="DB247" s="5">
        <v>4.0</v>
      </c>
      <c r="DD247" s="5" t="s">
        <v>2622</v>
      </c>
      <c r="DE247" s="5" t="s">
        <v>124</v>
      </c>
    </row>
    <row r="248">
      <c r="A248" s="5" t="s">
        <v>2623</v>
      </c>
      <c r="B248" s="5">
        <v>60.0</v>
      </c>
      <c r="C248" s="5">
        <v>122.0</v>
      </c>
      <c r="D248" s="5" t="s">
        <v>139</v>
      </c>
      <c r="E248" s="5" t="s">
        <v>110</v>
      </c>
      <c r="F248" s="5" t="s">
        <v>160</v>
      </c>
      <c r="G248" s="5" t="s">
        <v>412</v>
      </c>
      <c r="H248" s="5" t="s">
        <v>1575</v>
      </c>
      <c r="I248" s="5" t="s">
        <v>2624</v>
      </c>
      <c r="J248" s="5" t="s">
        <v>222</v>
      </c>
      <c r="K248" s="5" t="s">
        <v>1576</v>
      </c>
      <c r="L248" s="8" t="s">
        <v>1577</v>
      </c>
      <c r="M248" s="5" t="s">
        <v>118</v>
      </c>
      <c r="N248" s="5" t="s">
        <v>1578</v>
      </c>
      <c r="O248" s="5" t="s">
        <v>1579</v>
      </c>
      <c r="P248" s="5" t="s">
        <v>2625</v>
      </c>
      <c r="Q248" s="5" t="s">
        <v>122</v>
      </c>
      <c r="T248" s="5" t="s">
        <v>123</v>
      </c>
      <c r="U248" s="5" t="s">
        <v>123</v>
      </c>
      <c r="V248" s="5" t="s">
        <v>123</v>
      </c>
      <c r="X248" s="5" t="s">
        <v>123</v>
      </c>
      <c r="Y248" s="5" t="s">
        <v>123</v>
      </c>
      <c r="DB248" s="5">
        <v>3.0</v>
      </c>
      <c r="DD248" s="5" t="s">
        <v>2626</v>
      </c>
      <c r="DE248" s="5" t="s">
        <v>124</v>
      </c>
    </row>
    <row r="249">
      <c r="A249" s="40" t="s">
        <v>2627</v>
      </c>
      <c r="B249" s="40" t="s">
        <v>1587</v>
      </c>
      <c r="C249" s="40" t="s">
        <v>1588</v>
      </c>
      <c r="D249" s="40" t="s">
        <v>323</v>
      </c>
      <c r="E249" s="42"/>
      <c r="F249" s="42"/>
      <c r="G249" s="40" t="s">
        <v>586</v>
      </c>
      <c r="H249" s="40" t="s">
        <v>1589</v>
      </c>
      <c r="I249" s="40" t="s">
        <v>561</v>
      </c>
      <c r="J249" s="40" t="s">
        <v>397</v>
      </c>
      <c r="K249" s="40" t="s">
        <v>562</v>
      </c>
      <c r="L249" s="43" t="s">
        <v>1590</v>
      </c>
      <c r="M249" s="40" t="s">
        <v>118</v>
      </c>
      <c r="N249" s="40" t="s">
        <v>1591</v>
      </c>
      <c r="O249" s="40" t="s">
        <v>1592</v>
      </c>
      <c r="P249" s="40" t="s">
        <v>1593</v>
      </c>
      <c r="Q249" s="40" t="s">
        <v>122</v>
      </c>
      <c r="R249" s="40" t="s">
        <v>123</v>
      </c>
      <c r="S249" s="42"/>
      <c r="T249" s="40" t="s">
        <v>123</v>
      </c>
      <c r="U249" s="42"/>
      <c r="V249" s="40" t="s">
        <v>123</v>
      </c>
      <c r="W249" s="40" t="s">
        <v>123</v>
      </c>
      <c r="X249" s="40" t="s">
        <v>123</v>
      </c>
      <c r="Y249" s="40" t="s">
        <v>123</v>
      </c>
      <c r="Z249" s="42"/>
      <c r="AA249" s="40" t="s">
        <v>123</v>
      </c>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2"/>
      <c r="BY249" s="42"/>
      <c r="BZ249" s="42"/>
      <c r="CA249" s="42"/>
      <c r="CB249" s="42"/>
      <c r="CC249" s="42"/>
      <c r="CD249" s="42"/>
      <c r="CE249" s="42"/>
      <c r="CF249" s="42"/>
      <c r="CG249" s="42"/>
      <c r="CH249" s="42"/>
      <c r="CI249" s="42"/>
      <c r="CJ249" s="42"/>
      <c r="CK249" s="42"/>
      <c r="CL249" s="42"/>
      <c r="CM249" s="42"/>
      <c r="CN249" s="42"/>
      <c r="CO249" s="42"/>
      <c r="CP249" s="42"/>
      <c r="CQ249" s="42"/>
      <c r="CR249" s="42"/>
      <c r="CS249" s="42"/>
      <c r="CT249" s="42"/>
      <c r="CU249" s="42"/>
      <c r="CV249" s="42"/>
      <c r="CW249" s="42"/>
      <c r="CX249" s="42"/>
      <c r="CY249" s="42"/>
      <c r="CZ249" s="42"/>
      <c r="DA249" s="42"/>
      <c r="DB249" s="44">
        <v>43527.0</v>
      </c>
      <c r="DC249" s="42"/>
      <c r="DD249" s="40" t="s">
        <v>1594</v>
      </c>
      <c r="DE249" s="40" t="s">
        <v>138</v>
      </c>
      <c r="DF249" s="42"/>
      <c r="DG249" s="42"/>
    </row>
    <row r="250">
      <c r="A250" s="5" t="s">
        <v>2628</v>
      </c>
      <c r="B250" s="5">
        <v>91.0</v>
      </c>
      <c r="C250" s="5">
        <v>65.0</v>
      </c>
      <c r="D250" s="5" t="s">
        <v>109</v>
      </c>
      <c r="E250" s="5" t="s">
        <v>125</v>
      </c>
      <c r="F250" s="5" t="s">
        <v>219</v>
      </c>
      <c r="G250" s="5" t="s">
        <v>112</v>
      </c>
      <c r="H250" s="5" t="s">
        <v>1589</v>
      </c>
      <c r="I250" s="5" t="s">
        <v>561</v>
      </c>
      <c r="J250" s="5" t="s">
        <v>397</v>
      </c>
      <c r="K250" s="5" t="s">
        <v>562</v>
      </c>
      <c r="L250" s="8" t="s">
        <v>1590</v>
      </c>
      <c r="M250" s="5" t="s">
        <v>118</v>
      </c>
      <c r="N250" s="5" t="s">
        <v>1591</v>
      </c>
      <c r="O250" s="5" t="s">
        <v>2629</v>
      </c>
      <c r="P250" s="5" t="s">
        <v>2630</v>
      </c>
      <c r="Q250" s="5" t="s">
        <v>122</v>
      </c>
      <c r="R250" s="5" t="s">
        <v>123</v>
      </c>
      <c r="T250" s="5" t="s">
        <v>123</v>
      </c>
      <c r="V250" s="5" t="s">
        <v>123</v>
      </c>
      <c r="W250" s="5" t="s">
        <v>123</v>
      </c>
      <c r="Y250" s="5" t="s">
        <v>123</v>
      </c>
      <c r="DB250" s="5">
        <v>3.0</v>
      </c>
      <c r="DE250" s="5" t="s">
        <v>138</v>
      </c>
    </row>
    <row r="251">
      <c r="A251" s="5" t="s">
        <v>2631</v>
      </c>
      <c r="B251" s="5">
        <v>210.0</v>
      </c>
      <c r="C251" s="5">
        <v>63.0</v>
      </c>
      <c r="D251" s="5" t="s">
        <v>139</v>
      </c>
      <c r="E251" s="5" t="s">
        <v>110</v>
      </c>
      <c r="F251" s="5" t="s">
        <v>111</v>
      </c>
      <c r="G251" s="5" t="s">
        <v>112</v>
      </c>
      <c r="H251" s="5" t="s">
        <v>1589</v>
      </c>
      <c r="I251" s="5" t="s">
        <v>561</v>
      </c>
      <c r="J251" s="5" t="s">
        <v>397</v>
      </c>
      <c r="K251" s="5" t="s">
        <v>562</v>
      </c>
      <c r="L251" s="8" t="s">
        <v>1590</v>
      </c>
      <c r="M251" s="5" t="s">
        <v>118</v>
      </c>
      <c r="N251" s="5" t="s">
        <v>1591</v>
      </c>
      <c r="O251" s="5" t="s">
        <v>1592</v>
      </c>
      <c r="P251" s="5" t="s">
        <v>2632</v>
      </c>
      <c r="Q251" s="5" t="s">
        <v>122</v>
      </c>
      <c r="T251" s="5" t="s">
        <v>123</v>
      </c>
      <c r="V251" s="5" t="s">
        <v>123</v>
      </c>
      <c r="W251" s="5" t="s">
        <v>123</v>
      </c>
      <c r="X251" s="5" t="s">
        <v>123</v>
      </c>
      <c r="Y251" s="5" t="s">
        <v>123</v>
      </c>
      <c r="AA251" s="5" t="s">
        <v>123</v>
      </c>
      <c r="DB251" s="5">
        <v>3.0</v>
      </c>
      <c r="DD251" s="5" t="s">
        <v>1594</v>
      </c>
      <c r="DE251" s="5" t="s">
        <v>138</v>
      </c>
    </row>
    <row r="252">
      <c r="A252" s="40" t="s">
        <v>2633</v>
      </c>
      <c r="B252" s="40" t="s">
        <v>1606</v>
      </c>
      <c r="C252" s="40" t="s">
        <v>1607</v>
      </c>
      <c r="D252" s="40" t="s">
        <v>109</v>
      </c>
      <c r="E252" s="42"/>
      <c r="F252" s="42"/>
      <c r="G252" s="40" t="s">
        <v>1608</v>
      </c>
      <c r="H252" s="40" t="s">
        <v>1609</v>
      </c>
      <c r="I252" s="40" t="s">
        <v>1610</v>
      </c>
      <c r="J252" s="40" t="s">
        <v>448</v>
      </c>
      <c r="K252" s="40" t="s">
        <v>1611</v>
      </c>
      <c r="L252" s="43" t="s">
        <v>1612</v>
      </c>
      <c r="M252" s="40" t="s">
        <v>118</v>
      </c>
      <c r="N252" s="40" t="s">
        <v>1613</v>
      </c>
      <c r="O252" s="40" t="s">
        <v>1614</v>
      </c>
      <c r="P252" s="40" t="s">
        <v>1615</v>
      </c>
      <c r="Q252" s="40" t="s">
        <v>157</v>
      </c>
      <c r="R252" s="40" t="s">
        <v>123</v>
      </c>
      <c r="S252" s="40" t="s">
        <v>123</v>
      </c>
      <c r="T252" s="40" t="s">
        <v>123</v>
      </c>
      <c r="U252" s="42"/>
      <c r="V252" s="40" t="s">
        <v>123</v>
      </c>
      <c r="W252" s="42"/>
      <c r="X252" s="40" t="s">
        <v>123</v>
      </c>
      <c r="Y252" s="40" t="s">
        <v>123</v>
      </c>
      <c r="Z252" s="42"/>
      <c r="AA252" s="40" t="s">
        <v>123</v>
      </c>
      <c r="AB252" s="40" t="s">
        <v>123</v>
      </c>
      <c r="AC252" s="40" t="s">
        <v>123</v>
      </c>
      <c r="AD252" s="42"/>
      <c r="AE252" s="40" t="s">
        <v>123</v>
      </c>
      <c r="AF252" s="42"/>
      <c r="AG252" s="42"/>
      <c r="AH252" s="42"/>
      <c r="AI252" s="42"/>
      <c r="AJ252" s="42"/>
      <c r="AK252" s="40" t="s">
        <v>123</v>
      </c>
      <c r="AL252" s="40" t="s">
        <v>123</v>
      </c>
      <c r="AM252" s="40" t="s">
        <v>123</v>
      </c>
      <c r="AN252" s="40" t="s">
        <v>123</v>
      </c>
      <c r="AO252" s="40" t="s">
        <v>123</v>
      </c>
      <c r="AP252" s="40" t="s">
        <v>123</v>
      </c>
      <c r="AQ252" s="42"/>
      <c r="AR252" s="42"/>
      <c r="AS252" s="42"/>
      <c r="AT252" s="42"/>
      <c r="AU252" s="42"/>
      <c r="AV252" s="40" t="s">
        <v>123</v>
      </c>
      <c r="AW252" s="42"/>
      <c r="AX252" s="42"/>
      <c r="AY252" s="42"/>
      <c r="AZ252" s="42"/>
      <c r="BA252" s="42"/>
      <c r="BB252" s="42"/>
      <c r="BC252" s="42"/>
      <c r="BD252" s="42"/>
      <c r="BE252" s="42"/>
      <c r="BF252" s="42"/>
      <c r="BG252" s="42"/>
      <c r="BH252" s="42"/>
      <c r="BI252" s="42"/>
      <c r="BJ252" s="42"/>
      <c r="BK252" s="40" t="s">
        <v>123</v>
      </c>
      <c r="BL252" s="42"/>
      <c r="BM252" s="40" t="s">
        <v>123</v>
      </c>
      <c r="BN252" s="40" t="s">
        <v>123</v>
      </c>
      <c r="BO252" s="40" t="s">
        <v>123</v>
      </c>
      <c r="BP252" s="42"/>
      <c r="BQ252" s="40" t="s">
        <v>123</v>
      </c>
      <c r="BR252" s="40" t="s">
        <v>123</v>
      </c>
      <c r="BS252" s="40" t="s">
        <v>123</v>
      </c>
      <c r="BT252" s="40" t="s">
        <v>123</v>
      </c>
      <c r="BU252" s="40" t="s">
        <v>123</v>
      </c>
      <c r="BV252" s="40" t="s">
        <v>123</v>
      </c>
      <c r="BW252" s="42"/>
      <c r="BX252" s="40" t="s">
        <v>123</v>
      </c>
      <c r="BY252" s="40" t="s">
        <v>123</v>
      </c>
      <c r="BZ252" s="42"/>
      <c r="CA252" s="40" t="s">
        <v>123</v>
      </c>
      <c r="CB252" s="40" t="s">
        <v>123</v>
      </c>
      <c r="CC252" s="42"/>
      <c r="CD252" s="42"/>
      <c r="CE252" s="40" t="s">
        <v>123</v>
      </c>
      <c r="CF252" s="40" t="s">
        <v>123</v>
      </c>
      <c r="CG252" s="40" t="s">
        <v>123</v>
      </c>
      <c r="CH252" s="42"/>
      <c r="CI252" s="42"/>
      <c r="CJ252" s="40" t="s">
        <v>123</v>
      </c>
      <c r="CK252" s="42"/>
      <c r="CL252" s="42"/>
      <c r="CM252" s="42"/>
      <c r="CN252" s="42"/>
      <c r="CO252" s="42"/>
      <c r="CP252" s="40" t="s">
        <v>123</v>
      </c>
      <c r="CQ252" s="42"/>
      <c r="CR252" s="42"/>
      <c r="CS252" s="42"/>
      <c r="CT252" s="40" t="s">
        <v>123</v>
      </c>
      <c r="CU252" s="42"/>
      <c r="CV252" s="42"/>
      <c r="CW252" s="42"/>
      <c r="CX252" s="42"/>
      <c r="CY252" s="42"/>
      <c r="CZ252" s="42"/>
      <c r="DA252" s="42"/>
      <c r="DB252" s="46" t="s">
        <v>1618</v>
      </c>
      <c r="DC252" s="42"/>
      <c r="DD252" s="42"/>
      <c r="DE252" s="40" t="s">
        <v>124</v>
      </c>
      <c r="DF252" s="42"/>
      <c r="DG252" s="42"/>
    </row>
    <row r="253">
      <c r="A253" s="5" t="s">
        <v>2634</v>
      </c>
      <c r="B253" s="5">
        <v>221.0</v>
      </c>
      <c r="C253" s="5">
        <v>90.0</v>
      </c>
      <c r="D253" s="5" t="s">
        <v>109</v>
      </c>
      <c r="E253" s="5" t="s">
        <v>125</v>
      </c>
      <c r="F253" s="5" t="s">
        <v>111</v>
      </c>
      <c r="G253" s="5" t="s">
        <v>112</v>
      </c>
      <c r="H253" s="5" t="s">
        <v>1609</v>
      </c>
      <c r="I253" s="5" t="s">
        <v>1610</v>
      </c>
      <c r="J253" s="5" t="s">
        <v>448</v>
      </c>
      <c r="K253" s="5" t="s">
        <v>1611</v>
      </c>
      <c r="L253" s="8" t="s">
        <v>1612</v>
      </c>
      <c r="M253" s="5" t="s">
        <v>118</v>
      </c>
      <c r="N253" s="5" t="s">
        <v>2635</v>
      </c>
      <c r="O253" s="5" t="s">
        <v>2636</v>
      </c>
      <c r="P253" s="5" t="s">
        <v>2637</v>
      </c>
      <c r="Q253" s="5" t="s">
        <v>157</v>
      </c>
      <c r="S253" s="5" t="s">
        <v>123</v>
      </c>
      <c r="V253" s="5" t="s">
        <v>123</v>
      </c>
      <c r="AB253" s="5" t="s">
        <v>123</v>
      </c>
      <c r="AK253" s="5" t="s">
        <v>123</v>
      </c>
      <c r="AL253" s="5" t="s">
        <v>123</v>
      </c>
      <c r="AM253" s="5" t="s">
        <v>123</v>
      </c>
      <c r="AN253" s="5" t="s">
        <v>123</v>
      </c>
      <c r="AO253" s="5" t="s">
        <v>123</v>
      </c>
      <c r="AP253" s="5" t="s">
        <v>123</v>
      </c>
      <c r="BK253" s="5" t="s">
        <v>123</v>
      </c>
      <c r="BO253" s="5" t="s">
        <v>123</v>
      </c>
      <c r="BR253" s="5" t="s">
        <v>123</v>
      </c>
      <c r="BS253" s="5" t="s">
        <v>123</v>
      </c>
      <c r="BT253" s="5" t="s">
        <v>123</v>
      </c>
      <c r="BU253" s="5" t="s">
        <v>123</v>
      </c>
      <c r="BV253" s="5" t="s">
        <v>123</v>
      </c>
      <c r="BX253" s="5" t="s">
        <v>123</v>
      </c>
      <c r="DB253" s="5">
        <v>3.0</v>
      </c>
      <c r="DE253" s="5" t="s">
        <v>124</v>
      </c>
    </row>
    <row r="254">
      <c r="A254" s="5" t="s">
        <v>2638</v>
      </c>
      <c r="B254" s="5">
        <v>96.0</v>
      </c>
      <c r="C254" s="5">
        <v>71.0</v>
      </c>
      <c r="D254" s="5" t="s">
        <v>109</v>
      </c>
      <c r="E254" s="5" t="s">
        <v>110</v>
      </c>
      <c r="F254" s="5" t="s">
        <v>160</v>
      </c>
      <c r="G254" s="5" t="s">
        <v>1434</v>
      </c>
      <c r="H254" s="5" t="s">
        <v>2639</v>
      </c>
      <c r="I254" s="5" t="s">
        <v>1610</v>
      </c>
      <c r="J254" s="5" t="s">
        <v>448</v>
      </c>
      <c r="K254" s="5" t="s">
        <v>143</v>
      </c>
      <c r="L254" s="8" t="s">
        <v>1612</v>
      </c>
      <c r="M254" s="5" t="s">
        <v>118</v>
      </c>
      <c r="N254" s="5" t="s">
        <v>1613</v>
      </c>
      <c r="O254" s="5" t="s">
        <v>1614</v>
      </c>
      <c r="P254" s="5" t="s">
        <v>2640</v>
      </c>
      <c r="Q254" s="5" t="s">
        <v>157</v>
      </c>
      <c r="S254" s="5" t="s">
        <v>123</v>
      </c>
      <c r="T254" s="5" t="s">
        <v>123</v>
      </c>
      <c r="V254" s="5" t="s">
        <v>123</v>
      </c>
      <c r="X254" s="5" t="s">
        <v>123</v>
      </c>
      <c r="AB254" s="5" t="s">
        <v>123</v>
      </c>
      <c r="AC254" s="5" t="s">
        <v>123</v>
      </c>
      <c r="AE254" s="5" t="s">
        <v>123</v>
      </c>
      <c r="AK254" s="5" t="s">
        <v>123</v>
      </c>
      <c r="AL254" s="5" t="s">
        <v>123</v>
      </c>
      <c r="AM254" s="5" t="s">
        <v>123</v>
      </c>
      <c r="AN254" s="5" t="s">
        <v>123</v>
      </c>
      <c r="AP254" s="5" t="s">
        <v>123</v>
      </c>
      <c r="AV254" s="5" t="s">
        <v>123</v>
      </c>
      <c r="BK254" s="5" t="s">
        <v>123</v>
      </c>
      <c r="BM254" s="5" t="s">
        <v>123</v>
      </c>
      <c r="BN254" s="5" t="s">
        <v>123</v>
      </c>
      <c r="BO254" s="5" t="s">
        <v>123</v>
      </c>
      <c r="BQ254" s="5" t="s">
        <v>123</v>
      </c>
      <c r="BT254" s="5" t="s">
        <v>123</v>
      </c>
      <c r="BU254" s="5" t="s">
        <v>123</v>
      </c>
      <c r="BV254" s="5" t="s">
        <v>123</v>
      </c>
      <c r="BY254" s="5" t="s">
        <v>123</v>
      </c>
      <c r="CA254" s="5" t="s">
        <v>123</v>
      </c>
      <c r="CB254" s="5" t="s">
        <v>123</v>
      </c>
      <c r="CE254" s="5" t="s">
        <v>123</v>
      </c>
      <c r="CF254" s="5" t="s">
        <v>123</v>
      </c>
      <c r="CG254" s="5" t="s">
        <v>123</v>
      </c>
      <c r="CJ254" s="5" t="s">
        <v>123</v>
      </c>
      <c r="CP254" s="5" t="s">
        <v>123</v>
      </c>
      <c r="CT254" s="5" t="s">
        <v>123</v>
      </c>
      <c r="DB254" s="5">
        <v>4.0</v>
      </c>
      <c r="DE254" s="5" t="s">
        <v>124</v>
      </c>
    </row>
    <row r="255">
      <c r="A255" s="5" t="s">
        <v>2641</v>
      </c>
      <c r="B255" s="5">
        <v>222.0</v>
      </c>
      <c r="C255" s="5">
        <v>93.0</v>
      </c>
      <c r="D255" s="5" t="s">
        <v>109</v>
      </c>
      <c r="E255" s="5" t="s">
        <v>125</v>
      </c>
      <c r="F255" s="5" t="s">
        <v>160</v>
      </c>
      <c r="G255" s="5" t="s">
        <v>754</v>
      </c>
      <c r="H255" s="5" t="s">
        <v>2639</v>
      </c>
      <c r="I255" s="5" t="s">
        <v>1610</v>
      </c>
      <c r="J255" s="5" t="s">
        <v>448</v>
      </c>
      <c r="K255" s="5" t="s">
        <v>2642</v>
      </c>
      <c r="L255" s="8" t="s">
        <v>1612</v>
      </c>
      <c r="M255" s="5" t="s">
        <v>118</v>
      </c>
      <c r="N255" s="5" t="s">
        <v>1613</v>
      </c>
      <c r="O255" s="5" t="s">
        <v>1614</v>
      </c>
      <c r="P255" s="5" t="s">
        <v>2643</v>
      </c>
      <c r="Q255" s="5" t="s">
        <v>122</v>
      </c>
      <c r="R255" s="5" t="s">
        <v>123</v>
      </c>
      <c r="S255" s="5" t="s">
        <v>123</v>
      </c>
      <c r="T255" s="5" t="s">
        <v>123</v>
      </c>
      <c r="V255" s="5" t="s">
        <v>123</v>
      </c>
      <c r="X255" s="5" t="s">
        <v>123</v>
      </c>
      <c r="Y255" s="5" t="s">
        <v>123</v>
      </c>
      <c r="AA255" s="5" t="s">
        <v>123</v>
      </c>
      <c r="AB255" s="5" t="s">
        <v>123</v>
      </c>
      <c r="AC255" s="5" t="s">
        <v>123</v>
      </c>
      <c r="DB255" s="5">
        <v>4.0</v>
      </c>
      <c r="DE255" s="5" t="s">
        <v>124</v>
      </c>
    </row>
    <row r="256">
      <c r="A256" s="40" t="s">
        <v>2644</v>
      </c>
      <c r="B256" s="40" t="s">
        <v>1595</v>
      </c>
      <c r="C256" s="40" t="s">
        <v>1596</v>
      </c>
      <c r="D256" s="40" t="s">
        <v>323</v>
      </c>
      <c r="E256" s="42"/>
      <c r="F256" s="42"/>
      <c r="G256" s="40" t="s">
        <v>1597</v>
      </c>
      <c r="H256" s="40" t="s">
        <v>1598</v>
      </c>
      <c r="I256" s="40" t="s">
        <v>1599</v>
      </c>
      <c r="J256" s="40" t="s">
        <v>151</v>
      </c>
      <c r="K256" s="40" t="s">
        <v>1600</v>
      </c>
      <c r="L256" s="43" t="s">
        <v>1601</v>
      </c>
      <c r="M256" s="40" t="s">
        <v>118</v>
      </c>
      <c r="N256" s="40" t="s">
        <v>1602</v>
      </c>
      <c r="O256" s="40" t="s">
        <v>1603</v>
      </c>
      <c r="P256" s="42"/>
      <c r="Q256" s="40" t="s">
        <v>122</v>
      </c>
      <c r="R256" s="40" t="s">
        <v>123</v>
      </c>
      <c r="S256" s="40" t="s">
        <v>123</v>
      </c>
      <c r="T256" s="40" t="s">
        <v>123</v>
      </c>
      <c r="U256" s="40" t="s">
        <v>123</v>
      </c>
      <c r="V256" s="40" t="s">
        <v>123</v>
      </c>
      <c r="W256" s="42"/>
      <c r="X256" s="40" t="s">
        <v>123</v>
      </c>
      <c r="Y256" s="40" t="s">
        <v>123</v>
      </c>
      <c r="Z256" s="40" t="s">
        <v>123</v>
      </c>
      <c r="AA256" s="40" t="s">
        <v>123</v>
      </c>
      <c r="AB256" s="40" t="s">
        <v>123</v>
      </c>
      <c r="AC256" s="40" t="s">
        <v>123</v>
      </c>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c r="BR256" s="42"/>
      <c r="BS256" s="42"/>
      <c r="BT256" s="42"/>
      <c r="BU256" s="42"/>
      <c r="BV256" s="42"/>
      <c r="BW256" s="42"/>
      <c r="BX256" s="42"/>
      <c r="BY256" s="42"/>
      <c r="BZ256" s="42"/>
      <c r="CA256" s="42"/>
      <c r="CB256" s="42"/>
      <c r="CC256" s="42"/>
      <c r="CD256" s="42"/>
      <c r="CE256" s="42"/>
      <c r="CF256" s="42"/>
      <c r="CG256" s="42"/>
      <c r="CH256" s="42"/>
      <c r="CI256" s="42"/>
      <c r="CJ256" s="42"/>
      <c r="CK256" s="42"/>
      <c r="CL256" s="42"/>
      <c r="CM256" s="42"/>
      <c r="CN256" s="42"/>
      <c r="CO256" s="42"/>
      <c r="CP256" s="42"/>
      <c r="CQ256" s="42"/>
      <c r="CR256" s="42"/>
      <c r="CS256" s="42"/>
      <c r="CT256" s="42"/>
      <c r="CU256" s="42"/>
      <c r="CV256" s="42"/>
      <c r="CW256" s="42"/>
      <c r="CX256" s="42"/>
      <c r="CY256" s="42"/>
      <c r="CZ256" s="42"/>
      <c r="DA256" s="42"/>
      <c r="DB256" s="44">
        <v>43558.0</v>
      </c>
      <c r="DC256" s="40" t="s">
        <v>1604</v>
      </c>
      <c r="DD256" s="40" t="s">
        <v>1605</v>
      </c>
      <c r="DE256" s="40" t="s">
        <v>138</v>
      </c>
      <c r="DF256" s="42"/>
      <c r="DG256" s="42"/>
    </row>
    <row r="257">
      <c r="A257" s="5" t="s">
        <v>2645</v>
      </c>
      <c r="B257" s="5">
        <v>41.0</v>
      </c>
      <c r="C257" s="5">
        <v>98.0</v>
      </c>
      <c r="D257" s="5" t="s">
        <v>139</v>
      </c>
      <c r="E257" s="5" t="s">
        <v>125</v>
      </c>
      <c r="F257" s="5" t="s">
        <v>160</v>
      </c>
      <c r="G257" s="5" t="s">
        <v>2646</v>
      </c>
      <c r="H257" s="5" t="s">
        <v>1598</v>
      </c>
      <c r="I257" s="5" t="s">
        <v>1599</v>
      </c>
      <c r="J257" s="5" t="s">
        <v>151</v>
      </c>
      <c r="K257" s="5" t="s">
        <v>1600</v>
      </c>
      <c r="L257" s="8" t="s">
        <v>1601</v>
      </c>
      <c r="M257" s="5" t="s">
        <v>118</v>
      </c>
      <c r="N257" s="5" t="s">
        <v>1602</v>
      </c>
      <c r="O257" s="5" t="s">
        <v>1603</v>
      </c>
      <c r="P257" s="5" t="s">
        <v>2647</v>
      </c>
      <c r="Q257" s="5" t="s">
        <v>122</v>
      </c>
      <c r="R257" s="5" t="s">
        <v>123</v>
      </c>
      <c r="U257" s="5" t="s">
        <v>123</v>
      </c>
      <c r="V257" s="5" t="s">
        <v>123</v>
      </c>
      <c r="X257" s="5" t="s">
        <v>123</v>
      </c>
      <c r="Y257" s="5" t="s">
        <v>123</v>
      </c>
      <c r="Z257" s="5" t="s">
        <v>123</v>
      </c>
      <c r="AB257" s="5" t="s">
        <v>123</v>
      </c>
      <c r="AC257" s="5" t="s">
        <v>123</v>
      </c>
      <c r="DB257" s="5">
        <v>4.0</v>
      </c>
      <c r="DD257" s="5" t="s">
        <v>941</v>
      </c>
      <c r="DE257" s="5" t="s">
        <v>138</v>
      </c>
    </row>
    <row r="258">
      <c r="A258" s="5" t="s">
        <v>2648</v>
      </c>
      <c r="B258" s="5">
        <v>118.0</v>
      </c>
      <c r="C258" s="5">
        <v>108.0</v>
      </c>
      <c r="D258" s="5" t="s">
        <v>139</v>
      </c>
      <c r="E258" s="5" t="s">
        <v>125</v>
      </c>
      <c r="F258" s="5" t="s">
        <v>160</v>
      </c>
      <c r="G258" s="5" t="s">
        <v>393</v>
      </c>
      <c r="H258" s="5" t="s">
        <v>1598</v>
      </c>
      <c r="I258" s="5" t="s">
        <v>2649</v>
      </c>
      <c r="J258" s="5" t="s">
        <v>151</v>
      </c>
      <c r="K258" s="5" t="s">
        <v>2650</v>
      </c>
      <c r="L258" s="8" t="s">
        <v>1601</v>
      </c>
      <c r="M258" s="5" t="s">
        <v>118</v>
      </c>
      <c r="N258" s="5" t="s">
        <v>1602</v>
      </c>
      <c r="O258" s="5" t="s">
        <v>1603</v>
      </c>
      <c r="P258" s="5" t="s">
        <v>2651</v>
      </c>
      <c r="Q258" s="5" t="s">
        <v>122</v>
      </c>
      <c r="R258" s="5" t="s">
        <v>123</v>
      </c>
      <c r="S258" s="5" t="s">
        <v>123</v>
      </c>
      <c r="T258" s="5" t="s">
        <v>123</v>
      </c>
      <c r="U258" s="5" t="s">
        <v>123</v>
      </c>
      <c r="X258" s="5" t="s">
        <v>123</v>
      </c>
      <c r="Y258" s="5" t="s">
        <v>123</v>
      </c>
      <c r="AA258" s="5" t="s">
        <v>123</v>
      </c>
      <c r="AB258" s="5" t="s">
        <v>123</v>
      </c>
      <c r="AC258" s="5" t="s">
        <v>123</v>
      </c>
      <c r="DB258" s="5">
        <v>3.0</v>
      </c>
      <c r="DC258" s="5" t="s">
        <v>1604</v>
      </c>
      <c r="DD258" s="5" t="s">
        <v>2652</v>
      </c>
      <c r="DE258" s="5" t="s">
        <v>138</v>
      </c>
    </row>
    <row r="259">
      <c r="A259" s="40" t="s">
        <v>2653</v>
      </c>
      <c r="B259" s="40" t="s">
        <v>1682</v>
      </c>
      <c r="C259" s="40" t="s">
        <v>1683</v>
      </c>
      <c r="D259" s="40" t="s">
        <v>323</v>
      </c>
      <c r="E259" s="42"/>
      <c r="F259" s="42"/>
      <c r="G259" s="40" t="s">
        <v>1684</v>
      </c>
      <c r="H259" s="40" t="s">
        <v>1685</v>
      </c>
      <c r="I259" s="40" t="s">
        <v>259</v>
      </c>
      <c r="J259" s="40" t="s">
        <v>439</v>
      </c>
      <c r="K259" s="40" t="s">
        <v>486</v>
      </c>
      <c r="L259" s="43" t="s">
        <v>1688</v>
      </c>
      <c r="M259" s="40" t="s">
        <v>133</v>
      </c>
      <c r="N259" s="40" t="s">
        <v>1689</v>
      </c>
      <c r="O259" s="40" t="s">
        <v>1690</v>
      </c>
      <c r="P259" s="40" t="s">
        <v>1691</v>
      </c>
      <c r="Q259" s="40" t="s">
        <v>122</v>
      </c>
      <c r="R259" s="42"/>
      <c r="S259" s="42"/>
      <c r="T259" s="40" t="s">
        <v>123</v>
      </c>
      <c r="U259" s="40" t="s">
        <v>123</v>
      </c>
      <c r="V259" s="42"/>
      <c r="W259" s="40" t="s">
        <v>123</v>
      </c>
      <c r="X259" s="40" t="s">
        <v>123</v>
      </c>
      <c r="Y259" s="40" t="s">
        <v>123</v>
      </c>
      <c r="Z259" s="42"/>
      <c r="AA259" s="40" t="s">
        <v>123</v>
      </c>
      <c r="AB259" s="40" t="s">
        <v>123</v>
      </c>
      <c r="AC259" s="40" t="s">
        <v>123</v>
      </c>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4">
        <v>43528.0</v>
      </c>
      <c r="DC259" s="42"/>
      <c r="DD259" s="42"/>
      <c r="DE259" s="40" t="s">
        <v>138</v>
      </c>
      <c r="DF259" s="42"/>
      <c r="DG259" s="42"/>
    </row>
    <row r="260">
      <c r="A260" s="5" t="s">
        <v>2654</v>
      </c>
      <c r="B260" s="5">
        <v>236.0</v>
      </c>
      <c r="C260" s="5">
        <v>116.0</v>
      </c>
      <c r="D260" s="5" t="s">
        <v>109</v>
      </c>
      <c r="E260" s="5" t="s">
        <v>110</v>
      </c>
      <c r="F260" s="5" t="s">
        <v>160</v>
      </c>
      <c r="G260" s="5" t="s">
        <v>484</v>
      </c>
      <c r="H260" s="5" t="s">
        <v>1685</v>
      </c>
      <c r="I260" s="5" t="s">
        <v>259</v>
      </c>
      <c r="J260" s="5" t="s">
        <v>439</v>
      </c>
      <c r="K260" s="5" t="s">
        <v>486</v>
      </c>
      <c r="L260" s="8" t="s">
        <v>1688</v>
      </c>
      <c r="M260" s="5" t="s">
        <v>133</v>
      </c>
      <c r="N260" s="5" t="s">
        <v>1689</v>
      </c>
      <c r="O260" s="5" t="s">
        <v>1690</v>
      </c>
      <c r="P260" s="5" t="s">
        <v>2655</v>
      </c>
      <c r="Q260" s="5" t="s">
        <v>122</v>
      </c>
      <c r="T260" s="5" t="s">
        <v>123</v>
      </c>
      <c r="W260" s="5" t="s">
        <v>123</v>
      </c>
      <c r="X260" s="5" t="s">
        <v>123</v>
      </c>
      <c r="Y260" s="5" t="s">
        <v>123</v>
      </c>
      <c r="AA260" s="5" t="s">
        <v>123</v>
      </c>
      <c r="AC260" s="5" t="s">
        <v>123</v>
      </c>
      <c r="DB260" s="5">
        <v>3.0</v>
      </c>
      <c r="DE260" s="5" t="s">
        <v>138</v>
      </c>
    </row>
    <row r="261">
      <c r="A261" s="5" t="s">
        <v>2656</v>
      </c>
      <c r="B261" s="5">
        <v>269.0</v>
      </c>
      <c r="C261" s="5">
        <v>102.0</v>
      </c>
      <c r="D261" s="5" t="s">
        <v>139</v>
      </c>
      <c r="E261" s="5" t="s">
        <v>110</v>
      </c>
      <c r="F261" s="5" t="s">
        <v>160</v>
      </c>
      <c r="G261" s="5" t="s">
        <v>920</v>
      </c>
      <c r="H261" s="5" t="s">
        <v>2657</v>
      </c>
      <c r="I261" s="5" t="s">
        <v>259</v>
      </c>
      <c r="J261" s="5" t="s">
        <v>439</v>
      </c>
      <c r="K261" s="5" t="s">
        <v>2658</v>
      </c>
      <c r="L261" s="8" t="s">
        <v>1688</v>
      </c>
      <c r="M261" s="5" t="s">
        <v>133</v>
      </c>
      <c r="N261" s="5" t="s">
        <v>1689</v>
      </c>
      <c r="O261" s="5" t="s">
        <v>1690</v>
      </c>
      <c r="P261" s="5" t="s">
        <v>2659</v>
      </c>
      <c r="Q261" s="5" t="s">
        <v>122</v>
      </c>
      <c r="T261" s="5" t="s">
        <v>123</v>
      </c>
      <c r="U261" s="5" t="s">
        <v>123</v>
      </c>
      <c r="W261" s="5" t="s">
        <v>123</v>
      </c>
      <c r="Y261" s="5" t="s">
        <v>123</v>
      </c>
      <c r="AB261" s="5" t="s">
        <v>123</v>
      </c>
      <c r="DB261" s="5">
        <v>4.0</v>
      </c>
      <c r="DE261" s="5" t="s">
        <v>138</v>
      </c>
    </row>
    <row r="262">
      <c r="A262" s="40" t="s">
        <v>2660</v>
      </c>
      <c r="B262" s="40" t="s">
        <v>1692</v>
      </c>
      <c r="C262" s="40" t="s">
        <v>1693</v>
      </c>
      <c r="D262" s="40" t="s">
        <v>139</v>
      </c>
      <c r="E262" s="42"/>
      <c r="F262" s="42"/>
      <c r="G262" s="40" t="s">
        <v>1212</v>
      </c>
      <c r="H262" s="40" t="s">
        <v>1694</v>
      </c>
      <c r="I262" s="40" t="s">
        <v>203</v>
      </c>
      <c r="J262" s="40" t="s">
        <v>204</v>
      </c>
      <c r="K262" s="40" t="s">
        <v>143</v>
      </c>
      <c r="L262" s="43" t="s">
        <v>1695</v>
      </c>
      <c r="M262" s="40" t="s">
        <v>118</v>
      </c>
      <c r="N262" s="40" t="s">
        <v>1696</v>
      </c>
      <c r="O262" s="40" t="s">
        <v>1697</v>
      </c>
      <c r="P262" s="40" t="s">
        <v>1698</v>
      </c>
      <c r="Q262" s="40" t="s">
        <v>157</v>
      </c>
      <c r="R262" s="42"/>
      <c r="S262" s="40" t="s">
        <v>123</v>
      </c>
      <c r="T262" s="40" t="s">
        <v>123</v>
      </c>
      <c r="U262" s="40" t="s">
        <v>123</v>
      </c>
      <c r="V262" s="40" t="s">
        <v>123</v>
      </c>
      <c r="W262" s="42"/>
      <c r="X262" s="40" t="s">
        <v>123</v>
      </c>
      <c r="Y262" s="40" t="s">
        <v>123</v>
      </c>
      <c r="Z262" s="42"/>
      <c r="AA262" s="40" t="s">
        <v>123</v>
      </c>
      <c r="AB262" s="40" t="s">
        <v>123</v>
      </c>
      <c r="AC262" s="40" t="s">
        <v>123</v>
      </c>
      <c r="AD262" s="42"/>
      <c r="AE262" s="42"/>
      <c r="AF262" s="42"/>
      <c r="AG262" s="42"/>
      <c r="AH262" s="42"/>
      <c r="AI262" s="40" t="s">
        <v>123</v>
      </c>
      <c r="AJ262" s="42"/>
      <c r="AK262" s="40" t="s">
        <v>123</v>
      </c>
      <c r="AL262" s="40" t="s">
        <v>123</v>
      </c>
      <c r="AM262" s="40" t="s">
        <v>123</v>
      </c>
      <c r="AN262" s="42"/>
      <c r="AO262" s="40" t="s">
        <v>123</v>
      </c>
      <c r="AP262" s="40" t="s">
        <v>123</v>
      </c>
      <c r="AQ262" s="40" t="s">
        <v>123</v>
      </c>
      <c r="AR262" s="42"/>
      <c r="AS262" s="40" t="s">
        <v>123</v>
      </c>
      <c r="AT262" s="40" t="s">
        <v>123</v>
      </c>
      <c r="AU262" s="40" t="s">
        <v>123</v>
      </c>
      <c r="AV262" s="40" t="s">
        <v>123</v>
      </c>
      <c r="AW262" s="40" t="s">
        <v>123</v>
      </c>
      <c r="AX262" s="40" t="s">
        <v>123</v>
      </c>
      <c r="AY262" s="40" t="s">
        <v>123</v>
      </c>
      <c r="AZ262" s="40" t="s">
        <v>123</v>
      </c>
      <c r="BA262" s="40" t="s">
        <v>123</v>
      </c>
      <c r="BB262" s="40" t="s">
        <v>123</v>
      </c>
      <c r="BC262" s="40" t="s">
        <v>123</v>
      </c>
      <c r="BD262" s="40" t="s">
        <v>123</v>
      </c>
      <c r="BE262" s="42"/>
      <c r="BF262" s="42"/>
      <c r="BG262" s="42"/>
      <c r="BH262" s="40" t="s">
        <v>123</v>
      </c>
      <c r="BI262" s="42"/>
      <c r="BJ262" s="42"/>
      <c r="BK262" s="40" t="s">
        <v>123</v>
      </c>
      <c r="BL262" s="40" t="s">
        <v>123</v>
      </c>
      <c r="BM262" s="40" t="s">
        <v>123</v>
      </c>
      <c r="BN262" s="40" t="s">
        <v>123</v>
      </c>
      <c r="BO262" s="40" t="s">
        <v>123</v>
      </c>
      <c r="BP262" s="40" t="s">
        <v>123</v>
      </c>
      <c r="BQ262" s="40" t="s">
        <v>123</v>
      </c>
      <c r="BR262" s="42"/>
      <c r="BS262" s="40" t="s">
        <v>123</v>
      </c>
      <c r="BT262" s="40" t="s">
        <v>123</v>
      </c>
      <c r="BU262" s="40" t="s">
        <v>123</v>
      </c>
      <c r="BV262" s="40" t="s">
        <v>123</v>
      </c>
      <c r="BW262" s="40" t="s">
        <v>123</v>
      </c>
      <c r="BX262" s="40" t="s">
        <v>123</v>
      </c>
      <c r="BY262" s="40" t="s">
        <v>123</v>
      </c>
      <c r="BZ262" s="40" t="s">
        <v>123</v>
      </c>
      <c r="CA262" s="40" t="s">
        <v>123</v>
      </c>
      <c r="CB262" s="42"/>
      <c r="CC262" s="40" t="s">
        <v>123</v>
      </c>
      <c r="CD262" s="42"/>
      <c r="CE262" s="40" t="s">
        <v>123</v>
      </c>
      <c r="CF262" s="40" t="s">
        <v>123</v>
      </c>
      <c r="CG262" s="40" t="s">
        <v>123</v>
      </c>
      <c r="CH262" s="40" t="s">
        <v>123</v>
      </c>
      <c r="CI262" s="40" t="s">
        <v>123</v>
      </c>
      <c r="CJ262" s="42"/>
      <c r="CK262" s="40" t="s">
        <v>123</v>
      </c>
      <c r="CL262" s="42"/>
      <c r="CM262" s="40" t="s">
        <v>123</v>
      </c>
      <c r="CN262" s="42"/>
      <c r="CO262" s="40" t="s">
        <v>123</v>
      </c>
      <c r="CP262" s="40" t="s">
        <v>123</v>
      </c>
      <c r="CQ262" s="40" t="s">
        <v>123</v>
      </c>
      <c r="CR262" s="40" t="s">
        <v>123</v>
      </c>
      <c r="CS262" s="40" t="s">
        <v>123</v>
      </c>
      <c r="CT262" s="40" t="s">
        <v>123</v>
      </c>
      <c r="CU262" s="42"/>
      <c r="CV262" s="40" t="s">
        <v>123</v>
      </c>
      <c r="CW262" s="40" t="s">
        <v>123</v>
      </c>
      <c r="CX262" s="40" t="s">
        <v>123</v>
      </c>
      <c r="CY262" s="42"/>
      <c r="CZ262" s="40" t="s">
        <v>123</v>
      </c>
      <c r="DA262" s="40" t="s">
        <v>123</v>
      </c>
      <c r="DB262" s="44">
        <v>43528.0</v>
      </c>
      <c r="DC262" s="42"/>
      <c r="DD262" s="40" t="s">
        <v>1700</v>
      </c>
      <c r="DE262" s="40" t="s">
        <v>124</v>
      </c>
      <c r="DF262" s="42"/>
      <c r="DG262" s="42"/>
    </row>
    <row r="263">
      <c r="A263" s="5" t="s">
        <v>2661</v>
      </c>
      <c r="B263" s="5">
        <v>62.0</v>
      </c>
      <c r="C263" s="5">
        <v>124.0</v>
      </c>
      <c r="D263" s="5" t="s">
        <v>139</v>
      </c>
      <c r="E263" s="5" t="s">
        <v>125</v>
      </c>
      <c r="F263" s="5" t="s">
        <v>160</v>
      </c>
      <c r="G263" s="5" t="s">
        <v>449</v>
      </c>
      <c r="H263" s="5" t="s">
        <v>1694</v>
      </c>
      <c r="I263" s="5" t="s">
        <v>203</v>
      </c>
      <c r="J263" s="5" t="s">
        <v>204</v>
      </c>
      <c r="K263" s="5" t="s">
        <v>143</v>
      </c>
      <c r="L263" s="8" t="s">
        <v>1695</v>
      </c>
      <c r="M263" s="5" t="s">
        <v>118</v>
      </c>
      <c r="N263" s="5" t="s">
        <v>1696</v>
      </c>
      <c r="O263" s="5" t="s">
        <v>1697</v>
      </c>
      <c r="P263" s="5" t="s">
        <v>2662</v>
      </c>
      <c r="Q263" s="5" t="s">
        <v>157</v>
      </c>
      <c r="S263" s="5" t="s">
        <v>123</v>
      </c>
      <c r="T263" s="5" t="s">
        <v>123</v>
      </c>
      <c r="U263" s="5" t="s">
        <v>123</v>
      </c>
      <c r="V263" s="5" t="s">
        <v>123</v>
      </c>
      <c r="X263" s="5" t="s">
        <v>123</v>
      </c>
      <c r="Y263" s="5" t="s">
        <v>123</v>
      </c>
      <c r="AA263" s="5" t="s">
        <v>123</v>
      </c>
      <c r="AB263" s="5" t="s">
        <v>123</v>
      </c>
      <c r="AC263" s="5" t="s">
        <v>123</v>
      </c>
      <c r="AI263" s="5" t="s">
        <v>123</v>
      </c>
      <c r="AK263" s="5" t="s">
        <v>123</v>
      </c>
      <c r="AL263" s="5" t="s">
        <v>123</v>
      </c>
      <c r="AM263" s="5" t="s">
        <v>123</v>
      </c>
      <c r="AO263" s="5" t="s">
        <v>123</v>
      </c>
      <c r="AP263" s="5" t="s">
        <v>123</v>
      </c>
      <c r="AQ263" s="5" t="s">
        <v>123</v>
      </c>
      <c r="AS263" s="5" t="s">
        <v>123</v>
      </c>
      <c r="AT263" s="5" t="s">
        <v>123</v>
      </c>
      <c r="AU263" s="5" t="s">
        <v>123</v>
      </c>
      <c r="AV263" s="5" t="s">
        <v>123</v>
      </c>
      <c r="AW263" s="5" t="s">
        <v>123</v>
      </c>
      <c r="AX263" s="5" t="s">
        <v>123</v>
      </c>
      <c r="AY263" s="5" t="s">
        <v>123</v>
      </c>
      <c r="AZ263" s="5" t="s">
        <v>123</v>
      </c>
      <c r="BA263" s="5" t="s">
        <v>123</v>
      </c>
      <c r="BB263" s="5" t="s">
        <v>123</v>
      </c>
      <c r="BC263" s="5" t="s">
        <v>123</v>
      </c>
      <c r="BD263" s="5" t="s">
        <v>123</v>
      </c>
      <c r="BH263" s="5" t="s">
        <v>123</v>
      </c>
      <c r="BK263" s="5" t="s">
        <v>123</v>
      </c>
      <c r="BL263" s="5" t="s">
        <v>123</v>
      </c>
      <c r="BM263" s="5" t="s">
        <v>123</v>
      </c>
      <c r="BN263" s="5" t="s">
        <v>123</v>
      </c>
      <c r="BO263" s="5" t="s">
        <v>123</v>
      </c>
      <c r="BP263" s="5" t="s">
        <v>123</v>
      </c>
      <c r="BQ263" s="5" t="s">
        <v>123</v>
      </c>
      <c r="BS263" s="5" t="s">
        <v>123</v>
      </c>
      <c r="BT263" s="5" t="s">
        <v>123</v>
      </c>
      <c r="BU263" s="5" t="s">
        <v>123</v>
      </c>
      <c r="BV263" s="5" t="s">
        <v>123</v>
      </c>
      <c r="BW263" s="5" t="s">
        <v>123</v>
      </c>
      <c r="BX263" s="5" t="s">
        <v>123</v>
      </c>
      <c r="BY263" s="5" t="s">
        <v>123</v>
      </c>
      <c r="BZ263" s="5" t="s">
        <v>123</v>
      </c>
      <c r="CA263" s="5" t="s">
        <v>123</v>
      </c>
      <c r="CC263" s="5" t="s">
        <v>123</v>
      </c>
      <c r="CE263" s="5" t="s">
        <v>123</v>
      </c>
      <c r="CF263" s="5" t="s">
        <v>123</v>
      </c>
      <c r="CG263" s="5" t="s">
        <v>123</v>
      </c>
      <c r="CH263" s="5" t="s">
        <v>123</v>
      </c>
      <c r="CI263" s="5" t="s">
        <v>123</v>
      </c>
      <c r="CK263" s="5" t="s">
        <v>123</v>
      </c>
      <c r="CM263" s="5" t="s">
        <v>123</v>
      </c>
      <c r="CO263" s="5" t="s">
        <v>123</v>
      </c>
      <c r="CP263" s="5" t="s">
        <v>123</v>
      </c>
      <c r="CQ263" s="5" t="s">
        <v>123</v>
      </c>
      <c r="CR263" s="5" t="s">
        <v>123</v>
      </c>
      <c r="CS263" s="5" t="s">
        <v>123</v>
      </c>
      <c r="CT263" s="5" t="s">
        <v>123</v>
      </c>
      <c r="CV263" s="5" t="s">
        <v>123</v>
      </c>
      <c r="CW263" s="5" t="s">
        <v>123</v>
      </c>
      <c r="CX263" s="5" t="s">
        <v>123</v>
      </c>
      <c r="CZ263" s="5" t="s">
        <v>123</v>
      </c>
      <c r="DA263" s="5" t="s">
        <v>123</v>
      </c>
      <c r="DB263" s="5">
        <v>3.0</v>
      </c>
      <c r="DD263" s="5" t="s">
        <v>1700</v>
      </c>
      <c r="DE263" s="5" t="s">
        <v>124</v>
      </c>
    </row>
    <row r="264">
      <c r="A264" s="5" t="s">
        <v>2663</v>
      </c>
      <c r="B264" s="5">
        <v>53.0</v>
      </c>
      <c r="C264" s="5">
        <v>112.0</v>
      </c>
      <c r="D264" s="5" t="s">
        <v>109</v>
      </c>
      <c r="E264" s="5" t="s">
        <v>125</v>
      </c>
      <c r="F264" s="5" t="s">
        <v>111</v>
      </c>
      <c r="G264" s="5" t="s">
        <v>112</v>
      </c>
      <c r="H264" s="5" t="s">
        <v>2664</v>
      </c>
      <c r="I264" s="5" t="s">
        <v>203</v>
      </c>
      <c r="J264" s="5" t="s">
        <v>204</v>
      </c>
      <c r="K264" s="5" t="s">
        <v>143</v>
      </c>
      <c r="L264" s="8" t="s">
        <v>1695</v>
      </c>
      <c r="M264" s="5" t="s">
        <v>118</v>
      </c>
      <c r="N264" s="5" t="s">
        <v>2665</v>
      </c>
      <c r="O264" s="5" t="s">
        <v>2666</v>
      </c>
      <c r="P264" s="5" t="s">
        <v>2667</v>
      </c>
      <c r="Q264" s="5" t="s">
        <v>157</v>
      </c>
      <c r="T264" s="5" t="s">
        <v>123</v>
      </c>
      <c r="V264" s="5" t="s">
        <v>123</v>
      </c>
      <c r="X264" s="5" t="s">
        <v>123</v>
      </c>
      <c r="Y264" s="5" t="s">
        <v>123</v>
      </c>
      <c r="AB264" s="5" t="s">
        <v>123</v>
      </c>
      <c r="AC264" s="5" t="s">
        <v>123</v>
      </c>
      <c r="AS264" s="5" t="s">
        <v>123</v>
      </c>
      <c r="AT264" s="5" t="s">
        <v>123</v>
      </c>
      <c r="AV264" s="5" t="s">
        <v>123</v>
      </c>
      <c r="AW264" s="5" t="s">
        <v>123</v>
      </c>
      <c r="BA264" s="5" t="s">
        <v>123</v>
      </c>
      <c r="BK264" s="5" t="s">
        <v>123</v>
      </c>
      <c r="BM264" s="5" t="s">
        <v>123</v>
      </c>
      <c r="BN264" s="5" t="s">
        <v>123</v>
      </c>
      <c r="CG264" s="5" t="s">
        <v>123</v>
      </c>
      <c r="CH264" s="5" t="s">
        <v>123</v>
      </c>
      <c r="CI264" s="5" t="s">
        <v>123</v>
      </c>
      <c r="CM264" s="5" t="s">
        <v>123</v>
      </c>
      <c r="CO264" s="5" t="s">
        <v>123</v>
      </c>
      <c r="CP264" s="5" t="s">
        <v>123</v>
      </c>
      <c r="DB264" s="5">
        <v>4.0</v>
      </c>
      <c r="DE264" s="5" t="s">
        <v>124</v>
      </c>
    </row>
    <row r="265">
      <c r="A265" s="40" t="s">
        <v>2668</v>
      </c>
      <c r="B265" s="40" t="s">
        <v>1739</v>
      </c>
      <c r="C265" s="40" t="s">
        <v>1740</v>
      </c>
      <c r="D265" s="40" t="s">
        <v>109</v>
      </c>
      <c r="E265" s="42"/>
      <c r="F265" s="42"/>
      <c r="G265" s="40" t="s">
        <v>1741</v>
      </c>
      <c r="H265" s="40" t="s">
        <v>1742</v>
      </c>
      <c r="I265" s="40" t="s">
        <v>338</v>
      </c>
      <c r="J265" s="40" t="s">
        <v>338</v>
      </c>
      <c r="K265" s="40" t="s">
        <v>742</v>
      </c>
      <c r="L265" s="43" t="s">
        <v>1743</v>
      </c>
      <c r="M265" s="40" t="s">
        <v>118</v>
      </c>
      <c r="N265" s="40" t="s">
        <v>1744</v>
      </c>
      <c r="O265" s="40" t="s">
        <v>1745</v>
      </c>
      <c r="P265" s="40" t="s">
        <v>1746</v>
      </c>
      <c r="Q265" s="40" t="s">
        <v>157</v>
      </c>
      <c r="R265" s="40" t="s">
        <v>123</v>
      </c>
      <c r="S265" s="40" t="s">
        <v>123</v>
      </c>
      <c r="T265" s="40" t="s">
        <v>123</v>
      </c>
      <c r="U265" s="40" t="s">
        <v>123</v>
      </c>
      <c r="V265" s="40" t="s">
        <v>123</v>
      </c>
      <c r="W265" s="40" t="s">
        <v>123</v>
      </c>
      <c r="X265" s="40" t="s">
        <v>123</v>
      </c>
      <c r="Y265" s="40" t="s">
        <v>123</v>
      </c>
      <c r="Z265" s="40" t="s">
        <v>123</v>
      </c>
      <c r="AA265" s="42"/>
      <c r="AB265" s="40" t="s">
        <v>123</v>
      </c>
      <c r="AC265" s="40" t="s">
        <v>123</v>
      </c>
      <c r="AD265" s="42"/>
      <c r="AE265" s="42"/>
      <c r="AF265" s="42"/>
      <c r="AG265" s="42"/>
      <c r="AH265" s="42"/>
      <c r="AI265" s="42"/>
      <c r="AJ265" s="42"/>
      <c r="AK265" s="40" t="s">
        <v>123</v>
      </c>
      <c r="AL265" s="40" t="s">
        <v>123</v>
      </c>
      <c r="AM265" s="40" t="s">
        <v>123</v>
      </c>
      <c r="AN265" s="40" t="s">
        <v>123</v>
      </c>
      <c r="AO265" s="40" t="s">
        <v>123</v>
      </c>
      <c r="AP265" s="40" t="s">
        <v>123</v>
      </c>
      <c r="AQ265" s="40" t="s">
        <v>123</v>
      </c>
      <c r="AR265" s="42"/>
      <c r="AS265" s="40" t="s">
        <v>123</v>
      </c>
      <c r="AT265" s="40" t="s">
        <v>123</v>
      </c>
      <c r="AU265" s="42"/>
      <c r="AV265" s="40" t="s">
        <v>123</v>
      </c>
      <c r="AW265" s="40" t="s">
        <v>123</v>
      </c>
      <c r="AX265" s="40" t="s">
        <v>123</v>
      </c>
      <c r="AY265" s="40" t="s">
        <v>123</v>
      </c>
      <c r="AZ265" s="40" t="s">
        <v>123</v>
      </c>
      <c r="BA265" s="40" t="s">
        <v>123</v>
      </c>
      <c r="BB265" s="40" t="s">
        <v>123</v>
      </c>
      <c r="BC265" s="40" t="s">
        <v>123</v>
      </c>
      <c r="BD265" s="40" t="s">
        <v>123</v>
      </c>
      <c r="BE265" s="40" t="s">
        <v>123</v>
      </c>
      <c r="BF265" s="40" t="s">
        <v>123</v>
      </c>
      <c r="BG265" s="40" t="s">
        <v>123</v>
      </c>
      <c r="BH265" s="40" t="s">
        <v>123</v>
      </c>
      <c r="BI265" s="40" t="s">
        <v>123</v>
      </c>
      <c r="BJ265" s="42"/>
      <c r="BK265" s="40" t="s">
        <v>123</v>
      </c>
      <c r="BL265" s="40" t="s">
        <v>123</v>
      </c>
      <c r="BM265" s="40" t="s">
        <v>123</v>
      </c>
      <c r="BN265" s="40" t="s">
        <v>123</v>
      </c>
      <c r="BO265" s="40" t="s">
        <v>123</v>
      </c>
      <c r="BP265" s="40" t="s">
        <v>123</v>
      </c>
      <c r="BQ265" s="40" t="s">
        <v>123</v>
      </c>
      <c r="BR265" s="40" t="s">
        <v>123</v>
      </c>
      <c r="BS265" s="40" t="s">
        <v>123</v>
      </c>
      <c r="BT265" s="40" t="s">
        <v>123</v>
      </c>
      <c r="BU265" s="40" t="s">
        <v>123</v>
      </c>
      <c r="BV265" s="40" t="s">
        <v>123</v>
      </c>
      <c r="BW265" s="40" t="s">
        <v>123</v>
      </c>
      <c r="BX265" s="42"/>
      <c r="BY265" s="42"/>
      <c r="BZ265" s="42"/>
      <c r="CA265" s="42"/>
      <c r="CB265" s="40" t="s">
        <v>123</v>
      </c>
      <c r="CC265" s="40" t="s">
        <v>123</v>
      </c>
      <c r="CD265" s="40" t="s">
        <v>123</v>
      </c>
      <c r="CE265" s="40" t="s">
        <v>123</v>
      </c>
      <c r="CF265" s="40" t="s">
        <v>123</v>
      </c>
      <c r="CG265" s="40" t="s">
        <v>123</v>
      </c>
      <c r="CH265" s="40" t="s">
        <v>123</v>
      </c>
      <c r="CI265" s="40" t="s">
        <v>123</v>
      </c>
      <c r="CJ265" s="40" t="s">
        <v>123</v>
      </c>
      <c r="CK265" s="42"/>
      <c r="CL265" s="42"/>
      <c r="CM265" s="42"/>
      <c r="CN265" s="42"/>
      <c r="CO265" s="40" t="s">
        <v>123</v>
      </c>
      <c r="CP265" s="40" t="s">
        <v>123</v>
      </c>
      <c r="CQ265" s="40" t="s">
        <v>123</v>
      </c>
      <c r="CR265" s="40" t="s">
        <v>123</v>
      </c>
      <c r="CS265" s="40" t="s">
        <v>123</v>
      </c>
      <c r="CT265" s="42"/>
      <c r="CU265" s="40" t="s">
        <v>123</v>
      </c>
      <c r="CV265" s="42"/>
      <c r="CW265" s="42"/>
      <c r="CX265" s="42"/>
      <c r="CY265" s="42"/>
      <c r="CZ265" s="42"/>
      <c r="DA265" s="42"/>
      <c r="DB265" s="48" t="s">
        <v>1747</v>
      </c>
      <c r="DC265" s="42"/>
      <c r="DD265" s="42"/>
      <c r="DE265" s="40" t="s">
        <v>124</v>
      </c>
      <c r="DF265" s="42"/>
      <c r="DG265" s="42"/>
    </row>
    <row r="266">
      <c r="A266" s="5" t="s">
        <v>2669</v>
      </c>
      <c r="B266" s="5">
        <v>16.0</v>
      </c>
      <c r="C266" s="5">
        <v>66.0</v>
      </c>
      <c r="D266" s="5" t="s">
        <v>109</v>
      </c>
      <c r="E266" s="5" t="s">
        <v>110</v>
      </c>
      <c r="F266" s="5" t="s">
        <v>160</v>
      </c>
      <c r="G266" s="5" t="s">
        <v>761</v>
      </c>
      <c r="H266" s="5" t="s">
        <v>1742</v>
      </c>
      <c r="I266" s="5" t="s">
        <v>338</v>
      </c>
      <c r="J266" s="5" t="s">
        <v>338</v>
      </c>
      <c r="K266" s="5" t="s">
        <v>742</v>
      </c>
      <c r="L266" s="8" t="s">
        <v>1743</v>
      </c>
      <c r="M266" s="5" t="s">
        <v>118</v>
      </c>
      <c r="N266" s="5" t="s">
        <v>1744</v>
      </c>
      <c r="P266" s="5" t="s">
        <v>2670</v>
      </c>
      <c r="Q266" s="5" t="s">
        <v>157</v>
      </c>
      <c r="R266" s="5" t="s">
        <v>123</v>
      </c>
      <c r="S266" s="5" t="s">
        <v>123</v>
      </c>
      <c r="T266" s="5" t="s">
        <v>123</v>
      </c>
      <c r="V266" s="5" t="s">
        <v>123</v>
      </c>
      <c r="W266" s="5" t="s">
        <v>123</v>
      </c>
      <c r="X266" s="5" t="s">
        <v>123</v>
      </c>
      <c r="Y266" s="5" t="s">
        <v>123</v>
      </c>
      <c r="Z266" s="5" t="s">
        <v>123</v>
      </c>
      <c r="AB266" s="5" t="s">
        <v>123</v>
      </c>
      <c r="AC266" s="5" t="s">
        <v>123</v>
      </c>
      <c r="AK266" s="5" t="s">
        <v>123</v>
      </c>
      <c r="AL266" s="5" t="s">
        <v>123</v>
      </c>
      <c r="AM266" s="5" t="s">
        <v>123</v>
      </c>
      <c r="AN266" s="5" t="s">
        <v>123</v>
      </c>
      <c r="AP266" s="5" t="s">
        <v>123</v>
      </c>
      <c r="AQ266" s="5" t="s">
        <v>123</v>
      </c>
      <c r="AS266" s="5" t="s">
        <v>123</v>
      </c>
      <c r="AV266" s="5" t="s">
        <v>123</v>
      </c>
      <c r="AW266" s="5" t="s">
        <v>123</v>
      </c>
      <c r="AX266" s="5" t="s">
        <v>123</v>
      </c>
      <c r="AY266" s="5" t="s">
        <v>123</v>
      </c>
      <c r="AZ266" s="5" t="s">
        <v>123</v>
      </c>
      <c r="BA266" s="5" t="s">
        <v>123</v>
      </c>
      <c r="BC266" s="5" t="s">
        <v>123</v>
      </c>
      <c r="BD266" s="5" t="s">
        <v>123</v>
      </c>
      <c r="BE266" s="5" t="s">
        <v>123</v>
      </c>
      <c r="BF266" s="5" t="s">
        <v>123</v>
      </c>
      <c r="BG266" s="5" t="s">
        <v>123</v>
      </c>
      <c r="BH266" s="5" t="s">
        <v>123</v>
      </c>
      <c r="BK266" s="5" t="s">
        <v>123</v>
      </c>
      <c r="BL266" s="5" t="s">
        <v>123</v>
      </c>
      <c r="BQ266" s="5" t="s">
        <v>123</v>
      </c>
      <c r="BR266" s="5" t="s">
        <v>123</v>
      </c>
      <c r="BS266" s="5" t="s">
        <v>123</v>
      </c>
      <c r="BT266" s="5" t="s">
        <v>123</v>
      </c>
      <c r="BU266" s="5" t="s">
        <v>123</v>
      </c>
      <c r="BV266" s="5" t="s">
        <v>123</v>
      </c>
      <c r="BW266" s="5" t="s">
        <v>123</v>
      </c>
      <c r="CB266" s="5" t="s">
        <v>123</v>
      </c>
      <c r="CD266" s="5" t="s">
        <v>123</v>
      </c>
      <c r="CE266" s="5" t="s">
        <v>123</v>
      </c>
      <c r="CF266" s="5" t="s">
        <v>123</v>
      </c>
      <c r="CG266" s="5" t="s">
        <v>123</v>
      </c>
      <c r="CH266" s="5" t="s">
        <v>123</v>
      </c>
      <c r="CI266" s="5" t="s">
        <v>123</v>
      </c>
      <c r="CQ266" s="5" t="s">
        <v>123</v>
      </c>
      <c r="CR266" s="5" t="s">
        <v>123</v>
      </c>
      <c r="CS266" s="5" t="s">
        <v>123</v>
      </c>
      <c r="CU266" s="5" t="s">
        <v>123</v>
      </c>
      <c r="DB266" s="5">
        <v>3.0</v>
      </c>
      <c r="DE266" s="5" t="s">
        <v>124</v>
      </c>
    </row>
    <row r="267">
      <c r="A267" s="5" t="s">
        <v>2671</v>
      </c>
      <c r="B267" s="5">
        <v>133.0</v>
      </c>
      <c r="C267" s="5">
        <v>129.0</v>
      </c>
      <c r="D267" s="5" t="s">
        <v>139</v>
      </c>
      <c r="E267" s="5" t="s">
        <v>110</v>
      </c>
      <c r="F267" s="5" t="s">
        <v>160</v>
      </c>
      <c r="G267" s="5" t="s">
        <v>2672</v>
      </c>
      <c r="H267" s="5" t="s">
        <v>1742</v>
      </c>
      <c r="I267" s="5" t="s">
        <v>338</v>
      </c>
      <c r="J267" s="5" t="s">
        <v>338</v>
      </c>
      <c r="K267" s="5" t="s">
        <v>2673</v>
      </c>
      <c r="L267" s="8" t="s">
        <v>1743</v>
      </c>
      <c r="M267" s="5" t="s">
        <v>118</v>
      </c>
      <c r="N267" s="5" t="s">
        <v>1744</v>
      </c>
      <c r="O267" s="5" t="s">
        <v>1745</v>
      </c>
      <c r="P267" s="5" t="s">
        <v>2674</v>
      </c>
      <c r="Q267" s="5" t="s">
        <v>122</v>
      </c>
      <c r="S267" s="5" t="s">
        <v>123</v>
      </c>
      <c r="T267" s="5" t="s">
        <v>123</v>
      </c>
      <c r="V267" s="5" t="s">
        <v>123</v>
      </c>
      <c r="W267" s="5" t="s">
        <v>123</v>
      </c>
      <c r="DB267" s="5">
        <v>4.0</v>
      </c>
      <c r="DE267" s="5" t="s">
        <v>124</v>
      </c>
    </row>
    <row r="268">
      <c r="A268" s="5" t="s">
        <v>2675</v>
      </c>
      <c r="B268" s="5">
        <v>148.0</v>
      </c>
      <c r="C268" s="5">
        <v>56.0</v>
      </c>
      <c r="D268" s="5" t="s">
        <v>109</v>
      </c>
      <c r="E268" s="5" t="s">
        <v>110</v>
      </c>
      <c r="F268" s="5" t="s">
        <v>160</v>
      </c>
      <c r="G268" s="5" t="s">
        <v>740</v>
      </c>
      <c r="H268" s="5" t="s">
        <v>1742</v>
      </c>
      <c r="I268" s="5" t="s">
        <v>338</v>
      </c>
      <c r="J268" s="5" t="s">
        <v>338</v>
      </c>
      <c r="K268" s="5" t="s">
        <v>742</v>
      </c>
      <c r="L268" s="8" t="s">
        <v>1743</v>
      </c>
      <c r="M268" s="5" t="s">
        <v>118</v>
      </c>
      <c r="N268" s="5" t="s">
        <v>1744</v>
      </c>
      <c r="O268" s="5" t="s">
        <v>1745</v>
      </c>
      <c r="P268" s="5" t="s">
        <v>2676</v>
      </c>
      <c r="Q268" s="5" t="s">
        <v>157</v>
      </c>
      <c r="S268" s="5" t="s">
        <v>123</v>
      </c>
      <c r="T268" s="5" t="s">
        <v>123</v>
      </c>
      <c r="U268" s="5" t="s">
        <v>123</v>
      </c>
      <c r="V268" s="5" t="s">
        <v>123</v>
      </c>
      <c r="W268" s="5" t="s">
        <v>123</v>
      </c>
      <c r="X268" s="5" t="s">
        <v>123</v>
      </c>
      <c r="Y268" s="5" t="s">
        <v>123</v>
      </c>
      <c r="Z268" s="5" t="s">
        <v>123</v>
      </c>
      <c r="AB268" s="5" t="s">
        <v>123</v>
      </c>
      <c r="AC268" s="5" t="s">
        <v>123</v>
      </c>
      <c r="AK268" s="5" t="s">
        <v>123</v>
      </c>
      <c r="AL268" s="5" t="s">
        <v>123</v>
      </c>
      <c r="AM268" s="5" t="s">
        <v>123</v>
      </c>
      <c r="AN268" s="5" t="s">
        <v>123</v>
      </c>
      <c r="AO268" s="5" t="s">
        <v>123</v>
      </c>
      <c r="AP268" s="5" t="s">
        <v>123</v>
      </c>
      <c r="AQ268" s="5" t="s">
        <v>123</v>
      </c>
      <c r="AS268" s="5" t="s">
        <v>123</v>
      </c>
      <c r="AT268" s="5" t="s">
        <v>123</v>
      </c>
      <c r="AV268" s="5" t="s">
        <v>123</v>
      </c>
      <c r="AY268" s="5" t="s">
        <v>123</v>
      </c>
      <c r="BB268" s="5" t="s">
        <v>123</v>
      </c>
      <c r="BD268" s="5" t="s">
        <v>123</v>
      </c>
      <c r="BE268" s="5" t="s">
        <v>123</v>
      </c>
      <c r="BH268" s="5" t="s">
        <v>123</v>
      </c>
      <c r="BI268" s="5" t="s">
        <v>123</v>
      </c>
      <c r="BK268" s="5" t="s">
        <v>123</v>
      </c>
      <c r="BL268" s="5" t="s">
        <v>123</v>
      </c>
      <c r="BM268" s="5" t="s">
        <v>123</v>
      </c>
      <c r="BN268" s="5" t="s">
        <v>123</v>
      </c>
      <c r="BO268" s="5" t="s">
        <v>123</v>
      </c>
      <c r="BP268" s="5" t="s">
        <v>123</v>
      </c>
      <c r="BR268" s="5" t="s">
        <v>123</v>
      </c>
      <c r="BT268" s="5" t="s">
        <v>123</v>
      </c>
      <c r="BU268" s="5" t="s">
        <v>123</v>
      </c>
      <c r="BV268" s="5" t="s">
        <v>123</v>
      </c>
      <c r="BW268" s="5" t="s">
        <v>123</v>
      </c>
      <c r="CB268" s="5" t="s">
        <v>123</v>
      </c>
      <c r="CC268" s="5" t="s">
        <v>123</v>
      </c>
      <c r="CD268" s="5" t="s">
        <v>123</v>
      </c>
      <c r="CE268" s="5" t="s">
        <v>123</v>
      </c>
      <c r="CF268" s="5" t="s">
        <v>123</v>
      </c>
      <c r="CG268" s="5" t="s">
        <v>123</v>
      </c>
      <c r="CH268" s="5" t="s">
        <v>123</v>
      </c>
      <c r="CJ268" s="5" t="s">
        <v>123</v>
      </c>
      <c r="CO268" s="5" t="s">
        <v>123</v>
      </c>
      <c r="CP268" s="5" t="s">
        <v>123</v>
      </c>
      <c r="CQ268" s="5" t="s">
        <v>123</v>
      </c>
      <c r="CS268" s="5" t="s">
        <v>123</v>
      </c>
      <c r="CU268" s="5" t="s">
        <v>123</v>
      </c>
      <c r="DB268" s="5">
        <v>3.0</v>
      </c>
      <c r="DE268" s="5" t="s">
        <v>124</v>
      </c>
    </row>
    <row r="269">
      <c r="A269" s="40" t="s">
        <v>2677</v>
      </c>
      <c r="B269" s="40" t="s">
        <v>1806</v>
      </c>
      <c r="C269" s="40" t="s">
        <v>1807</v>
      </c>
      <c r="D269" s="40" t="s">
        <v>109</v>
      </c>
      <c r="E269" s="42"/>
      <c r="F269" s="42"/>
      <c r="G269" s="40" t="s">
        <v>1808</v>
      </c>
      <c r="H269" s="40" t="s">
        <v>1809</v>
      </c>
      <c r="I269" s="40" t="s">
        <v>259</v>
      </c>
      <c r="J269" s="40" t="s">
        <v>439</v>
      </c>
      <c r="K269" s="40" t="s">
        <v>1809</v>
      </c>
      <c r="L269" s="43" t="s">
        <v>1810</v>
      </c>
      <c r="M269" s="40" t="s">
        <v>118</v>
      </c>
      <c r="N269" s="40" t="s">
        <v>1811</v>
      </c>
      <c r="O269" s="40" t="s">
        <v>1812</v>
      </c>
      <c r="P269" s="40" t="s">
        <v>1813</v>
      </c>
      <c r="Q269" s="40" t="s">
        <v>157</v>
      </c>
      <c r="R269" s="40" t="s">
        <v>123</v>
      </c>
      <c r="S269" s="42"/>
      <c r="T269" s="40" t="s">
        <v>123</v>
      </c>
      <c r="U269" s="40" t="s">
        <v>123</v>
      </c>
      <c r="V269" s="40" t="s">
        <v>123</v>
      </c>
      <c r="W269" s="42"/>
      <c r="X269" s="40" t="s">
        <v>123</v>
      </c>
      <c r="Y269" s="40" t="s">
        <v>123</v>
      </c>
      <c r="Z269" s="42"/>
      <c r="AA269" s="40" t="s">
        <v>123</v>
      </c>
      <c r="AB269" s="40" t="s">
        <v>123</v>
      </c>
      <c r="AC269" s="40" t="s">
        <v>123</v>
      </c>
      <c r="AD269" s="42"/>
      <c r="AE269" s="40" t="s">
        <v>123</v>
      </c>
      <c r="AF269" s="42"/>
      <c r="AG269" s="42"/>
      <c r="AH269" s="40" t="s">
        <v>123</v>
      </c>
      <c r="AI269" s="42"/>
      <c r="AJ269" s="40" t="s">
        <v>123</v>
      </c>
      <c r="AK269" s="40" t="s">
        <v>123</v>
      </c>
      <c r="AL269" s="42"/>
      <c r="AM269" s="40" t="s">
        <v>123</v>
      </c>
      <c r="AN269" s="42"/>
      <c r="AO269" s="42"/>
      <c r="AP269" s="42"/>
      <c r="AQ269" s="40" t="s">
        <v>123</v>
      </c>
      <c r="AR269" s="40" t="s">
        <v>123</v>
      </c>
      <c r="AS269" s="40" t="s">
        <v>123</v>
      </c>
      <c r="AT269" s="40" t="s">
        <v>123</v>
      </c>
      <c r="AU269" s="42"/>
      <c r="AV269" s="40" t="s">
        <v>123</v>
      </c>
      <c r="AW269" s="40" t="s">
        <v>123</v>
      </c>
      <c r="AX269" s="40" t="s">
        <v>123</v>
      </c>
      <c r="AY269" s="40" t="s">
        <v>123</v>
      </c>
      <c r="AZ269" s="40" t="s">
        <v>123</v>
      </c>
      <c r="BA269" s="40" t="s">
        <v>123</v>
      </c>
      <c r="BB269" s="40" t="s">
        <v>123</v>
      </c>
      <c r="BC269" s="42"/>
      <c r="BD269" s="40" t="s">
        <v>123</v>
      </c>
      <c r="BE269" s="40" t="s">
        <v>123</v>
      </c>
      <c r="BF269" s="40" t="s">
        <v>123</v>
      </c>
      <c r="BG269" s="40" t="s">
        <v>123</v>
      </c>
      <c r="BH269" s="40" t="s">
        <v>123</v>
      </c>
      <c r="BI269" s="40" t="s">
        <v>123</v>
      </c>
      <c r="BJ269" s="40" t="s">
        <v>123</v>
      </c>
      <c r="BK269" s="40" t="s">
        <v>123</v>
      </c>
      <c r="BL269" s="40" t="s">
        <v>123</v>
      </c>
      <c r="BM269" s="40" t="s">
        <v>123</v>
      </c>
      <c r="BN269" s="42"/>
      <c r="BO269" s="40" t="s">
        <v>123</v>
      </c>
      <c r="BP269" s="40" t="s">
        <v>123</v>
      </c>
      <c r="BQ269" s="42"/>
      <c r="BR269" s="42"/>
      <c r="BS269" s="42"/>
      <c r="BT269" s="40" t="s">
        <v>123</v>
      </c>
      <c r="BU269" s="42"/>
      <c r="BV269" s="42"/>
      <c r="BW269" s="42"/>
      <c r="BX269" s="40" t="s">
        <v>123</v>
      </c>
      <c r="BY269" s="42"/>
      <c r="BZ269" s="42"/>
      <c r="CA269" s="40" t="s">
        <v>123</v>
      </c>
      <c r="CB269" s="42"/>
      <c r="CC269" s="40" t="s">
        <v>123</v>
      </c>
      <c r="CD269" s="40" t="s">
        <v>123</v>
      </c>
      <c r="CE269" s="40" t="s">
        <v>123</v>
      </c>
      <c r="CF269" s="40" t="s">
        <v>123</v>
      </c>
      <c r="CG269" s="40" t="s">
        <v>123</v>
      </c>
      <c r="CH269" s="42"/>
      <c r="CI269" s="40" t="s">
        <v>123</v>
      </c>
      <c r="CJ269" s="40" t="s">
        <v>123</v>
      </c>
      <c r="CK269" s="40" t="s">
        <v>123</v>
      </c>
      <c r="CL269" s="40" t="s">
        <v>123</v>
      </c>
      <c r="CM269" s="40" t="s">
        <v>123</v>
      </c>
      <c r="CN269" s="40" t="s">
        <v>123</v>
      </c>
      <c r="CO269" s="40" t="s">
        <v>123</v>
      </c>
      <c r="CP269" s="40" t="s">
        <v>123</v>
      </c>
      <c r="CQ269" s="40" t="s">
        <v>123</v>
      </c>
      <c r="CR269" s="40" t="s">
        <v>123</v>
      </c>
      <c r="CS269" s="42"/>
      <c r="CT269" s="42"/>
      <c r="CU269" s="40" t="s">
        <v>123</v>
      </c>
      <c r="CV269" s="42"/>
      <c r="CW269" s="40" t="s">
        <v>123</v>
      </c>
      <c r="CX269" s="40" t="s">
        <v>123</v>
      </c>
      <c r="CY269" s="42"/>
      <c r="CZ269" s="40" t="s">
        <v>123</v>
      </c>
      <c r="DA269" s="42"/>
      <c r="DB269" s="44">
        <v>43527.0</v>
      </c>
      <c r="DC269" s="42"/>
      <c r="DD269" s="42"/>
      <c r="DE269" s="40" t="s">
        <v>138</v>
      </c>
      <c r="DF269" s="42"/>
      <c r="DG269" s="42"/>
    </row>
    <row r="270">
      <c r="A270" s="5" t="s">
        <v>2678</v>
      </c>
      <c r="B270" s="5">
        <v>83.0</v>
      </c>
      <c r="C270" s="5">
        <v>55.0</v>
      </c>
      <c r="D270" s="5" t="s">
        <v>109</v>
      </c>
      <c r="E270" s="5" t="s">
        <v>110</v>
      </c>
      <c r="F270" s="5" t="s">
        <v>219</v>
      </c>
      <c r="G270" s="5" t="s">
        <v>112</v>
      </c>
      <c r="H270" s="5" t="s">
        <v>1809</v>
      </c>
      <c r="I270" s="5" t="s">
        <v>259</v>
      </c>
      <c r="J270" s="5" t="s">
        <v>439</v>
      </c>
      <c r="K270" s="5" t="s">
        <v>323</v>
      </c>
      <c r="L270" s="8" t="s">
        <v>1810</v>
      </c>
      <c r="M270" s="5" t="s">
        <v>118</v>
      </c>
      <c r="N270" s="5" t="s">
        <v>1811</v>
      </c>
      <c r="O270" s="5" t="s">
        <v>1812</v>
      </c>
      <c r="P270" s="5" t="s">
        <v>2679</v>
      </c>
      <c r="Q270" s="5" t="s">
        <v>157</v>
      </c>
      <c r="R270" s="5" t="s">
        <v>123</v>
      </c>
      <c r="T270" s="5" t="s">
        <v>123</v>
      </c>
      <c r="U270" s="5" t="s">
        <v>123</v>
      </c>
      <c r="V270" s="5" t="s">
        <v>123</v>
      </c>
      <c r="X270" s="5" t="s">
        <v>123</v>
      </c>
      <c r="Y270" s="5" t="s">
        <v>123</v>
      </c>
      <c r="AA270" s="5" t="s">
        <v>123</v>
      </c>
      <c r="AE270" s="5" t="s">
        <v>123</v>
      </c>
      <c r="AJ270" s="5" t="s">
        <v>123</v>
      </c>
      <c r="AK270" s="5" t="s">
        <v>123</v>
      </c>
      <c r="AQ270" s="5" t="s">
        <v>123</v>
      </c>
      <c r="AR270" s="5" t="s">
        <v>123</v>
      </c>
      <c r="AS270" s="5" t="s">
        <v>123</v>
      </c>
      <c r="AT270" s="5" t="s">
        <v>123</v>
      </c>
      <c r="AV270" s="5" t="s">
        <v>123</v>
      </c>
      <c r="AW270" s="5" t="s">
        <v>123</v>
      </c>
      <c r="AX270" s="5" t="s">
        <v>123</v>
      </c>
      <c r="AY270" s="5" t="s">
        <v>123</v>
      </c>
      <c r="BE270" s="5" t="s">
        <v>123</v>
      </c>
      <c r="BF270" s="5" t="s">
        <v>123</v>
      </c>
      <c r="BG270" s="5" t="s">
        <v>123</v>
      </c>
      <c r="BI270" s="5" t="s">
        <v>123</v>
      </c>
      <c r="BJ270" s="5" t="s">
        <v>123</v>
      </c>
      <c r="BK270" s="5" t="s">
        <v>123</v>
      </c>
      <c r="BX270" s="5" t="s">
        <v>123</v>
      </c>
      <c r="CA270" s="5" t="s">
        <v>123</v>
      </c>
      <c r="CC270" s="5" t="s">
        <v>123</v>
      </c>
      <c r="CD270" s="5" t="s">
        <v>123</v>
      </c>
      <c r="CE270" s="5" t="s">
        <v>123</v>
      </c>
      <c r="CG270" s="5" t="s">
        <v>123</v>
      </c>
      <c r="CI270" s="5" t="s">
        <v>123</v>
      </c>
      <c r="CJ270" s="5" t="s">
        <v>123</v>
      </c>
      <c r="CK270" s="5" t="s">
        <v>123</v>
      </c>
      <c r="CM270" s="5" t="s">
        <v>123</v>
      </c>
      <c r="CN270" s="5" t="s">
        <v>123</v>
      </c>
      <c r="CO270" s="5" t="s">
        <v>123</v>
      </c>
      <c r="CP270" s="5" t="s">
        <v>123</v>
      </c>
      <c r="CQ270" s="5" t="s">
        <v>123</v>
      </c>
      <c r="CR270" s="5" t="s">
        <v>123</v>
      </c>
      <c r="CU270" s="5" t="s">
        <v>123</v>
      </c>
      <c r="CW270" s="5" t="s">
        <v>123</v>
      </c>
      <c r="CX270" s="5" t="s">
        <v>123</v>
      </c>
      <c r="DB270" s="5">
        <v>3.0</v>
      </c>
      <c r="DE270" s="5" t="s">
        <v>138</v>
      </c>
    </row>
    <row r="271">
      <c r="A271" s="5" t="s">
        <v>2680</v>
      </c>
      <c r="B271" s="5">
        <v>179.0</v>
      </c>
      <c r="C271" s="5">
        <v>106.0</v>
      </c>
      <c r="D271" s="5" t="s">
        <v>109</v>
      </c>
      <c r="E271" s="5" t="s">
        <v>110</v>
      </c>
      <c r="F271" s="5" t="s">
        <v>160</v>
      </c>
      <c r="G271" s="5" t="s">
        <v>438</v>
      </c>
      <c r="H271" s="5" t="s">
        <v>1809</v>
      </c>
      <c r="I271" s="5" t="s">
        <v>259</v>
      </c>
      <c r="J271" s="5" t="s">
        <v>439</v>
      </c>
      <c r="K271" s="5" t="s">
        <v>1809</v>
      </c>
      <c r="L271" s="8" t="s">
        <v>1810</v>
      </c>
      <c r="M271" s="5" t="s">
        <v>118</v>
      </c>
      <c r="N271" s="5" t="s">
        <v>1811</v>
      </c>
      <c r="O271" s="5" t="s">
        <v>2681</v>
      </c>
      <c r="P271" s="5" t="s">
        <v>2682</v>
      </c>
      <c r="Q271" s="5" t="s">
        <v>157</v>
      </c>
      <c r="R271" s="5" t="s">
        <v>123</v>
      </c>
      <c r="X271" s="5" t="s">
        <v>123</v>
      </c>
      <c r="Y271" s="5" t="s">
        <v>123</v>
      </c>
      <c r="AB271" s="5" t="s">
        <v>123</v>
      </c>
      <c r="AC271" s="5" t="s">
        <v>123</v>
      </c>
      <c r="AH271" s="5" t="s">
        <v>123</v>
      </c>
      <c r="AM271" s="5" t="s">
        <v>123</v>
      </c>
      <c r="AT271" s="5" t="s">
        <v>123</v>
      </c>
      <c r="AW271" s="5" t="s">
        <v>123</v>
      </c>
      <c r="AX271" s="5" t="s">
        <v>123</v>
      </c>
      <c r="AY271" s="5" t="s">
        <v>123</v>
      </c>
      <c r="AZ271" s="5" t="s">
        <v>123</v>
      </c>
      <c r="BA271" s="5" t="s">
        <v>123</v>
      </c>
      <c r="BB271" s="5" t="s">
        <v>123</v>
      </c>
      <c r="BD271" s="5" t="s">
        <v>123</v>
      </c>
      <c r="BE271" s="5" t="s">
        <v>123</v>
      </c>
      <c r="BF271" s="5" t="s">
        <v>123</v>
      </c>
      <c r="BG271" s="5" t="s">
        <v>123</v>
      </c>
      <c r="BH271" s="5" t="s">
        <v>123</v>
      </c>
      <c r="BK271" s="5" t="s">
        <v>123</v>
      </c>
      <c r="BL271" s="5" t="s">
        <v>123</v>
      </c>
      <c r="BM271" s="5" t="s">
        <v>123</v>
      </c>
      <c r="BO271" s="5" t="s">
        <v>123</v>
      </c>
      <c r="BP271" s="5" t="s">
        <v>123</v>
      </c>
      <c r="BT271" s="5" t="s">
        <v>123</v>
      </c>
      <c r="CE271" s="5" t="s">
        <v>123</v>
      </c>
      <c r="CF271" s="5" t="s">
        <v>123</v>
      </c>
      <c r="CG271" s="5" t="s">
        <v>123</v>
      </c>
      <c r="CJ271" s="5" t="s">
        <v>123</v>
      </c>
      <c r="CL271" s="5" t="s">
        <v>123</v>
      </c>
      <c r="CX271" s="5" t="s">
        <v>123</v>
      </c>
      <c r="CZ271" s="5" t="s">
        <v>123</v>
      </c>
      <c r="DB271" s="5">
        <v>3.0</v>
      </c>
      <c r="DE271" s="5" t="s">
        <v>138</v>
      </c>
    </row>
    <row r="272">
      <c r="A272" s="40" t="s">
        <v>2683</v>
      </c>
      <c r="B272" s="40" t="s">
        <v>1847</v>
      </c>
      <c r="C272" s="40" t="s">
        <v>1848</v>
      </c>
      <c r="D272" s="40" t="s">
        <v>139</v>
      </c>
      <c r="E272" s="42"/>
      <c r="F272" s="42"/>
      <c r="G272" s="40" t="s">
        <v>1882</v>
      </c>
      <c r="H272" s="40" t="s">
        <v>1850</v>
      </c>
      <c r="I272" s="40" t="s">
        <v>1851</v>
      </c>
      <c r="J272" s="40" t="s">
        <v>448</v>
      </c>
      <c r="K272" s="40" t="s">
        <v>1852</v>
      </c>
      <c r="L272" s="43" t="s">
        <v>1853</v>
      </c>
      <c r="M272" s="40" t="s">
        <v>118</v>
      </c>
      <c r="N272" s="40" t="s">
        <v>1854</v>
      </c>
      <c r="O272" s="40" t="s">
        <v>1855</v>
      </c>
      <c r="P272" s="40" t="s">
        <v>1856</v>
      </c>
      <c r="Q272" s="40" t="s">
        <v>157</v>
      </c>
      <c r="R272" s="40" t="s">
        <v>123</v>
      </c>
      <c r="S272" s="40" t="s">
        <v>123</v>
      </c>
      <c r="T272" s="42"/>
      <c r="U272" s="42"/>
      <c r="V272" s="42"/>
      <c r="W272" s="40" t="s">
        <v>123</v>
      </c>
      <c r="X272" s="42"/>
      <c r="Y272" s="42"/>
      <c r="Z272" s="42"/>
      <c r="AA272" s="42"/>
      <c r="AB272" s="40" t="s">
        <v>123</v>
      </c>
      <c r="AC272" s="40" t="s">
        <v>123</v>
      </c>
      <c r="AD272" s="42"/>
      <c r="AE272" s="42"/>
      <c r="AF272" s="42"/>
      <c r="AG272" s="42"/>
      <c r="AH272" s="42"/>
      <c r="AI272" s="40" t="s">
        <v>123</v>
      </c>
      <c r="AJ272" s="42"/>
      <c r="AK272" s="40" t="s">
        <v>123</v>
      </c>
      <c r="AL272" s="42"/>
      <c r="AM272" s="42"/>
      <c r="AN272" s="42"/>
      <c r="AO272" s="42"/>
      <c r="AP272" s="42"/>
      <c r="AQ272" s="42"/>
      <c r="AR272" s="42"/>
      <c r="AS272" s="42"/>
      <c r="AT272" s="42"/>
      <c r="AU272" s="42"/>
      <c r="AV272" s="40" t="s">
        <v>123</v>
      </c>
      <c r="AW272" s="40" t="s">
        <v>123</v>
      </c>
      <c r="AX272" s="42"/>
      <c r="AY272" s="42"/>
      <c r="AZ272" s="42"/>
      <c r="BA272" s="42"/>
      <c r="BB272" s="40" t="s">
        <v>123</v>
      </c>
      <c r="BC272" s="40" t="s">
        <v>123</v>
      </c>
      <c r="BD272" s="42"/>
      <c r="BE272" s="42"/>
      <c r="BF272" s="40" t="s">
        <v>123</v>
      </c>
      <c r="BG272" s="42"/>
      <c r="BH272" s="40" t="s">
        <v>123</v>
      </c>
      <c r="BI272" s="42"/>
      <c r="BJ272" s="42"/>
      <c r="BK272" s="42"/>
      <c r="BL272" s="42"/>
      <c r="BM272" s="42"/>
      <c r="BN272" s="42"/>
      <c r="BO272" s="42"/>
      <c r="BP272" s="42"/>
      <c r="BQ272" s="40" t="s">
        <v>123</v>
      </c>
      <c r="BR272" s="40" t="s">
        <v>123</v>
      </c>
      <c r="BS272" s="40" t="s">
        <v>123</v>
      </c>
      <c r="BT272" s="40" t="s">
        <v>123</v>
      </c>
      <c r="BU272" s="40" t="s">
        <v>123</v>
      </c>
      <c r="BV272" s="40" t="s">
        <v>123</v>
      </c>
      <c r="BW272" s="40" t="s">
        <v>123</v>
      </c>
      <c r="BX272" s="40" t="s">
        <v>123</v>
      </c>
      <c r="BY272" s="42"/>
      <c r="BZ272" s="40" t="s">
        <v>123</v>
      </c>
      <c r="CA272" s="40" t="s">
        <v>123</v>
      </c>
      <c r="CB272" s="40" t="s">
        <v>123</v>
      </c>
      <c r="CC272" s="42"/>
      <c r="CD272" s="42"/>
      <c r="CE272" s="42"/>
      <c r="CF272" s="42"/>
      <c r="CG272" s="42"/>
      <c r="CH272" s="40" t="s">
        <v>123</v>
      </c>
      <c r="CI272" s="42"/>
      <c r="CJ272" s="42"/>
      <c r="CK272" s="42"/>
      <c r="CL272" s="42"/>
      <c r="CM272" s="42"/>
      <c r="CN272" s="42"/>
      <c r="CO272" s="42"/>
      <c r="CP272" s="40" t="s">
        <v>123</v>
      </c>
      <c r="CQ272" s="40" t="s">
        <v>123</v>
      </c>
      <c r="CR272" s="40" t="s">
        <v>123</v>
      </c>
      <c r="CS272" s="42"/>
      <c r="CT272" s="42"/>
      <c r="CU272" s="42"/>
      <c r="CV272" s="40" t="s">
        <v>123</v>
      </c>
      <c r="CW272" s="40" t="s">
        <v>123</v>
      </c>
      <c r="CX272" s="42"/>
      <c r="CY272" s="42"/>
      <c r="CZ272" s="42"/>
      <c r="DA272" s="42"/>
      <c r="DB272" s="44">
        <v>43526.0</v>
      </c>
      <c r="DC272" s="40" t="s">
        <v>1859</v>
      </c>
      <c r="DD272" s="40" t="s">
        <v>1860</v>
      </c>
      <c r="DE272" s="40" t="s">
        <v>138</v>
      </c>
      <c r="DF272" s="42"/>
      <c r="DG272" s="42"/>
    </row>
    <row r="273">
      <c r="A273" s="5" t="s">
        <v>2684</v>
      </c>
      <c r="B273" s="5">
        <v>200.0</v>
      </c>
      <c r="C273" s="5">
        <v>141.0</v>
      </c>
      <c r="D273" s="5" t="s">
        <v>109</v>
      </c>
      <c r="E273" s="5" t="s">
        <v>125</v>
      </c>
      <c r="F273" s="5" t="s">
        <v>126</v>
      </c>
      <c r="G273" s="5" t="s">
        <v>1823</v>
      </c>
      <c r="H273" s="5" t="s">
        <v>1850</v>
      </c>
      <c r="I273" s="5" t="s">
        <v>1851</v>
      </c>
      <c r="J273" s="5" t="s">
        <v>448</v>
      </c>
      <c r="K273" s="5" t="s">
        <v>2685</v>
      </c>
      <c r="L273" s="8" t="s">
        <v>1853</v>
      </c>
      <c r="M273" s="5" t="s">
        <v>118</v>
      </c>
      <c r="N273" s="5" t="s">
        <v>1854</v>
      </c>
      <c r="O273" s="5" t="s">
        <v>1855</v>
      </c>
      <c r="P273" s="5" t="s">
        <v>2686</v>
      </c>
      <c r="Q273" s="5" t="s">
        <v>122</v>
      </c>
      <c r="S273" s="5" t="s">
        <v>123</v>
      </c>
      <c r="AB273" s="5" t="s">
        <v>123</v>
      </c>
      <c r="AC273" s="5" t="s">
        <v>123</v>
      </c>
      <c r="DB273" s="5">
        <v>3.0</v>
      </c>
      <c r="DE273" s="5" t="s">
        <v>138</v>
      </c>
    </row>
    <row r="274">
      <c r="A274" s="5" t="s">
        <v>2687</v>
      </c>
      <c r="B274" s="5">
        <v>4.0</v>
      </c>
      <c r="C274" s="5">
        <v>51.0</v>
      </c>
      <c r="D274" s="5" t="s">
        <v>139</v>
      </c>
      <c r="E274" s="5" t="s">
        <v>110</v>
      </c>
      <c r="F274" s="5" t="s">
        <v>160</v>
      </c>
      <c r="G274" s="5" t="s">
        <v>2688</v>
      </c>
      <c r="H274" s="5" t="s">
        <v>2689</v>
      </c>
      <c r="I274" s="5" t="s">
        <v>1851</v>
      </c>
      <c r="J274" s="5" t="s">
        <v>448</v>
      </c>
      <c r="K274" s="5" t="s">
        <v>1852</v>
      </c>
      <c r="L274" s="8" t="s">
        <v>1853</v>
      </c>
      <c r="M274" s="5" t="s">
        <v>207</v>
      </c>
      <c r="N274" s="5" t="s">
        <v>1854</v>
      </c>
      <c r="O274" s="5" t="s">
        <v>1855</v>
      </c>
      <c r="P274" s="5" t="s">
        <v>2690</v>
      </c>
      <c r="Q274" s="5" t="s">
        <v>157</v>
      </c>
      <c r="R274" s="5" t="s">
        <v>123</v>
      </c>
      <c r="W274" s="5" t="s">
        <v>123</v>
      </c>
      <c r="AB274" s="5" t="s">
        <v>123</v>
      </c>
      <c r="AC274" s="5" t="s">
        <v>123</v>
      </c>
      <c r="AI274" s="5" t="s">
        <v>123</v>
      </c>
      <c r="AK274" s="5" t="s">
        <v>123</v>
      </c>
      <c r="AV274" s="5" t="s">
        <v>123</v>
      </c>
      <c r="AW274" s="5" t="s">
        <v>123</v>
      </c>
      <c r="BB274" s="5" t="s">
        <v>123</v>
      </c>
      <c r="BC274" s="5" t="s">
        <v>123</v>
      </c>
      <c r="BF274" s="5" t="s">
        <v>123</v>
      </c>
      <c r="BH274" s="5" t="s">
        <v>123</v>
      </c>
      <c r="BQ274" s="5" t="s">
        <v>123</v>
      </c>
      <c r="BR274" s="5" t="s">
        <v>123</v>
      </c>
      <c r="BS274" s="5" t="s">
        <v>123</v>
      </c>
      <c r="BT274" s="5" t="s">
        <v>123</v>
      </c>
      <c r="BU274" s="5" t="s">
        <v>123</v>
      </c>
      <c r="BV274" s="5" t="s">
        <v>123</v>
      </c>
      <c r="BW274" s="5" t="s">
        <v>123</v>
      </c>
      <c r="BX274" s="5" t="s">
        <v>123</v>
      </c>
      <c r="BZ274" s="5" t="s">
        <v>123</v>
      </c>
      <c r="CA274" s="5" t="s">
        <v>123</v>
      </c>
      <c r="CB274" s="5" t="s">
        <v>123</v>
      </c>
      <c r="CH274" s="5" t="s">
        <v>123</v>
      </c>
      <c r="CP274" s="5" t="s">
        <v>123</v>
      </c>
      <c r="CQ274" s="5" t="s">
        <v>123</v>
      </c>
      <c r="CR274" s="5" t="s">
        <v>123</v>
      </c>
      <c r="CV274" s="5" t="s">
        <v>123</v>
      </c>
      <c r="CW274" s="5" t="s">
        <v>123</v>
      </c>
      <c r="DB274" s="5">
        <v>2.0</v>
      </c>
      <c r="DC274" s="5" t="s">
        <v>1859</v>
      </c>
      <c r="DD274" s="5" t="s">
        <v>1860</v>
      </c>
      <c r="DE274" s="5" t="s">
        <v>138</v>
      </c>
    </row>
    <row r="275">
      <c r="A275" s="40" t="s">
        <v>2691</v>
      </c>
      <c r="B275" s="40" t="s">
        <v>1866</v>
      </c>
      <c r="C275" s="40" t="s">
        <v>1867</v>
      </c>
      <c r="D275" s="40" t="s">
        <v>109</v>
      </c>
      <c r="E275" s="42"/>
      <c r="F275" s="42"/>
      <c r="G275" s="40" t="s">
        <v>1868</v>
      </c>
      <c r="H275" s="40" t="s">
        <v>1869</v>
      </c>
      <c r="I275" s="40" t="s">
        <v>141</v>
      </c>
      <c r="J275" s="40" t="s">
        <v>142</v>
      </c>
      <c r="K275" s="40" t="s">
        <v>681</v>
      </c>
      <c r="L275" s="43" t="s">
        <v>1870</v>
      </c>
      <c r="M275" s="40" t="s">
        <v>118</v>
      </c>
      <c r="N275" s="40" t="s">
        <v>1871</v>
      </c>
      <c r="O275" s="40" t="s">
        <v>1872</v>
      </c>
      <c r="P275" s="40" t="s">
        <v>1873</v>
      </c>
      <c r="Q275" s="40" t="s">
        <v>157</v>
      </c>
      <c r="R275" s="42"/>
      <c r="S275" s="40" t="s">
        <v>123</v>
      </c>
      <c r="T275" s="40" t="s">
        <v>123</v>
      </c>
      <c r="U275" s="40" t="s">
        <v>123</v>
      </c>
      <c r="V275" s="40" t="s">
        <v>123</v>
      </c>
      <c r="W275" s="40" t="s">
        <v>123</v>
      </c>
      <c r="X275" s="40" t="s">
        <v>123</v>
      </c>
      <c r="Y275" s="40" t="s">
        <v>123</v>
      </c>
      <c r="Z275" s="40" t="s">
        <v>123</v>
      </c>
      <c r="AA275" s="42"/>
      <c r="AB275" s="40" t="s">
        <v>123</v>
      </c>
      <c r="AC275" s="40" t="s">
        <v>123</v>
      </c>
      <c r="AD275" s="42"/>
      <c r="AE275" s="42"/>
      <c r="AF275" s="42"/>
      <c r="AG275" s="42"/>
      <c r="AH275" s="42"/>
      <c r="AI275" s="42"/>
      <c r="AJ275" s="42"/>
      <c r="AK275" s="40" t="s">
        <v>123</v>
      </c>
      <c r="AL275" s="42"/>
      <c r="AM275" s="40" t="s">
        <v>123</v>
      </c>
      <c r="AN275" s="40" t="s">
        <v>123</v>
      </c>
      <c r="AO275" s="40" t="s">
        <v>123</v>
      </c>
      <c r="AP275" s="40" t="s">
        <v>123</v>
      </c>
      <c r="AQ275" s="40" t="s">
        <v>123</v>
      </c>
      <c r="AR275" s="42"/>
      <c r="AS275" s="40" t="s">
        <v>123</v>
      </c>
      <c r="AT275" s="40" t="s">
        <v>123</v>
      </c>
      <c r="AU275" s="42"/>
      <c r="AV275" s="42"/>
      <c r="AW275" s="40" t="s">
        <v>123</v>
      </c>
      <c r="AX275" s="40" t="s">
        <v>123</v>
      </c>
      <c r="AY275" s="42"/>
      <c r="AZ275" s="42"/>
      <c r="BA275" s="40" t="s">
        <v>123</v>
      </c>
      <c r="BB275" s="40" t="s">
        <v>123</v>
      </c>
      <c r="BC275" s="40" t="s">
        <v>123</v>
      </c>
      <c r="BD275" s="40" t="s">
        <v>123</v>
      </c>
      <c r="BE275" s="42"/>
      <c r="BF275" s="40" t="s">
        <v>123</v>
      </c>
      <c r="BG275" s="40" t="s">
        <v>123</v>
      </c>
      <c r="BH275" s="40" t="s">
        <v>123</v>
      </c>
      <c r="BI275" s="42"/>
      <c r="BJ275" s="42"/>
      <c r="BK275" s="40" t="s">
        <v>123</v>
      </c>
      <c r="BL275" s="40" t="s">
        <v>123</v>
      </c>
      <c r="BM275" s="42"/>
      <c r="BN275" s="42"/>
      <c r="BO275" s="42"/>
      <c r="BP275" s="40" t="s">
        <v>123</v>
      </c>
      <c r="BQ275" s="40" t="s">
        <v>123</v>
      </c>
      <c r="BR275" s="40" t="s">
        <v>123</v>
      </c>
      <c r="BS275" s="40" t="s">
        <v>123</v>
      </c>
      <c r="BT275" s="40" t="s">
        <v>123</v>
      </c>
      <c r="BU275" s="40" t="s">
        <v>123</v>
      </c>
      <c r="BV275" s="40" t="s">
        <v>123</v>
      </c>
      <c r="BW275" s="40" t="s">
        <v>123</v>
      </c>
      <c r="BX275" s="42"/>
      <c r="BY275" s="40" t="s">
        <v>123</v>
      </c>
      <c r="BZ275" s="40" t="s">
        <v>123</v>
      </c>
      <c r="CA275" s="40" t="s">
        <v>123</v>
      </c>
      <c r="CB275" s="40" t="s">
        <v>123</v>
      </c>
      <c r="CC275" s="40" t="s">
        <v>123</v>
      </c>
      <c r="CD275" s="40" t="s">
        <v>123</v>
      </c>
      <c r="CE275" s="42"/>
      <c r="CF275" s="40" t="s">
        <v>123</v>
      </c>
      <c r="CG275" s="40" t="s">
        <v>123</v>
      </c>
      <c r="CH275" s="40" t="s">
        <v>123</v>
      </c>
      <c r="CI275" s="40" t="s">
        <v>123</v>
      </c>
      <c r="CJ275" s="40" t="s">
        <v>123</v>
      </c>
      <c r="CK275" s="40" t="s">
        <v>123</v>
      </c>
      <c r="CL275" s="40" t="s">
        <v>123</v>
      </c>
      <c r="CM275" s="40" t="s">
        <v>123</v>
      </c>
      <c r="CN275" s="42"/>
      <c r="CO275" s="40" t="s">
        <v>123</v>
      </c>
      <c r="CP275" s="40" t="s">
        <v>123</v>
      </c>
      <c r="CQ275" s="40" t="s">
        <v>123</v>
      </c>
      <c r="CR275" s="40" t="s">
        <v>123</v>
      </c>
      <c r="CS275" s="40" t="s">
        <v>123</v>
      </c>
      <c r="CT275" s="42"/>
      <c r="CU275" s="42"/>
      <c r="CV275" s="42"/>
      <c r="CW275" s="42"/>
      <c r="CX275" s="42"/>
      <c r="CY275" s="42"/>
      <c r="CZ275" s="42"/>
      <c r="DA275" s="42"/>
      <c r="DB275" s="44">
        <v>43527.0</v>
      </c>
      <c r="DC275" s="42"/>
      <c r="DD275" s="42"/>
      <c r="DE275" s="40" t="s">
        <v>124</v>
      </c>
      <c r="DF275" s="42"/>
      <c r="DG275" s="42"/>
    </row>
    <row r="276">
      <c r="A276" s="5" t="s">
        <v>2692</v>
      </c>
      <c r="B276" s="5">
        <v>8.0</v>
      </c>
      <c r="C276" s="5">
        <v>56.0</v>
      </c>
      <c r="D276" s="5" t="s">
        <v>109</v>
      </c>
      <c r="E276" s="5" t="s">
        <v>110</v>
      </c>
      <c r="F276" s="5" t="s">
        <v>160</v>
      </c>
      <c r="G276" s="5" t="s">
        <v>740</v>
      </c>
      <c r="H276" s="5" t="s">
        <v>1869</v>
      </c>
      <c r="I276" s="5" t="s">
        <v>141</v>
      </c>
      <c r="J276" s="5" t="s">
        <v>142</v>
      </c>
      <c r="K276" s="5" t="s">
        <v>681</v>
      </c>
      <c r="L276" s="8" t="s">
        <v>1870</v>
      </c>
      <c r="M276" s="5" t="s">
        <v>118</v>
      </c>
      <c r="N276" s="5" t="s">
        <v>1871</v>
      </c>
      <c r="O276" s="5" t="s">
        <v>1872</v>
      </c>
      <c r="P276" s="5" t="s">
        <v>2693</v>
      </c>
      <c r="Q276" s="5" t="s">
        <v>157</v>
      </c>
      <c r="S276" s="5" t="s">
        <v>123</v>
      </c>
      <c r="T276" s="5" t="s">
        <v>123</v>
      </c>
      <c r="U276" s="5" t="s">
        <v>123</v>
      </c>
      <c r="V276" s="5" t="s">
        <v>123</v>
      </c>
      <c r="W276" s="5" t="s">
        <v>123</v>
      </c>
      <c r="X276" s="5" t="s">
        <v>123</v>
      </c>
      <c r="Y276" s="5" t="s">
        <v>123</v>
      </c>
      <c r="Z276" s="5" t="s">
        <v>123</v>
      </c>
      <c r="AB276" s="5" t="s">
        <v>123</v>
      </c>
      <c r="AC276" s="5" t="s">
        <v>123</v>
      </c>
      <c r="AK276" s="5" t="s">
        <v>123</v>
      </c>
      <c r="AM276" s="5" t="s">
        <v>123</v>
      </c>
      <c r="AN276" s="5" t="s">
        <v>123</v>
      </c>
      <c r="AO276" s="5" t="s">
        <v>123</v>
      </c>
      <c r="AP276" s="5" t="s">
        <v>123</v>
      </c>
      <c r="AQ276" s="5" t="s">
        <v>123</v>
      </c>
      <c r="AS276" s="5" t="s">
        <v>123</v>
      </c>
      <c r="AT276" s="5" t="s">
        <v>123</v>
      </c>
      <c r="AW276" s="5" t="s">
        <v>123</v>
      </c>
      <c r="AX276" s="5" t="s">
        <v>123</v>
      </c>
      <c r="BA276" s="5" t="s">
        <v>123</v>
      </c>
      <c r="BB276" s="5" t="s">
        <v>123</v>
      </c>
      <c r="BC276" s="5" t="s">
        <v>123</v>
      </c>
      <c r="BD276" s="5" t="s">
        <v>123</v>
      </c>
      <c r="BF276" s="5" t="s">
        <v>123</v>
      </c>
      <c r="BG276" s="5" t="s">
        <v>123</v>
      </c>
      <c r="BH276" s="5" t="s">
        <v>123</v>
      </c>
      <c r="BK276" s="5" t="s">
        <v>123</v>
      </c>
      <c r="BL276" s="5" t="s">
        <v>123</v>
      </c>
      <c r="BP276" s="5" t="s">
        <v>123</v>
      </c>
      <c r="BQ276" s="5" t="s">
        <v>123</v>
      </c>
      <c r="BR276" s="5" t="s">
        <v>123</v>
      </c>
      <c r="BS276" s="5" t="s">
        <v>123</v>
      </c>
      <c r="BT276" s="5" t="s">
        <v>123</v>
      </c>
      <c r="BU276" s="5" t="s">
        <v>123</v>
      </c>
      <c r="BV276" s="5" t="s">
        <v>123</v>
      </c>
      <c r="BW276" s="5" t="s">
        <v>123</v>
      </c>
      <c r="BY276" s="5" t="s">
        <v>123</v>
      </c>
      <c r="BZ276" s="5" t="s">
        <v>123</v>
      </c>
      <c r="CA276" s="5" t="s">
        <v>123</v>
      </c>
      <c r="CB276" s="5" t="s">
        <v>123</v>
      </c>
      <c r="CC276" s="5" t="s">
        <v>123</v>
      </c>
      <c r="CD276" s="5" t="s">
        <v>123</v>
      </c>
      <c r="CF276" s="5" t="s">
        <v>123</v>
      </c>
      <c r="CG276" s="5" t="s">
        <v>123</v>
      </c>
      <c r="CH276" s="5" t="s">
        <v>123</v>
      </c>
      <c r="CI276" s="5" t="s">
        <v>123</v>
      </c>
      <c r="CJ276" s="5" t="s">
        <v>123</v>
      </c>
      <c r="CK276" s="5" t="s">
        <v>123</v>
      </c>
      <c r="CL276" s="5" t="s">
        <v>123</v>
      </c>
      <c r="CM276" s="5" t="s">
        <v>123</v>
      </c>
      <c r="CO276" s="5" t="s">
        <v>123</v>
      </c>
      <c r="CP276" s="5" t="s">
        <v>123</v>
      </c>
      <c r="CQ276" s="5" t="s">
        <v>123</v>
      </c>
      <c r="CR276" s="5" t="s">
        <v>123</v>
      </c>
      <c r="CS276" s="5" t="s">
        <v>123</v>
      </c>
      <c r="DB276" s="5">
        <v>3.0</v>
      </c>
      <c r="DE276" s="5" t="s">
        <v>124</v>
      </c>
    </row>
    <row r="277">
      <c r="A277" s="5" t="s">
        <v>2694</v>
      </c>
      <c r="B277" s="5">
        <v>71.0</v>
      </c>
      <c r="C277" s="5">
        <v>134.0</v>
      </c>
      <c r="D277" s="5" t="s">
        <v>109</v>
      </c>
      <c r="E277" s="5" t="s">
        <v>125</v>
      </c>
      <c r="F277" s="5" t="s">
        <v>111</v>
      </c>
      <c r="G277" s="5" t="s">
        <v>112</v>
      </c>
      <c r="H277" s="5" t="s">
        <v>1869</v>
      </c>
      <c r="I277" s="5" t="s">
        <v>141</v>
      </c>
      <c r="J277" s="5" t="s">
        <v>142</v>
      </c>
      <c r="K277" s="5" t="s">
        <v>681</v>
      </c>
      <c r="L277" s="8" t="s">
        <v>1870</v>
      </c>
      <c r="M277" s="5" t="s">
        <v>118</v>
      </c>
      <c r="P277" s="5" t="s">
        <v>2695</v>
      </c>
      <c r="Q277" s="5" t="s">
        <v>122</v>
      </c>
      <c r="T277" s="5" t="s">
        <v>123</v>
      </c>
      <c r="U277" s="5" t="s">
        <v>123</v>
      </c>
      <c r="V277" s="5" t="s">
        <v>123</v>
      </c>
      <c r="W277" s="5" t="s">
        <v>123</v>
      </c>
      <c r="X277" s="5" t="s">
        <v>123</v>
      </c>
      <c r="Y277" s="5" t="s">
        <v>123</v>
      </c>
      <c r="AB277" s="5" t="s">
        <v>123</v>
      </c>
      <c r="AC277" s="5" t="s">
        <v>123</v>
      </c>
      <c r="DB277" s="5">
        <v>3.0</v>
      </c>
      <c r="DE277" s="5" t="s">
        <v>124</v>
      </c>
    </row>
    <row r="278">
      <c r="A278" s="40" t="s">
        <v>2696</v>
      </c>
      <c r="B278" s="40" t="s">
        <v>301</v>
      </c>
      <c r="C278" s="40" t="s">
        <v>302</v>
      </c>
      <c r="D278" s="40" t="s">
        <v>109</v>
      </c>
      <c r="E278" s="42"/>
      <c r="F278" s="42"/>
      <c r="G278" s="40" t="s">
        <v>303</v>
      </c>
      <c r="H278" s="40" t="s">
        <v>304</v>
      </c>
      <c r="I278" s="40" t="s">
        <v>305</v>
      </c>
      <c r="J278" s="40" t="s">
        <v>204</v>
      </c>
      <c r="K278" s="40" t="s">
        <v>306</v>
      </c>
      <c r="L278" s="43" t="s">
        <v>307</v>
      </c>
      <c r="M278" s="40" t="s">
        <v>118</v>
      </c>
      <c r="N278" s="40" t="s">
        <v>308</v>
      </c>
      <c r="O278" s="40" t="s">
        <v>309</v>
      </c>
      <c r="P278" s="40" t="s">
        <v>310</v>
      </c>
      <c r="Q278" s="40" t="s">
        <v>157</v>
      </c>
      <c r="R278" s="40" t="s">
        <v>123</v>
      </c>
      <c r="S278" s="40" t="s">
        <v>123</v>
      </c>
      <c r="T278" s="40" t="s">
        <v>123</v>
      </c>
      <c r="U278" s="40" t="s">
        <v>123</v>
      </c>
      <c r="V278" s="40" t="s">
        <v>123</v>
      </c>
      <c r="W278" s="40" t="s">
        <v>123</v>
      </c>
      <c r="X278" s="40" t="s">
        <v>123</v>
      </c>
      <c r="Y278" s="40" t="s">
        <v>123</v>
      </c>
      <c r="Z278" s="40" t="s">
        <v>123</v>
      </c>
      <c r="AA278" s="40" t="s">
        <v>123</v>
      </c>
      <c r="AB278" s="40" t="s">
        <v>123</v>
      </c>
      <c r="AC278" s="40" t="s">
        <v>123</v>
      </c>
      <c r="AD278" s="42"/>
      <c r="AE278" s="42"/>
      <c r="AF278" s="42"/>
      <c r="AG278" s="42"/>
      <c r="AH278" s="42"/>
      <c r="AI278" s="42"/>
      <c r="AJ278" s="42"/>
      <c r="AK278" s="40" t="s">
        <v>123</v>
      </c>
      <c r="AL278" s="42"/>
      <c r="AM278" s="40" t="s">
        <v>123</v>
      </c>
      <c r="AN278" s="40" t="s">
        <v>123</v>
      </c>
      <c r="AO278" s="42"/>
      <c r="AP278" s="40" t="s">
        <v>123</v>
      </c>
      <c r="AQ278" s="42"/>
      <c r="AR278" s="40" t="s">
        <v>123</v>
      </c>
      <c r="AS278" s="42"/>
      <c r="AT278" s="42"/>
      <c r="AU278" s="42"/>
      <c r="AV278" s="40" t="s">
        <v>123</v>
      </c>
      <c r="AW278" s="40" t="s">
        <v>123</v>
      </c>
      <c r="AX278" s="40" t="s">
        <v>123</v>
      </c>
      <c r="AY278" s="42"/>
      <c r="AZ278" s="40" t="s">
        <v>123</v>
      </c>
      <c r="BA278" s="40" t="s">
        <v>123</v>
      </c>
      <c r="BB278" s="42"/>
      <c r="BC278" s="42"/>
      <c r="BD278" s="42"/>
      <c r="BE278" s="42"/>
      <c r="BF278" s="40" t="s">
        <v>123</v>
      </c>
      <c r="BG278" s="42"/>
      <c r="BH278" s="40" t="s">
        <v>123</v>
      </c>
      <c r="BI278" s="42"/>
      <c r="BJ278" s="42"/>
      <c r="BK278" s="42"/>
      <c r="BL278" s="42"/>
      <c r="BM278" s="42"/>
      <c r="BN278" s="42"/>
      <c r="BO278" s="42"/>
      <c r="BP278" s="42"/>
      <c r="BQ278" s="42"/>
      <c r="BR278" s="42"/>
      <c r="BS278" s="40" t="s">
        <v>123</v>
      </c>
      <c r="BT278" s="40" t="s">
        <v>123</v>
      </c>
      <c r="BU278" s="40" t="s">
        <v>123</v>
      </c>
      <c r="BV278" s="40" t="s">
        <v>123</v>
      </c>
      <c r="BW278" s="42"/>
      <c r="BX278" s="42"/>
      <c r="BY278" s="42"/>
      <c r="BZ278" s="42"/>
      <c r="CA278" s="42"/>
      <c r="CB278" s="42"/>
      <c r="CC278" s="40" t="s">
        <v>123</v>
      </c>
      <c r="CD278" s="42"/>
      <c r="CE278" s="42"/>
      <c r="CF278" s="42"/>
      <c r="CG278" s="42"/>
      <c r="CH278" s="42"/>
      <c r="CI278" s="42"/>
      <c r="CJ278" s="42"/>
      <c r="CK278" s="42"/>
      <c r="CL278" s="42"/>
      <c r="CM278" s="42"/>
      <c r="CN278" s="42"/>
      <c r="CO278" s="40" t="s">
        <v>123</v>
      </c>
      <c r="CP278" s="42"/>
      <c r="CQ278" s="42"/>
      <c r="CR278" s="42"/>
      <c r="CS278" s="42"/>
      <c r="CT278" s="42"/>
      <c r="CU278" s="42"/>
      <c r="CV278" s="42"/>
      <c r="CW278" s="42"/>
      <c r="CX278" s="42"/>
      <c r="CY278" s="42"/>
      <c r="CZ278" s="42"/>
      <c r="DA278" s="42"/>
      <c r="DB278" s="44">
        <v>43527.0</v>
      </c>
      <c r="DC278" s="42"/>
      <c r="DD278" s="42"/>
      <c r="DE278" s="40" t="s">
        <v>124</v>
      </c>
      <c r="DF278" s="42"/>
      <c r="DG278" s="42"/>
    </row>
    <row r="279">
      <c r="A279" s="5" t="s">
        <v>2697</v>
      </c>
      <c r="B279" s="5">
        <v>244.0</v>
      </c>
      <c r="C279" s="5">
        <v>133.0</v>
      </c>
      <c r="D279" s="5" t="s">
        <v>109</v>
      </c>
      <c r="E279" s="5" t="s">
        <v>110</v>
      </c>
      <c r="F279" s="5" t="s">
        <v>160</v>
      </c>
      <c r="G279" s="5" t="s">
        <v>1147</v>
      </c>
      <c r="H279" s="5" t="s">
        <v>306</v>
      </c>
      <c r="I279" s="5" t="s">
        <v>305</v>
      </c>
      <c r="J279" s="5" t="s">
        <v>204</v>
      </c>
      <c r="K279" s="5" t="s">
        <v>306</v>
      </c>
      <c r="L279" s="8" t="s">
        <v>307</v>
      </c>
      <c r="M279" s="5" t="s">
        <v>118</v>
      </c>
      <c r="N279" s="5" t="s">
        <v>308</v>
      </c>
      <c r="O279" s="5" t="s">
        <v>309</v>
      </c>
      <c r="P279" s="5" t="s">
        <v>2698</v>
      </c>
      <c r="Q279" s="5" t="s">
        <v>157</v>
      </c>
      <c r="S279" s="5" t="s">
        <v>123</v>
      </c>
      <c r="T279" s="5" t="s">
        <v>123</v>
      </c>
      <c r="V279" s="5" t="s">
        <v>123</v>
      </c>
      <c r="Y279" s="5" t="s">
        <v>123</v>
      </c>
      <c r="Z279" s="5" t="s">
        <v>123</v>
      </c>
      <c r="AA279" s="5" t="s">
        <v>123</v>
      </c>
      <c r="AB279" s="5" t="s">
        <v>123</v>
      </c>
      <c r="AK279" s="5" t="s">
        <v>123</v>
      </c>
      <c r="AM279" s="5" t="s">
        <v>123</v>
      </c>
      <c r="AN279" s="5" t="s">
        <v>123</v>
      </c>
      <c r="AP279" s="5" t="s">
        <v>123</v>
      </c>
      <c r="AR279" s="5" t="s">
        <v>123</v>
      </c>
      <c r="AV279" s="5" t="s">
        <v>123</v>
      </c>
      <c r="AW279" s="5" t="s">
        <v>123</v>
      </c>
      <c r="AX279" s="5" t="s">
        <v>123</v>
      </c>
      <c r="AZ279" s="5" t="s">
        <v>123</v>
      </c>
      <c r="BA279" s="5" t="s">
        <v>123</v>
      </c>
      <c r="BF279" s="5" t="s">
        <v>123</v>
      </c>
      <c r="BH279" s="5" t="s">
        <v>123</v>
      </c>
      <c r="BS279" s="5" t="s">
        <v>123</v>
      </c>
      <c r="BT279" s="5" t="s">
        <v>123</v>
      </c>
      <c r="BU279" s="5" t="s">
        <v>123</v>
      </c>
      <c r="BV279" s="5" t="s">
        <v>123</v>
      </c>
      <c r="CC279" s="5" t="s">
        <v>123</v>
      </c>
      <c r="CO279" s="5" t="s">
        <v>123</v>
      </c>
      <c r="DB279" s="5">
        <v>3.0</v>
      </c>
      <c r="DE279" s="5" t="s">
        <v>124</v>
      </c>
    </row>
    <row r="280">
      <c r="A280" s="5" t="s">
        <v>2699</v>
      </c>
      <c r="B280" s="5">
        <v>140.0</v>
      </c>
      <c r="C280" s="5">
        <v>139.0</v>
      </c>
      <c r="D280" s="5" t="s">
        <v>139</v>
      </c>
      <c r="E280" s="5" t="s">
        <v>110</v>
      </c>
      <c r="F280" s="5" t="s">
        <v>160</v>
      </c>
      <c r="G280" s="5" t="s">
        <v>546</v>
      </c>
      <c r="H280" s="5" t="s">
        <v>304</v>
      </c>
      <c r="I280" s="5" t="s">
        <v>305</v>
      </c>
      <c r="J280" s="5" t="s">
        <v>204</v>
      </c>
      <c r="K280" s="5" t="s">
        <v>2700</v>
      </c>
      <c r="L280" s="8" t="s">
        <v>307</v>
      </c>
      <c r="M280" s="5" t="s">
        <v>118</v>
      </c>
      <c r="N280" s="5" t="s">
        <v>308</v>
      </c>
      <c r="O280" s="5" t="s">
        <v>309</v>
      </c>
      <c r="P280" s="5" t="s">
        <v>2701</v>
      </c>
      <c r="Q280" s="5" t="s">
        <v>122</v>
      </c>
      <c r="R280" s="5" t="s">
        <v>123</v>
      </c>
      <c r="S280" s="5" t="s">
        <v>123</v>
      </c>
      <c r="T280" s="5" t="s">
        <v>123</v>
      </c>
      <c r="U280" s="5" t="s">
        <v>123</v>
      </c>
      <c r="V280" s="5" t="s">
        <v>123</v>
      </c>
      <c r="W280" s="5" t="s">
        <v>123</v>
      </c>
      <c r="X280" s="5" t="s">
        <v>123</v>
      </c>
      <c r="Y280" s="5" t="s">
        <v>123</v>
      </c>
      <c r="AA280" s="5" t="s">
        <v>123</v>
      </c>
      <c r="AB280" s="5" t="s">
        <v>123</v>
      </c>
      <c r="AC280" s="5" t="s">
        <v>123</v>
      </c>
      <c r="DB280" s="5">
        <v>3.0</v>
      </c>
      <c r="DE280" s="5" t="s">
        <v>124</v>
      </c>
    </row>
    <row r="281">
      <c r="A281" s="40" t="s">
        <v>2702</v>
      </c>
      <c r="B281" s="40" t="s">
        <v>1883</v>
      </c>
      <c r="C281" s="40" t="s">
        <v>1884</v>
      </c>
      <c r="D281" s="40" t="s">
        <v>109</v>
      </c>
      <c r="E281" s="42"/>
      <c r="F281" s="42"/>
      <c r="G281" s="40" t="s">
        <v>1885</v>
      </c>
      <c r="H281" s="40" t="s">
        <v>1886</v>
      </c>
      <c r="I281" s="40" t="s">
        <v>1887</v>
      </c>
      <c r="J281" s="40" t="s">
        <v>417</v>
      </c>
      <c r="K281" s="40" t="s">
        <v>323</v>
      </c>
      <c r="L281" s="43" t="s">
        <v>117</v>
      </c>
      <c r="M281" s="40" t="s">
        <v>118</v>
      </c>
      <c r="N281" s="40" t="s">
        <v>1888</v>
      </c>
      <c r="O281" s="40" t="s">
        <v>1889</v>
      </c>
      <c r="P281" s="40" t="s">
        <v>1890</v>
      </c>
      <c r="Q281" s="40" t="s">
        <v>157</v>
      </c>
      <c r="R281" s="40" t="s">
        <v>123</v>
      </c>
      <c r="S281" s="40" t="s">
        <v>123</v>
      </c>
      <c r="T281" s="40" t="s">
        <v>123</v>
      </c>
      <c r="U281" s="40" t="s">
        <v>123</v>
      </c>
      <c r="V281" s="40" t="s">
        <v>123</v>
      </c>
      <c r="W281" s="40" t="s">
        <v>123</v>
      </c>
      <c r="X281" s="40" t="s">
        <v>123</v>
      </c>
      <c r="Y281" s="40" t="s">
        <v>123</v>
      </c>
      <c r="Z281" s="40" t="s">
        <v>123</v>
      </c>
      <c r="AA281" s="40" t="s">
        <v>123</v>
      </c>
      <c r="AB281" s="40" t="s">
        <v>123</v>
      </c>
      <c r="AC281" s="40" t="s">
        <v>123</v>
      </c>
      <c r="AD281" s="42"/>
      <c r="AE281" s="42"/>
      <c r="AF281" s="42"/>
      <c r="AG281" s="42"/>
      <c r="AH281" s="42"/>
      <c r="AI281" s="40" t="s">
        <v>123</v>
      </c>
      <c r="AJ281" s="42"/>
      <c r="AK281" s="40" t="s">
        <v>123</v>
      </c>
      <c r="AL281" s="42"/>
      <c r="AM281" s="42"/>
      <c r="AN281" s="42"/>
      <c r="AO281" s="42"/>
      <c r="AP281" s="40" t="s">
        <v>123</v>
      </c>
      <c r="AQ281" s="42"/>
      <c r="AR281" s="42"/>
      <c r="AS281" s="42"/>
      <c r="AT281" s="42"/>
      <c r="AU281" s="42"/>
      <c r="AV281" s="42"/>
      <c r="AW281" s="42"/>
      <c r="AX281" s="42"/>
      <c r="AY281" s="42"/>
      <c r="AZ281" s="42"/>
      <c r="BA281" s="42"/>
      <c r="BB281" s="40" t="s">
        <v>123</v>
      </c>
      <c r="BC281" s="40" t="s">
        <v>123</v>
      </c>
      <c r="BD281" s="40" t="s">
        <v>123</v>
      </c>
      <c r="BE281" s="42"/>
      <c r="BF281" s="40" t="s">
        <v>123</v>
      </c>
      <c r="BG281" s="40" t="s">
        <v>123</v>
      </c>
      <c r="BH281" s="40" t="s">
        <v>123</v>
      </c>
      <c r="BI281" s="42"/>
      <c r="BJ281" s="42"/>
      <c r="BK281" s="40" t="s">
        <v>123</v>
      </c>
      <c r="BL281" s="40" t="s">
        <v>123</v>
      </c>
      <c r="BM281" s="40" t="s">
        <v>123</v>
      </c>
      <c r="BN281" s="40" t="s">
        <v>123</v>
      </c>
      <c r="BO281" s="42"/>
      <c r="BP281" s="40" t="s">
        <v>123</v>
      </c>
      <c r="BQ281" s="40" t="s">
        <v>123</v>
      </c>
      <c r="BR281" s="40" t="s">
        <v>123</v>
      </c>
      <c r="BS281" s="40" t="s">
        <v>123</v>
      </c>
      <c r="BT281" s="40" t="s">
        <v>123</v>
      </c>
      <c r="BU281" s="40" t="s">
        <v>123</v>
      </c>
      <c r="BV281" s="40" t="s">
        <v>123</v>
      </c>
      <c r="BW281" s="40" t="s">
        <v>123</v>
      </c>
      <c r="BX281" s="40" t="s">
        <v>123</v>
      </c>
      <c r="BY281" s="40" t="s">
        <v>123</v>
      </c>
      <c r="BZ281" s="42"/>
      <c r="CA281" s="40" t="s">
        <v>123</v>
      </c>
      <c r="CB281" s="40" t="s">
        <v>123</v>
      </c>
      <c r="CC281" s="40" t="s">
        <v>123</v>
      </c>
      <c r="CD281" s="40" t="s">
        <v>123</v>
      </c>
      <c r="CE281" s="42"/>
      <c r="CF281" s="42"/>
      <c r="CG281" s="40" t="s">
        <v>123</v>
      </c>
      <c r="CH281" s="40" t="s">
        <v>123</v>
      </c>
      <c r="CI281" s="40" t="s">
        <v>123</v>
      </c>
      <c r="CJ281" s="40" t="s">
        <v>123</v>
      </c>
      <c r="CK281" s="40" t="s">
        <v>123</v>
      </c>
      <c r="CL281" s="42"/>
      <c r="CM281" s="40" t="s">
        <v>123</v>
      </c>
      <c r="CN281" s="42"/>
      <c r="CO281" s="42"/>
      <c r="CP281" s="42"/>
      <c r="CQ281" s="40" t="s">
        <v>123</v>
      </c>
      <c r="CR281" s="40" t="s">
        <v>123</v>
      </c>
      <c r="CS281" s="40" t="s">
        <v>123</v>
      </c>
      <c r="CT281" s="42"/>
      <c r="CU281" s="42"/>
      <c r="CV281" s="42"/>
      <c r="CW281" s="40" t="s">
        <v>123</v>
      </c>
      <c r="CX281" s="42"/>
      <c r="CY281" s="42"/>
      <c r="CZ281" s="40" t="s">
        <v>123</v>
      </c>
      <c r="DA281" s="40" t="s">
        <v>123</v>
      </c>
      <c r="DB281" s="44">
        <v>43528.0</v>
      </c>
      <c r="DC281" s="42"/>
      <c r="DD281" s="42"/>
      <c r="DE281" s="40" t="s">
        <v>138</v>
      </c>
      <c r="DF281" s="42"/>
      <c r="DG281" s="42"/>
    </row>
    <row r="282">
      <c r="A282" s="5" t="s">
        <v>2703</v>
      </c>
      <c r="B282" s="5">
        <v>32.0</v>
      </c>
      <c r="C282" s="5">
        <v>89.0</v>
      </c>
      <c r="D282" s="5" t="s">
        <v>109</v>
      </c>
      <c r="E282" s="5" t="s">
        <v>110</v>
      </c>
      <c r="F282" s="5" t="s">
        <v>160</v>
      </c>
      <c r="G282" s="5" t="s">
        <v>2704</v>
      </c>
      <c r="H282" s="5" t="s">
        <v>1886</v>
      </c>
      <c r="I282" s="5" t="s">
        <v>1887</v>
      </c>
      <c r="J282" s="5" t="s">
        <v>417</v>
      </c>
      <c r="K282" s="5" t="s">
        <v>323</v>
      </c>
      <c r="L282" s="8" t="s">
        <v>117</v>
      </c>
      <c r="M282" s="5" t="s">
        <v>118</v>
      </c>
      <c r="N282" s="5" t="s">
        <v>2705</v>
      </c>
      <c r="O282" s="5" t="s">
        <v>2706</v>
      </c>
      <c r="P282" s="5" t="s">
        <v>2707</v>
      </c>
      <c r="Q282" s="5" t="s">
        <v>157</v>
      </c>
      <c r="R282" s="5" t="s">
        <v>123</v>
      </c>
      <c r="S282" s="5" t="s">
        <v>123</v>
      </c>
      <c r="U282" s="5" t="s">
        <v>123</v>
      </c>
      <c r="V282" s="5" t="s">
        <v>123</v>
      </c>
      <c r="W282" s="5" t="s">
        <v>123</v>
      </c>
      <c r="X282" s="5" t="s">
        <v>123</v>
      </c>
      <c r="Y282" s="5" t="s">
        <v>123</v>
      </c>
      <c r="AA282" s="5" t="s">
        <v>123</v>
      </c>
      <c r="AB282" s="5" t="s">
        <v>123</v>
      </c>
      <c r="AC282" s="5" t="s">
        <v>123</v>
      </c>
      <c r="AI282" s="5" t="s">
        <v>123</v>
      </c>
      <c r="AK282" s="5" t="s">
        <v>123</v>
      </c>
      <c r="AP282" s="5" t="s">
        <v>123</v>
      </c>
      <c r="BB282" s="5" t="s">
        <v>123</v>
      </c>
      <c r="BC282" s="5" t="s">
        <v>123</v>
      </c>
      <c r="BD282" s="5" t="s">
        <v>123</v>
      </c>
      <c r="BF282" s="5" t="s">
        <v>123</v>
      </c>
      <c r="BG282" s="5" t="s">
        <v>123</v>
      </c>
      <c r="BH282" s="5" t="s">
        <v>123</v>
      </c>
      <c r="BK282" s="5" t="s">
        <v>123</v>
      </c>
      <c r="BL282" s="5" t="s">
        <v>123</v>
      </c>
      <c r="BM282" s="5" t="s">
        <v>123</v>
      </c>
      <c r="BN282" s="5" t="s">
        <v>123</v>
      </c>
      <c r="BP282" s="5" t="s">
        <v>123</v>
      </c>
      <c r="BQ282" s="5" t="s">
        <v>123</v>
      </c>
      <c r="BR282" s="5" t="s">
        <v>123</v>
      </c>
      <c r="BS282" s="5" t="s">
        <v>123</v>
      </c>
      <c r="BT282" s="5" t="s">
        <v>123</v>
      </c>
      <c r="BU282" s="5" t="s">
        <v>123</v>
      </c>
      <c r="BV282" s="5" t="s">
        <v>123</v>
      </c>
      <c r="BW282" s="5" t="s">
        <v>123</v>
      </c>
      <c r="BX282" s="5" t="s">
        <v>123</v>
      </c>
      <c r="BY282" s="5" t="s">
        <v>123</v>
      </c>
      <c r="CA282" s="5" t="s">
        <v>123</v>
      </c>
      <c r="CB282" s="5" t="s">
        <v>123</v>
      </c>
      <c r="CC282" s="5" t="s">
        <v>123</v>
      </c>
      <c r="CD282" s="5" t="s">
        <v>123</v>
      </c>
      <c r="CG282" s="5" t="s">
        <v>123</v>
      </c>
      <c r="CH282" s="5" t="s">
        <v>123</v>
      </c>
      <c r="CI282" s="5" t="s">
        <v>123</v>
      </c>
      <c r="CK282" s="5" t="s">
        <v>123</v>
      </c>
      <c r="CM282" s="5" t="s">
        <v>123</v>
      </c>
      <c r="CQ282" s="5" t="s">
        <v>123</v>
      </c>
      <c r="CR282" s="5" t="s">
        <v>123</v>
      </c>
      <c r="CS282" s="5" t="s">
        <v>123</v>
      </c>
      <c r="CW282" s="5" t="s">
        <v>123</v>
      </c>
      <c r="CZ282" s="5" t="s">
        <v>123</v>
      </c>
      <c r="DA282" s="5" t="s">
        <v>123</v>
      </c>
      <c r="DB282" s="5">
        <v>3.0</v>
      </c>
      <c r="DE282" s="5" t="s">
        <v>138</v>
      </c>
    </row>
    <row r="283">
      <c r="A283" s="5" t="s">
        <v>2708</v>
      </c>
      <c r="B283" s="5">
        <v>82.0</v>
      </c>
      <c r="C283" s="5">
        <v>52.0</v>
      </c>
      <c r="D283" s="5" t="s">
        <v>139</v>
      </c>
      <c r="E283" s="5" t="s">
        <v>125</v>
      </c>
      <c r="F283" s="5" t="s">
        <v>219</v>
      </c>
      <c r="G283" s="5" t="s">
        <v>112</v>
      </c>
      <c r="H283" s="5" t="s">
        <v>1886</v>
      </c>
      <c r="I283" s="5" t="s">
        <v>1887</v>
      </c>
      <c r="J283" s="5" t="s">
        <v>417</v>
      </c>
      <c r="K283" s="5" t="s">
        <v>323</v>
      </c>
      <c r="L283" s="7" t="s">
        <v>117</v>
      </c>
      <c r="M283" s="5" t="s">
        <v>118</v>
      </c>
      <c r="N283" s="5" t="s">
        <v>1888</v>
      </c>
      <c r="O283" s="5" t="s">
        <v>1889</v>
      </c>
      <c r="P283" s="5" t="s">
        <v>2709</v>
      </c>
      <c r="Q283" s="5" t="s">
        <v>122</v>
      </c>
      <c r="R283" s="5" t="s">
        <v>123</v>
      </c>
      <c r="S283" s="5" t="s">
        <v>123</v>
      </c>
      <c r="T283" s="5" t="s">
        <v>123</v>
      </c>
      <c r="U283" s="5" t="s">
        <v>123</v>
      </c>
      <c r="V283" s="5" t="s">
        <v>123</v>
      </c>
      <c r="W283" s="5" t="s">
        <v>123</v>
      </c>
      <c r="X283" s="5" t="s">
        <v>123</v>
      </c>
      <c r="Y283" s="5" t="s">
        <v>123</v>
      </c>
      <c r="Z283" s="5" t="s">
        <v>123</v>
      </c>
      <c r="AA283" s="5" t="s">
        <v>123</v>
      </c>
      <c r="AB283" s="5" t="s">
        <v>123</v>
      </c>
      <c r="AC283" s="5" t="s">
        <v>123</v>
      </c>
      <c r="DB283" s="5">
        <v>4.0</v>
      </c>
      <c r="DE283" s="5" t="s">
        <v>138</v>
      </c>
    </row>
    <row r="284">
      <c r="A284" s="40" t="s">
        <v>2710</v>
      </c>
      <c r="B284" s="40" t="s">
        <v>321</v>
      </c>
      <c r="C284" s="40" t="s">
        <v>322</v>
      </c>
      <c r="D284" s="40" t="s">
        <v>323</v>
      </c>
      <c r="E284" s="42"/>
      <c r="F284" s="42"/>
      <c r="G284" s="40" t="s">
        <v>324</v>
      </c>
      <c r="H284" s="40" t="s">
        <v>325</v>
      </c>
      <c r="I284" s="40" t="s">
        <v>326</v>
      </c>
      <c r="J284" s="40" t="s">
        <v>327</v>
      </c>
      <c r="K284" s="40" t="s">
        <v>328</v>
      </c>
      <c r="L284" s="43" t="s">
        <v>329</v>
      </c>
      <c r="M284" s="40" t="s">
        <v>118</v>
      </c>
      <c r="N284" s="40" t="s">
        <v>330</v>
      </c>
      <c r="O284" s="40" t="s">
        <v>331</v>
      </c>
      <c r="P284" s="40" t="s">
        <v>332</v>
      </c>
      <c r="Q284" s="40" t="s">
        <v>122</v>
      </c>
      <c r="R284" s="40" t="s">
        <v>123</v>
      </c>
      <c r="S284" s="40" t="s">
        <v>123</v>
      </c>
      <c r="T284" s="40" t="s">
        <v>123</v>
      </c>
      <c r="U284" s="40" t="s">
        <v>123</v>
      </c>
      <c r="V284" s="40" t="s">
        <v>123</v>
      </c>
      <c r="W284" s="42"/>
      <c r="X284" s="40" t="s">
        <v>123</v>
      </c>
      <c r="Y284" s="40" t="s">
        <v>123</v>
      </c>
      <c r="Z284" s="40" t="s">
        <v>123</v>
      </c>
      <c r="AA284" s="40" t="s">
        <v>123</v>
      </c>
      <c r="AB284" s="40" t="s">
        <v>123</v>
      </c>
      <c r="AC284" s="40" t="s">
        <v>123</v>
      </c>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9">
        <v>38079.0</v>
      </c>
      <c r="DC284" s="42"/>
      <c r="DD284" s="40" t="s">
        <v>333</v>
      </c>
      <c r="DE284" s="40" t="s">
        <v>124</v>
      </c>
      <c r="DF284" s="42"/>
      <c r="DG284" s="42"/>
    </row>
    <row r="285">
      <c r="A285" s="5" t="s">
        <v>2711</v>
      </c>
      <c r="B285" s="5">
        <v>51.0</v>
      </c>
      <c r="C285" s="5">
        <v>110.0</v>
      </c>
      <c r="D285" s="5" t="s">
        <v>109</v>
      </c>
      <c r="E285" s="5" t="s">
        <v>110</v>
      </c>
      <c r="F285" s="5" t="s">
        <v>219</v>
      </c>
      <c r="G285" s="5" t="s">
        <v>112</v>
      </c>
      <c r="H285" s="5" t="s">
        <v>325</v>
      </c>
      <c r="I285" s="5" t="s">
        <v>326</v>
      </c>
      <c r="J285" s="5" t="s">
        <v>327</v>
      </c>
      <c r="K285" s="5" t="s">
        <v>2712</v>
      </c>
      <c r="L285" s="8" t="s">
        <v>329</v>
      </c>
      <c r="M285" s="5" t="s">
        <v>118</v>
      </c>
      <c r="N285" s="5" t="s">
        <v>330</v>
      </c>
      <c r="O285" s="5" t="s">
        <v>331</v>
      </c>
      <c r="P285" s="5" t="s">
        <v>2713</v>
      </c>
      <c r="Q285" s="5" t="s">
        <v>122</v>
      </c>
      <c r="R285" s="5" t="s">
        <v>123</v>
      </c>
      <c r="S285" s="5" t="s">
        <v>123</v>
      </c>
      <c r="T285" s="5" t="s">
        <v>123</v>
      </c>
      <c r="U285" s="5" t="s">
        <v>123</v>
      </c>
      <c r="V285" s="5" t="s">
        <v>123</v>
      </c>
      <c r="X285" s="5" t="s">
        <v>123</v>
      </c>
      <c r="Y285" s="5" t="s">
        <v>123</v>
      </c>
      <c r="Z285" s="5" t="s">
        <v>123</v>
      </c>
      <c r="AA285" s="5" t="s">
        <v>123</v>
      </c>
      <c r="AB285" s="5" t="s">
        <v>123</v>
      </c>
      <c r="AC285" s="5" t="s">
        <v>123</v>
      </c>
      <c r="DB285" s="5">
        <v>4.0</v>
      </c>
      <c r="DD285" s="5" t="s">
        <v>2714</v>
      </c>
      <c r="DE285" s="5" t="s">
        <v>124</v>
      </c>
    </row>
    <row r="286">
      <c r="A286" s="5" t="s">
        <v>2715</v>
      </c>
      <c r="B286" s="5">
        <v>238.0</v>
      </c>
      <c r="C286" s="5">
        <v>119.0</v>
      </c>
      <c r="D286" s="5" t="s">
        <v>139</v>
      </c>
      <c r="E286" s="5" t="s">
        <v>125</v>
      </c>
      <c r="F286" s="5" t="s">
        <v>111</v>
      </c>
      <c r="G286" s="5" t="s">
        <v>112</v>
      </c>
      <c r="H286" s="5" t="s">
        <v>325</v>
      </c>
      <c r="I286" s="5" t="s">
        <v>326</v>
      </c>
      <c r="J286" s="5" t="s">
        <v>327</v>
      </c>
      <c r="K286" s="5" t="s">
        <v>143</v>
      </c>
      <c r="L286" s="8" t="s">
        <v>329</v>
      </c>
      <c r="M286" s="5" t="s">
        <v>118</v>
      </c>
      <c r="N286" s="5" t="s">
        <v>330</v>
      </c>
      <c r="O286" s="33" t="s">
        <v>331</v>
      </c>
      <c r="Q286" s="5" t="s">
        <v>122</v>
      </c>
      <c r="X286" s="5" t="s">
        <v>123</v>
      </c>
      <c r="AC286" s="5" t="s">
        <v>123</v>
      </c>
      <c r="DB286" s="5">
        <v>2.0</v>
      </c>
      <c r="DE286" s="5" t="s">
        <v>124</v>
      </c>
    </row>
    <row r="287">
      <c r="A287" s="5" t="s">
        <v>2716</v>
      </c>
      <c r="B287" s="5">
        <v>290.0</v>
      </c>
      <c r="C287" s="5">
        <v>48.0</v>
      </c>
      <c r="D287" s="5" t="s">
        <v>139</v>
      </c>
      <c r="E287" s="5" t="s">
        <v>110</v>
      </c>
      <c r="F287" s="5" t="s">
        <v>160</v>
      </c>
      <c r="G287" s="5" t="s">
        <v>1905</v>
      </c>
      <c r="H287" s="5" t="s">
        <v>325</v>
      </c>
      <c r="I287" s="5" t="s">
        <v>326</v>
      </c>
      <c r="J287" s="5" t="s">
        <v>327</v>
      </c>
      <c r="K287" s="5" t="s">
        <v>2717</v>
      </c>
      <c r="L287" s="18" t="s">
        <v>329</v>
      </c>
      <c r="M287" s="5" t="s">
        <v>118</v>
      </c>
      <c r="N287" s="5" t="s">
        <v>330</v>
      </c>
      <c r="O287" s="5" t="s">
        <v>331</v>
      </c>
      <c r="P287" s="5" t="s">
        <v>2718</v>
      </c>
      <c r="Q287" s="5" t="s">
        <v>122</v>
      </c>
      <c r="S287" s="5" t="s">
        <v>123</v>
      </c>
      <c r="V287" s="5" t="s">
        <v>123</v>
      </c>
      <c r="Y287" s="5" t="s">
        <v>123</v>
      </c>
      <c r="AA287" s="5" t="s">
        <v>123</v>
      </c>
      <c r="AC287" s="5" t="s">
        <v>123</v>
      </c>
      <c r="DB287" s="5">
        <v>4.0</v>
      </c>
      <c r="DD287" s="5" t="s">
        <v>2719</v>
      </c>
      <c r="DE287" s="5" t="s">
        <v>124</v>
      </c>
    </row>
    <row r="288">
      <c r="A288" s="40" t="s">
        <v>2720</v>
      </c>
      <c r="B288" s="40" t="s">
        <v>334</v>
      </c>
      <c r="C288" s="40" t="s">
        <v>335</v>
      </c>
      <c r="D288" s="40" t="s">
        <v>109</v>
      </c>
      <c r="E288" s="42"/>
      <c r="F288" s="42"/>
      <c r="G288" s="40" t="s">
        <v>336</v>
      </c>
      <c r="H288" s="40" t="s">
        <v>337</v>
      </c>
      <c r="I288" s="40" t="s">
        <v>338</v>
      </c>
      <c r="J288" s="40" t="s">
        <v>338</v>
      </c>
      <c r="K288" s="40" t="s">
        <v>339</v>
      </c>
      <c r="L288" s="43" t="s">
        <v>340</v>
      </c>
      <c r="M288" s="40" t="s">
        <v>118</v>
      </c>
      <c r="N288" s="40" t="s">
        <v>341</v>
      </c>
      <c r="O288" s="40" t="s">
        <v>342</v>
      </c>
      <c r="P288" s="40" t="s">
        <v>343</v>
      </c>
      <c r="Q288" s="40" t="s">
        <v>157</v>
      </c>
      <c r="R288" s="40" t="s">
        <v>123</v>
      </c>
      <c r="S288" s="40" t="s">
        <v>123</v>
      </c>
      <c r="T288" s="40" t="s">
        <v>123</v>
      </c>
      <c r="U288" s="40" t="s">
        <v>123</v>
      </c>
      <c r="V288" s="40" t="s">
        <v>123</v>
      </c>
      <c r="W288" s="40" t="s">
        <v>123</v>
      </c>
      <c r="X288" s="40" t="s">
        <v>123</v>
      </c>
      <c r="Y288" s="40" t="s">
        <v>123</v>
      </c>
      <c r="Z288" s="40" t="s">
        <v>123</v>
      </c>
      <c r="AA288" s="40" t="s">
        <v>123</v>
      </c>
      <c r="AB288" s="40" t="s">
        <v>123</v>
      </c>
      <c r="AC288" s="40" t="s">
        <v>123</v>
      </c>
      <c r="AD288" s="42"/>
      <c r="AE288" s="42"/>
      <c r="AF288" s="42"/>
      <c r="AG288" s="40" t="s">
        <v>123</v>
      </c>
      <c r="AH288" s="40" t="s">
        <v>123</v>
      </c>
      <c r="AI288" s="40" t="s">
        <v>123</v>
      </c>
      <c r="AJ288" s="40" t="s">
        <v>123</v>
      </c>
      <c r="AK288" s="40" t="s">
        <v>123</v>
      </c>
      <c r="AL288" s="40" t="s">
        <v>123</v>
      </c>
      <c r="AM288" s="40" t="s">
        <v>123</v>
      </c>
      <c r="AN288" s="40" t="s">
        <v>123</v>
      </c>
      <c r="AO288" s="40" t="s">
        <v>123</v>
      </c>
      <c r="AP288" s="40" t="s">
        <v>123</v>
      </c>
      <c r="AQ288" s="40" t="s">
        <v>123</v>
      </c>
      <c r="AR288" s="40" t="s">
        <v>123</v>
      </c>
      <c r="AS288" s="40" t="s">
        <v>123</v>
      </c>
      <c r="AT288" s="42"/>
      <c r="AU288" s="42"/>
      <c r="AV288" s="40" t="s">
        <v>123</v>
      </c>
      <c r="AW288" s="40" t="s">
        <v>123</v>
      </c>
      <c r="AX288" s="40" t="s">
        <v>123</v>
      </c>
      <c r="AY288" s="40" t="s">
        <v>123</v>
      </c>
      <c r="AZ288" s="42"/>
      <c r="BA288" s="42"/>
      <c r="BB288" s="40" t="s">
        <v>123</v>
      </c>
      <c r="BC288" s="42"/>
      <c r="BD288" s="40" t="s">
        <v>123</v>
      </c>
      <c r="BE288" s="40" t="s">
        <v>123</v>
      </c>
      <c r="BF288" s="42"/>
      <c r="BG288" s="42"/>
      <c r="BH288" s="40" t="s">
        <v>123</v>
      </c>
      <c r="BI288" s="40" t="s">
        <v>123</v>
      </c>
      <c r="BJ288" s="40" t="s">
        <v>123</v>
      </c>
      <c r="BK288" s="40" t="s">
        <v>123</v>
      </c>
      <c r="BL288" s="40" t="s">
        <v>123</v>
      </c>
      <c r="BM288" s="40" t="s">
        <v>123</v>
      </c>
      <c r="BN288" s="40" t="s">
        <v>123</v>
      </c>
      <c r="BO288" s="42"/>
      <c r="BP288" s="40" t="s">
        <v>123</v>
      </c>
      <c r="BQ288" s="42"/>
      <c r="BR288" s="40" t="s">
        <v>123</v>
      </c>
      <c r="BS288" s="40" t="s">
        <v>123</v>
      </c>
      <c r="BT288" s="40" t="s">
        <v>123</v>
      </c>
      <c r="BU288" s="40" t="s">
        <v>123</v>
      </c>
      <c r="BV288" s="40" t="s">
        <v>123</v>
      </c>
      <c r="BW288" s="40" t="s">
        <v>123</v>
      </c>
      <c r="BX288" s="40" t="s">
        <v>123</v>
      </c>
      <c r="BY288" s="42"/>
      <c r="BZ288" s="42"/>
      <c r="CA288" s="42"/>
      <c r="CB288" s="42"/>
      <c r="CC288" s="40" t="s">
        <v>123</v>
      </c>
      <c r="CD288" s="42"/>
      <c r="CE288" s="40" t="s">
        <v>123</v>
      </c>
      <c r="CF288" s="40" t="s">
        <v>123</v>
      </c>
      <c r="CG288" s="40" t="s">
        <v>123</v>
      </c>
      <c r="CH288" s="40" t="s">
        <v>123</v>
      </c>
      <c r="CI288" s="42"/>
      <c r="CJ288" s="40" t="s">
        <v>123</v>
      </c>
      <c r="CK288" s="40" t="s">
        <v>123</v>
      </c>
      <c r="CL288" s="42"/>
      <c r="CM288" s="42"/>
      <c r="CN288" s="42"/>
      <c r="CO288" s="40" t="s">
        <v>123</v>
      </c>
      <c r="CP288" s="40" t="s">
        <v>123</v>
      </c>
      <c r="CQ288" s="40" t="s">
        <v>123</v>
      </c>
      <c r="CR288" s="40" t="s">
        <v>123</v>
      </c>
      <c r="CS288" s="40" t="s">
        <v>123</v>
      </c>
      <c r="CT288" s="40" t="s">
        <v>123</v>
      </c>
      <c r="CU288" s="42"/>
      <c r="CV288" s="42"/>
      <c r="CW288" s="40" t="s">
        <v>123</v>
      </c>
      <c r="CX288" s="40" t="s">
        <v>123</v>
      </c>
      <c r="CY288" s="42"/>
      <c r="CZ288" s="40" t="s">
        <v>123</v>
      </c>
      <c r="DA288" s="42"/>
      <c r="DB288" s="40">
        <v>4.0</v>
      </c>
      <c r="DC288" s="42"/>
      <c r="DD288" s="42"/>
      <c r="DE288" s="40" t="s">
        <v>124</v>
      </c>
      <c r="DF288" s="42"/>
      <c r="DG288" s="42"/>
    </row>
    <row r="289">
      <c r="A289" s="5" t="s">
        <v>2721</v>
      </c>
      <c r="B289" s="5">
        <v>145.0</v>
      </c>
      <c r="C289" s="5">
        <v>50.0</v>
      </c>
      <c r="D289" s="5" t="s">
        <v>109</v>
      </c>
      <c r="E289" s="5" t="s">
        <v>110</v>
      </c>
      <c r="F289" s="5" t="s">
        <v>111</v>
      </c>
      <c r="G289" s="5" t="s">
        <v>112</v>
      </c>
      <c r="H289" s="5" t="s">
        <v>2722</v>
      </c>
      <c r="I289" s="5" t="s">
        <v>2723</v>
      </c>
      <c r="J289" s="5" t="s">
        <v>338</v>
      </c>
      <c r="K289" s="5" t="s">
        <v>143</v>
      </c>
      <c r="L289" s="8" t="s">
        <v>340</v>
      </c>
      <c r="M289" s="5" t="s">
        <v>118</v>
      </c>
      <c r="N289" s="5" t="s">
        <v>341</v>
      </c>
      <c r="O289" s="5" t="s">
        <v>342</v>
      </c>
      <c r="P289" s="5" t="s">
        <v>2724</v>
      </c>
      <c r="Q289" s="5" t="s">
        <v>157</v>
      </c>
      <c r="R289" s="5" t="s">
        <v>123</v>
      </c>
      <c r="U289" s="5" t="s">
        <v>123</v>
      </c>
      <c r="AA289" s="5" t="s">
        <v>123</v>
      </c>
      <c r="AH289" s="5" t="s">
        <v>123</v>
      </c>
      <c r="AK289" s="5" t="s">
        <v>123</v>
      </c>
      <c r="BB289" s="5" t="s">
        <v>123</v>
      </c>
      <c r="BK289" s="5" t="s">
        <v>123</v>
      </c>
      <c r="BL289" s="5" t="s">
        <v>123</v>
      </c>
      <c r="DB289" s="5">
        <v>4.0</v>
      </c>
      <c r="DE289" s="5" t="s">
        <v>124</v>
      </c>
    </row>
    <row r="290">
      <c r="A290" s="5" t="s">
        <v>2725</v>
      </c>
      <c r="B290" s="5">
        <v>67.0</v>
      </c>
      <c r="C290" s="5">
        <v>129.0</v>
      </c>
      <c r="D290" s="5" t="s">
        <v>139</v>
      </c>
      <c r="E290" s="5" t="s">
        <v>110</v>
      </c>
      <c r="F290" s="5" t="s">
        <v>160</v>
      </c>
      <c r="G290" s="5" t="s">
        <v>2672</v>
      </c>
      <c r="H290" s="5" t="s">
        <v>337</v>
      </c>
      <c r="I290" s="5" t="s">
        <v>338</v>
      </c>
      <c r="J290" s="5" t="s">
        <v>338</v>
      </c>
      <c r="K290" s="5" t="s">
        <v>2673</v>
      </c>
      <c r="L290" s="8" t="s">
        <v>340</v>
      </c>
      <c r="M290" s="5" t="s">
        <v>118</v>
      </c>
      <c r="N290" s="5" t="s">
        <v>341</v>
      </c>
      <c r="O290" s="5" t="s">
        <v>342</v>
      </c>
      <c r="P290" s="5" t="s">
        <v>2726</v>
      </c>
      <c r="Q290" s="5" t="s">
        <v>122</v>
      </c>
      <c r="R290" s="5" t="s">
        <v>123</v>
      </c>
      <c r="S290" s="5" t="s">
        <v>123</v>
      </c>
      <c r="T290" s="5" t="s">
        <v>123</v>
      </c>
      <c r="U290" s="5" t="s">
        <v>123</v>
      </c>
      <c r="V290" s="5" t="s">
        <v>123</v>
      </c>
      <c r="Y290" s="5" t="s">
        <v>123</v>
      </c>
      <c r="AB290" s="5" t="s">
        <v>123</v>
      </c>
      <c r="DB290" s="5">
        <v>4.0</v>
      </c>
      <c r="DE290" s="5" t="s">
        <v>124</v>
      </c>
    </row>
    <row r="291">
      <c r="A291" s="5" t="s">
        <v>2727</v>
      </c>
      <c r="B291" s="5">
        <v>205.0</v>
      </c>
      <c r="C291" s="5">
        <v>56.0</v>
      </c>
      <c r="D291" s="5" t="s">
        <v>109</v>
      </c>
      <c r="E291" s="5" t="s">
        <v>110</v>
      </c>
      <c r="F291" s="5" t="s">
        <v>160</v>
      </c>
      <c r="G291" s="5" t="s">
        <v>740</v>
      </c>
      <c r="H291" s="5" t="s">
        <v>337</v>
      </c>
      <c r="I291" s="5" t="s">
        <v>2723</v>
      </c>
      <c r="J291" s="5" t="s">
        <v>338</v>
      </c>
      <c r="K291" s="5" t="s">
        <v>742</v>
      </c>
      <c r="L291" s="8" t="s">
        <v>340</v>
      </c>
      <c r="M291" s="5" t="s">
        <v>118</v>
      </c>
      <c r="N291" s="5" t="s">
        <v>341</v>
      </c>
      <c r="O291" s="5" t="s">
        <v>342</v>
      </c>
      <c r="P291" s="5" t="s">
        <v>2728</v>
      </c>
      <c r="Q291" s="5" t="s">
        <v>157</v>
      </c>
      <c r="S291" s="5" t="s">
        <v>123</v>
      </c>
      <c r="T291" s="5" t="s">
        <v>123</v>
      </c>
      <c r="U291" s="5" t="s">
        <v>123</v>
      </c>
      <c r="V291" s="5" t="s">
        <v>123</v>
      </c>
      <c r="W291" s="5" t="s">
        <v>123</v>
      </c>
      <c r="X291" s="5" t="s">
        <v>123</v>
      </c>
      <c r="Y291" s="5" t="s">
        <v>123</v>
      </c>
      <c r="Z291" s="5" t="s">
        <v>123</v>
      </c>
      <c r="AA291" s="5" t="s">
        <v>123</v>
      </c>
      <c r="AB291" s="5" t="s">
        <v>123</v>
      </c>
      <c r="AC291" s="5" t="s">
        <v>123</v>
      </c>
      <c r="AG291" s="5" t="s">
        <v>123</v>
      </c>
      <c r="AH291" s="5" t="s">
        <v>123</v>
      </c>
      <c r="AI291" s="5" t="s">
        <v>123</v>
      </c>
      <c r="AJ291" s="5" t="s">
        <v>123</v>
      </c>
      <c r="AK291" s="5" t="s">
        <v>123</v>
      </c>
      <c r="AL291" s="5" t="s">
        <v>123</v>
      </c>
      <c r="AM291" s="5" t="s">
        <v>123</v>
      </c>
      <c r="AN291" s="5" t="s">
        <v>123</v>
      </c>
      <c r="AO291" s="5" t="s">
        <v>123</v>
      </c>
      <c r="AP291" s="5" t="s">
        <v>123</v>
      </c>
      <c r="AQ291" s="5" t="s">
        <v>123</v>
      </c>
      <c r="AR291" s="5" t="s">
        <v>123</v>
      </c>
      <c r="AS291" s="5" t="s">
        <v>123</v>
      </c>
      <c r="AV291" s="5" t="s">
        <v>123</v>
      </c>
      <c r="AW291" s="5" t="s">
        <v>123</v>
      </c>
      <c r="AX291" s="5" t="s">
        <v>123</v>
      </c>
      <c r="AY291" s="5" t="s">
        <v>123</v>
      </c>
      <c r="BB291" s="5" t="s">
        <v>123</v>
      </c>
      <c r="BD291" s="5" t="s">
        <v>123</v>
      </c>
      <c r="BE291" s="5" t="s">
        <v>123</v>
      </c>
      <c r="BH291" s="5" t="s">
        <v>123</v>
      </c>
      <c r="BI291" s="5" t="s">
        <v>123</v>
      </c>
      <c r="BJ291" s="5" t="s">
        <v>123</v>
      </c>
      <c r="BK291" s="5" t="s">
        <v>123</v>
      </c>
      <c r="BL291" s="5" t="s">
        <v>123</v>
      </c>
      <c r="BM291" s="5" t="s">
        <v>123</v>
      </c>
      <c r="BN291" s="5" t="s">
        <v>123</v>
      </c>
      <c r="BP291" s="5" t="s">
        <v>123</v>
      </c>
      <c r="BR291" s="5" t="s">
        <v>123</v>
      </c>
      <c r="BS291" s="5" t="s">
        <v>123</v>
      </c>
      <c r="BT291" s="5" t="s">
        <v>123</v>
      </c>
      <c r="BU291" s="5" t="s">
        <v>123</v>
      </c>
      <c r="BV291" s="5" t="s">
        <v>123</v>
      </c>
      <c r="BW291" s="5" t="s">
        <v>123</v>
      </c>
      <c r="BX291" s="5" t="s">
        <v>123</v>
      </c>
      <c r="CC291" s="5" t="s">
        <v>123</v>
      </c>
      <c r="CE291" s="5" t="s">
        <v>123</v>
      </c>
      <c r="CF291" s="5" t="s">
        <v>123</v>
      </c>
      <c r="CG291" s="5" t="s">
        <v>123</v>
      </c>
      <c r="CH291" s="5" t="s">
        <v>123</v>
      </c>
      <c r="CJ291" s="5" t="s">
        <v>123</v>
      </c>
      <c r="CK291" s="5" t="s">
        <v>123</v>
      </c>
      <c r="CO291" s="5" t="s">
        <v>123</v>
      </c>
      <c r="CP291" s="5" t="s">
        <v>123</v>
      </c>
      <c r="CQ291" s="5" t="s">
        <v>123</v>
      </c>
      <c r="CR291" s="5" t="s">
        <v>123</v>
      </c>
      <c r="CS291" s="5" t="s">
        <v>123</v>
      </c>
      <c r="CT291" s="5" t="s">
        <v>123</v>
      </c>
      <c r="CW291" s="5" t="s">
        <v>123</v>
      </c>
      <c r="CX291" s="5" t="s">
        <v>123</v>
      </c>
      <c r="CZ291" s="5" t="s">
        <v>123</v>
      </c>
      <c r="DB291" s="5">
        <v>4.0</v>
      </c>
      <c r="DE291" s="5" t="s">
        <v>124</v>
      </c>
    </row>
    <row r="292">
      <c r="A292" s="40" t="s">
        <v>2729</v>
      </c>
      <c r="B292" s="40" t="s">
        <v>350</v>
      </c>
      <c r="C292" s="40" t="s">
        <v>351</v>
      </c>
      <c r="D292" s="40" t="s">
        <v>109</v>
      </c>
      <c r="E292" s="42"/>
      <c r="F292" s="42"/>
      <c r="G292" s="40" t="s">
        <v>352</v>
      </c>
      <c r="H292" s="40" t="s">
        <v>353</v>
      </c>
      <c r="I292" s="40" t="s">
        <v>354</v>
      </c>
      <c r="J292" s="40" t="s">
        <v>355</v>
      </c>
      <c r="K292" s="40" t="s">
        <v>356</v>
      </c>
      <c r="L292" s="43" t="s">
        <v>357</v>
      </c>
      <c r="M292" s="40" t="s">
        <v>118</v>
      </c>
      <c r="N292" s="40" t="s">
        <v>358</v>
      </c>
      <c r="O292" s="40" t="s">
        <v>359</v>
      </c>
      <c r="P292" s="40" t="s">
        <v>360</v>
      </c>
      <c r="Q292" s="40" t="s">
        <v>157</v>
      </c>
      <c r="R292" s="42"/>
      <c r="S292" s="40" t="s">
        <v>123</v>
      </c>
      <c r="T292" s="40" t="s">
        <v>123</v>
      </c>
      <c r="U292" s="42"/>
      <c r="V292" s="40" t="s">
        <v>123</v>
      </c>
      <c r="W292" s="42"/>
      <c r="X292" s="40" t="s">
        <v>123</v>
      </c>
      <c r="Y292" s="40" t="s">
        <v>123</v>
      </c>
      <c r="Z292" s="40" t="s">
        <v>123</v>
      </c>
      <c r="AA292" s="42"/>
      <c r="AB292" s="40" t="s">
        <v>123</v>
      </c>
      <c r="AC292" s="40" t="s">
        <v>123</v>
      </c>
      <c r="AD292" s="42"/>
      <c r="AE292" s="42"/>
      <c r="AF292" s="42"/>
      <c r="AG292" s="42"/>
      <c r="AH292" s="42"/>
      <c r="AI292" s="42"/>
      <c r="AJ292" s="42"/>
      <c r="AK292" s="40" t="s">
        <v>123</v>
      </c>
      <c r="AL292" s="40" t="s">
        <v>123</v>
      </c>
      <c r="AM292" s="40" t="s">
        <v>123</v>
      </c>
      <c r="AN292" s="40" t="s">
        <v>123</v>
      </c>
      <c r="AO292" s="40" t="s">
        <v>123</v>
      </c>
      <c r="AP292" s="40" t="s">
        <v>123</v>
      </c>
      <c r="AQ292" s="42"/>
      <c r="AR292" s="40" t="s">
        <v>123</v>
      </c>
      <c r="AS292" s="42"/>
      <c r="AT292" s="42"/>
      <c r="AU292" s="42"/>
      <c r="AV292" s="40" t="s">
        <v>123</v>
      </c>
      <c r="AW292" s="40" t="s">
        <v>123</v>
      </c>
      <c r="AX292" s="40" t="s">
        <v>123</v>
      </c>
      <c r="AY292" s="40" t="s">
        <v>123</v>
      </c>
      <c r="AZ292" s="40" t="s">
        <v>123</v>
      </c>
      <c r="BA292" s="40" t="s">
        <v>123</v>
      </c>
      <c r="BB292" s="42"/>
      <c r="BC292" s="42"/>
      <c r="BD292" s="42"/>
      <c r="BE292" s="42"/>
      <c r="BF292" s="40" t="s">
        <v>123</v>
      </c>
      <c r="BG292" s="42"/>
      <c r="BH292" s="40" t="s">
        <v>123</v>
      </c>
      <c r="BI292" s="40" t="s">
        <v>123</v>
      </c>
      <c r="BJ292" s="42"/>
      <c r="BK292" s="40" t="s">
        <v>123</v>
      </c>
      <c r="BL292" s="42"/>
      <c r="BM292" s="42"/>
      <c r="BN292" s="42"/>
      <c r="BO292" s="40" t="s">
        <v>123</v>
      </c>
      <c r="BP292" s="42"/>
      <c r="BQ292" s="42"/>
      <c r="BR292" s="40" t="s">
        <v>123</v>
      </c>
      <c r="BS292" s="40" t="s">
        <v>123</v>
      </c>
      <c r="BT292" s="40" t="s">
        <v>123</v>
      </c>
      <c r="BU292" s="40" t="s">
        <v>123</v>
      </c>
      <c r="BV292" s="40" t="s">
        <v>123</v>
      </c>
      <c r="BW292" s="42"/>
      <c r="BX292" s="42"/>
      <c r="BY292" s="42"/>
      <c r="BZ292" s="42"/>
      <c r="CA292" s="42"/>
      <c r="CB292" s="42"/>
      <c r="CC292" s="42"/>
      <c r="CD292" s="42"/>
      <c r="CE292" s="42"/>
      <c r="CF292" s="42"/>
      <c r="CG292" s="42"/>
      <c r="CH292" s="42"/>
      <c r="CI292" s="42"/>
      <c r="CJ292" s="42"/>
      <c r="CK292" s="42"/>
      <c r="CL292" s="42"/>
      <c r="CM292" s="42"/>
      <c r="CN292" s="42"/>
      <c r="CO292" s="40" t="s">
        <v>123</v>
      </c>
      <c r="CP292" s="42"/>
      <c r="CQ292" s="40" t="s">
        <v>123</v>
      </c>
      <c r="CR292" s="42"/>
      <c r="CS292" s="42"/>
      <c r="CT292" s="40" t="s">
        <v>123</v>
      </c>
      <c r="CU292" s="42"/>
      <c r="CV292" s="42"/>
      <c r="CW292" s="42"/>
      <c r="CX292" s="42"/>
      <c r="CY292" s="42"/>
      <c r="CZ292" s="42"/>
      <c r="DA292" s="42"/>
      <c r="DB292" s="44">
        <v>43527.0</v>
      </c>
      <c r="DC292" s="42"/>
      <c r="DD292" s="42"/>
      <c r="DE292" s="40" t="s">
        <v>124</v>
      </c>
      <c r="DF292" s="42"/>
      <c r="DG292" s="42"/>
    </row>
    <row r="293">
      <c r="A293" s="5" t="s">
        <v>2730</v>
      </c>
      <c r="B293" s="5">
        <v>130.0</v>
      </c>
      <c r="C293" s="5">
        <v>125.0</v>
      </c>
      <c r="D293" s="5" t="s">
        <v>139</v>
      </c>
      <c r="E293" s="5" t="s">
        <v>125</v>
      </c>
      <c r="F293" s="5" t="s">
        <v>160</v>
      </c>
      <c r="G293" s="5" t="s">
        <v>169</v>
      </c>
      <c r="H293" s="5" t="s">
        <v>353</v>
      </c>
      <c r="I293" s="5" t="s">
        <v>354</v>
      </c>
      <c r="J293" s="5" t="s">
        <v>355</v>
      </c>
      <c r="K293" s="5" t="s">
        <v>356</v>
      </c>
      <c r="L293" s="8" t="s">
        <v>357</v>
      </c>
      <c r="M293" s="5" t="s">
        <v>118</v>
      </c>
      <c r="N293" s="5" t="s">
        <v>358</v>
      </c>
      <c r="O293" s="5" t="s">
        <v>359</v>
      </c>
      <c r="P293" s="5" t="s">
        <v>2731</v>
      </c>
      <c r="Q293" s="5" t="s">
        <v>122</v>
      </c>
      <c r="S293" s="5" t="s">
        <v>123</v>
      </c>
      <c r="V293" s="5" t="s">
        <v>123</v>
      </c>
      <c r="X293" s="5" t="s">
        <v>123</v>
      </c>
      <c r="Y293" s="5" t="s">
        <v>123</v>
      </c>
      <c r="AB293" s="5" t="s">
        <v>123</v>
      </c>
      <c r="AC293" s="5" t="s">
        <v>123</v>
      </c>
      <c r="DB293" s="5">
        <v>3.0</v>
      </c>
      <c r="DE293" s="5" t="s">
        <v>124</v>
      </c>
    </row>
    <row r="294">
      <c r="A294" s="5" t="s">
        <v>2732</v>
      </c>
      <c r="B294" s="5">
        <v>136.0</v>
      </c>
      <c r="C294" s="5">
        <v>133.0</v>
      </c>
      <c r="D294" s="5" t="s">
        <v>109</v>
      </c>
      <c r="E294" s="5" t="s">
        <v>110</v>
      </c>
      <c r="F294" s="5" t="s">
        <v>160</v>
      </c>
      <c r="G294" s="5" t="s">
        <v>1147</v>
      </c>
      <c r="H294" s="5" t="s">
        <v>353</v>
      </c>
      <c r="I294" s="5" t="s">
        <v>354</v>
      </c>
      <c r="J294" s="5" t="s">
        <v>355</v>
      </c>
      <c r="K294" s="5" t="s">
        <v>356</v>
      </c>
      <c r="L294" s="8" t="s">
        <v>357</v>
      </c>
      <c r="M294" s="5" t="s">
        <v>118</v>
      </c>
      <c r="N294" s="5" t="s">
        <v>358</v>
      </c>
      <c r="O294" s="5" t="s">
        <v>359</v>
      </c>
      <c r="P294" s="5" t="s">
        <v>2733</v>
      </c>
      <c r="Q294" s="5" t="s">
        <v>157</v>
      </c>
      <c r="S294" s="5" t="s">
        <v>123</v>
      </c>
      <c r="T294" s="5" t="s">
        <v>123</v>
      </c>
      <c r="V294" s="5" t="s">
        <v>123</v>
      </c>
      <c r="Y294" s="5" t="s">
        <v>123</v>
      </c>
      <c r="Z294" s="5" t="s">
        <v>123</v>
      </c>
      <c r="AB294" s="5" t="s">
        <v>123</v>
      </c>
      <c r="AK294" s="5" t="s">
        <v>123</v>
      </c>
      <c r="AL294" s="5" t="s">
        <v>123</v>
      </c>
      <c r="AM294" s="5" t="s">
        <v>123</v>
      </c>
      <c r="AN294" s="5" t="s">
        <v>123</v>
      </c>
      <c r="AO294" s="5" t="s">
        <v>123</v>
      </c>
      <c r="AP294" s="5" t="s">
        <v>123</v>
      </c>
      <c r="AR294" s="5" t="s">
        <v>123</v>
      </c>
      <c r="AV294" s="5" t="s">
        <v>123</v>
      </c>
      <c r="AW294" s="5" t="s">
        <v>123</v>
      </c>
      <c r="AX294" s="5" t="s">
        <v>123</v>
      </c>
      <c r="AY294" s="5" t="s">
        <v>123</v>
      </c>
      <c r="AZ294" s="5" t="s">
        <v>123</v>
      </c>
      <c r="BA294" s="5" t="s">
        <v>123</v>
      </c>
      <c r="BF294" s="5" t="s">
        <v>123</v>
      </c>
      <c r="BH294" s="5" t="s">
        <v>123</v>
      </c>
      <c r="BI294" s="5" t="s">
        <v>123</v>
      </c>
      <c r="BK294" s="5" t="s">
        <v>123</v>
      </c>
      <c r="BO294" s="5" t="s">
        <v>123</v>
      </c>
      <c r="BR294" s="5" t="s">
        <v>123</v>
      </c>
      <c r="BS294" s="5" t="s">
        <v>123</v>
      </c>
      <c r="BT294" s="5" t="s">
        <v>123</v>
      </c>
      <c r="BU294" s="5" t="s">
        <v>123</v>
      </c>
      <c r="BV294" s="5" t="s">
        <v>123</v>
      </c>
      <c r="CO294" s="5" t="s">
        <v>123</v>
      </c>
      <c r="CQ294" s="5" t="s">
        <v>123</v>
      </c>
      <c r="CT294" s="5" t="s">
        <v>123</v>
      </c>
      <c r="DB294" s="5">
        <v>3.0</v>
      </c>
      <c r="DE294" s="5" t="s">
        <v>124</v>
      </c>
    </row>
    <row r="295">
      <c r="A295" s="40" t="s">
        <v>2734</v>
      </c>
      <c r="B295" s="40" t="s">
        <v>491</v>
      </c>
      <c r="C295" s="40" t="s">
        <v>492</v>
      </c>
      <c r="D295" s="40" t="s">
        <v>139</v>
      </c>
      <c r="E295" s="42"/>
      <c r="F295" s="42"/>
      <c r="G295" s="40" t="s">
        <v>493</v>
      </c>
      <c r="H295" s="40" t="s">
        <v>494</v>
      </c>
      <c r="I295" s="40" t="s">
        <v>495</v>
      </c>
      <c r="J295" s="40" t="s">
        <v>274</v>
      </c>
      <c r="K295" s="40" t="s">
        <v>496</v>
      </c>
      <c r="L295" s="43" t="s">
        <v>497</v>
      </c>
      <c r="M295" s="40" t="s">
        <v>118</v>
      </c>
      <c r="N295" s="40" t="s">
        <v>498</v>
      </c>
      <c r="O295" s="40" t="s">
        <v>499</v>
      </c>
      <c r="P295" s="40" t="s">
        <v>500</v>
      </c>
      <c r="Q295" s="40" t="s">
        <v>157</v>
      </c>
      <c r="R295" s="40" t="s">
        <v>123</v>
      </c>
      <c r="S295" s="40" t="s">
        <v>123</v>
      </c>
      <c r="T295" s="40" t="s">
        <v>123</v>
      </c>
      <c r="U295" s="40" t="s">
        <v>123</v>
      </c>
      <c r="V295" s="40" t="s">
        <v>123</v>
      </c>
      <c r="W295" s="40" t="s">
        <v>123</v>
      </c>
      <c r="X295" s="40" t="s">
        <v>123</v>
      </c>
      <c r="Y295" s="40" t="s">
        <v>123</v>
      </c>
      <c r="Z295" s="40" t="s">
        <v>123</v>
      </c>
      <c r="AA295" s="40" t="s">
        <v>123</v>
      </c>
      <c r="AB295" s="40" t="s">
        <v>123</v>
      </c>
      <c r="AC295" s="40" t="s">
        <v>123</v>
      </c>
      <c r="AD295" s="40" t="s">
        <v>123</v>
      </c>
      <c r="AE295" s="40" t="s">
        <v>123</v>
      </c>
      <c r="AF295" s="40" t="s">
        <v>123</v>
      </c>
      <c r="AG295" s="40" t="s">
        <v>123</v>
      </c>
      <c r="AH295" s="40" t="s">
        <v>123</v>
      </c>
      <c r="AI295" s="40" t="s">
        <v>123</v>
      </c>
      <c r="AJ295" s="40" t="s">
        <v>123</v>
      </c>
      <c r="AK295" s="40" t="s">
        <v>123</v>
      </c>
      <c r="AL295" s="40" t="s">
        <v>123</v>
      </c>
      <c r="AM295" s="40" t="s">
        <v>123</v>
      </c>
      <c r="AN295" s="40" t="s">
        <v>123</v>
      </c>
      <c r="AO295" s="40" t="s">
        <v>123</v>
      </c>
      <c r="AP295" s="40" t="s">
        <v>123</v>
      </c>
      <c r="AQ295" s="40" t="s">
        <v>123</v>
      </c>
      <c r="AR295" s="40" t="s">
        <v>123</v>
      </c>
      <c r="AS295" s="40" t="s">
        <v>123</v>
      </c>
      <c r="AT295" s="40" t="s">
        <v>123</v>
      </c>
      <c r="AU295" s="42"/>
      <c r="AV295" s="40" t="s">
        <v>123</v>
      </c>
      <c r="AW295" s="42"/>
      <c r="AX295" s="40" t="s">
        <v>123</v>
      </c>
      <c r="AY295" s="42"/>
      <c r="AZ295" s="42"/>
      <c r="BA295" s="42"/>
      <c r="BB295" s="40" t="s">
        <v>123</v>
      </c>
      <c r="BC295" s="40" t="s">
        <v>123</v>
      </c>
      <c r="BD295" s="40" t="s">
        <v>123</v>
      </c>
      <c r="BE295" s="40" t="s">
        <v>123</v>
      </c>
      <c r="BF295" s="40" t="s">
        <v>123</v>
      </c>
      <c r="BG295" s="40" t="s">
        <v>123</v>
      </c>
      <c r="BH295" s="40" t="s">
        <v>123</v>
      </c>
      <c r="BI295" s="40" t="s">
        <v>123</v>
      </c>
      <c r="BJ295" s="40" t="s">
        <v>123</v>
      </c>
      <c r="BK295" s="40" t="s">
        <v>123</v>
      </c>
      <c r="BL295" s="40" t="s">
        <v>123</v>
      </c>
      <c r="BM295" s="40" t="s">
        <v>123</v>
      </c>
      <c r="BN295" s="40" t="s">
        <v>123</v>
      </c>
      <c r="BO295" s="40" t="s">
        <v>123</v>
      </c>
      <c r="BP295" s="40" t="s">
        <v>123</v>
      </c>
      <c r="BQ295" s="40" t="s">
        <v>123</v>
      </c>
      <c r="BR295" s="40" t="s">
        <v>123</v>
      </c>
      <c r="BS295" s="40" t="s">
        <v>123</v>
      </c>
      <c r="BT295" s="40" t="s">
        <v>123</v>
      </c>
      <c r="BU295" s="42"/>
      <c r="BV295" s="40" t="s">
        <v>123</v>
      </c>
      <c r="BW295" s="40" t="s">
        <v>123</v>
      </c>
      <c r="BX295" s="40" t="s">
        <v>123</v>
      </c>
      <c r="BY295" s="40" t="s">
        <v>123</v>
      </c>
      <c r="BZ295" s="40" t="s">
        <v>123</v>
      </c>
      <c r="CA295" s="40" t="s">
        <v>123</v>
      </c>
      <c r="CB295" s="40" t="s">
        <v>123</v>
      </c>
      <c r="CC295" s="40" t="s">
        <v>123</v>
      </c>
      <c r="CD295" s="40" t="s">
        <v>123</v>
      </c>
      <c r="CE295" s="40" t="s">
        <v>123</v>
      </c>
      <c r="CF295" s="40" t="s">
        <v>123</v>
      </c>
      <c r="CG295" s="40" t="s">
        <v>123</v>
      </c>
      <c r="CH295" s="40" t="s">
        <v>123</v>
      </c>
      <c r="CI295" s="40" t="s">
        <v>123</v>
      </c>
      <c r="CJ295" s="40" t="s">
        <v>123</v>
      </c>
      <c r="CK295" s="40" t="s">
        <v>123</v>
      </c>
      <c r="CL295" s="40" t="s">
        <v>123</v>
      </c>
      <c r="CM295" s="40" t="s">
        <v>123</v>
      </c>
      <c r="CN295" s="40" t="s">
        <v>123</v>
      </c>
      <c r="CO295" s="40" t="s">
        <v>123</v>
      </c>
      <c r="CP295" s="40" t="s">
        <v>123</v>
      </c>
      <c r="CQ295" s="40" t="s">
        <v>123</v>
      </c>
      <c r="CR295" s="40" t="s">
        <v>123</v>
      </c>
      <c r="CS295" s="40" t="s">
        <v>123</v>
      </c>
      <c r="CT295" s="40" t="s">
        <v>123</v>
      </c>
      <c r="CU295" s="40" t="s">
        <v>123</v>
      </c>
      <c r="CV295" s="40" t="s">
        <v>123</v>
      </c>
      <c r="CW295" s="40" t="s">
        <v>123</v>
      </c>
      <c r="CX295" s="42"/>
      <c r="CY295" s="42"/>
      <c r="CZ295" s="42"/>
      <c r="DA295" s="42"/>
      <c r="DB295" s="44">
        <v>43559.0</v>
      </c>
      <c r="DC295" s="42"/>
      <c r="DD295" s="40" t="s">
        <v>505</v>
      </c>
      <c r="DE295" s="40" t="s">
        <v>138</v>
      </c>
      <c r="DF295" s="42"/>
      <c r="DG295" s="42"/>
    </row>
    <row r="296">
      <c r="A296" s="5" t="s">
        <v>2735</v>
      </c>
      <c r="B296" s="5">
        <v>68.0</v>
      </c>
      <c r="C296" s="5">
        <v>130.0</v>
      </c>
      <c r="D296" s="5" t="s">
        <v>109</v>
      </c>
      <c r="E296" s="5" t="s">
        <v>125</v>
      </c>
      <c r="F296" s="5" t="s">
        <v>160</v>
      </c>
      <c r="G296" s="5" t="s">
        <v>493</v>
      </c>
      <c r="H296" s="5" t="s">
        <v>494</v>
      </c>
      <c r="I296" s="5" t="s">
        <v>495</v>
      </c>
      <c r="J296" s="5" t="s">
        <v>274</v>
      </c>
      <c r="K296" s="5" t="s">
        <v>496</v>
      </c>
      <c r="L296" s="8" t="s">
        <v>497</v>
      </c>
      <c r="M296" s="5" t="s">
        <v>118</v>
      </c>
      <c r="N296" s="5" t="s">
        <v>498</v>
      </c>
      <c r="O296" s="5" t="s">
        <v>499</v>
      </c>
      <c r="P296" s="5" t="s">
        <v>2736</v>
      </c>
      <c r="Q296" s="5" t="s">
        <v>157</v>
      </c>
      <c r="R296" s="5" t="s">
        <v>123</v>
      </c>
      <c r="S296" s="5" t="s">
        <v>123</v>
      </c>
      <c r="T296" s="5" t="s">
        <v>123</v>
      </c>
      <c r="U296" s="5" t="s">
        <v>123</v>
      </c>
      <c r="V296" s="5" t="s">
        <v>123</v>
      </c>
      <c r="W296" s="5" t="s">
        <v>123</v>
      </c>
      <c r="X296" s="5" t="s">
        <v>123</v>
      </c>
      <c r="Y296" s="5" t="s">
        <v>123</v>
      </c>
      <c r="Z296" s="5" t="s">
        <v>123</v>
      </c>
      <c r="AA296" s="5" t="s">
        <v>123</v>
      </c>
      <c r="AB296" s="5" t="s">
        <v>123</v>
      </c>
      <c r="AD296" s="5" t="s">
        <v>123</v>
      </c>
      <c r="AG296" s="5" t="s">
        <v>123</v>
      </c>
      <c r="AK296" s="5" t="s">
        <v>123</v>
      </c>
      <c r="AL296" s="5" t="s">
        <v>123</v>
      </c>
      <c r="AM296" s="5" t="s">
        <v>123</v>
      </c>
      <c r="AN296" s="5" t="s">
        <v>123</v>
      </c>
      <c r="AO296" s="5" t="s">
        <v>123</v>
      </c>
      <c r="AP296" s="5" t="s">
        <v>123</v>
      </c>
      <c r="AR296" s="5" t="s">
        <v>123</v>
      </c>
      <c r="AS296" s="5" t="s">
        <v>123</v>
      </c>
      <c r="AT296" s="5" t="s">
        <v>123</v>
      </c>
      <c r="AV296" s="5" t="s">
        <v>123</v>
      </c>
      <c r="BB296" s="5" t="s">
        <v>123</v>
      </c>
      <c r="BC296" s="5" t="s">
        <v>123</v>
      </c>
      <c r="BD296" s="5" t="s">
        <v>123</v>
      </c>
      <c r="BE296" s="5" t="s">
        <v>123</v>
      </c>
      <c r="BF296" s="5" t="s">
        <v>123</v>
      </c>
      <c r="BG296" s="5" t="s">
        <v>123</v>
      </c>
      <c r="BH296" s="5" t="s">
        <v>123</v>
      </c>
      <c r="BJ296" s="5" t="s">
        <v>123</v>
      </c>
      <c r="BK296" s="5" t="s">
        <v>123</v>
      </c>
      <c r="BL296" s="5" t="s">
        <v>123</v>
      </c>
      <c r="BM296" s="5" t="s">
        <v>123</v>
      </c>
      <c r="BN296" s="5" t="s">
        <v>123</v>
      </c>
      <c r="BO296" s="5" t="s">
        <v>123</v>
      </c>
      <c r="BP296" s="5" t="s">
        <v>123</v>
      </c>
      <c r="BQ296" s="5" t="s">
        <v>123</v>
      </c>
      <c r="BR296" s="5" t="s">
        <v>123</v>
      </c>
      <c r="BS296" s="5" t="s">
        <v>123</v>
      </c>
      <c r="BT296" s="5" t="s">
        <v>123</v>
      </c>
      <c r="BV296" s="5" t="s">
        <v>123</v>
      </c>
      <c r="BW296" s="5" t="s">
        <v>123</v>
      </c>
      <c r="BX296" s="5" t="s">
        <v>123</v>
      </c>
      <c r="BY296" s="5" t="s">
        <v>123</v>
      </c>
      <c r="BZ296" s="5" t="s">
        <v>123</v>
      </c>
      <c r="CA296" s="5" t="s">
        <v>123</v>
      </c>
      <c r="CB296" s="5" t="s">
        <v>123</v>
      </c>
      <c r="CC296" s="5" t="s">
        <v>123</v>
      </c>
      <c r="CD296" s="5" t="s">
        <v>123</v>
      </c>
      <c r="CE296" s="5" t="s">
        <v>123</v>
      </c>
      <c r="CF296" s="5" t="s">
        <v>123</v>
      </c>
      <c r="CG296" s="5" t="s">
        <v>123</v>
      </c>
      <c r="CH296" s="5" t="s">
        <v>123</v>
      </c>
      <c r="CI296" s="5" t="s">
        <v>123</v>
      </c>
      <c r="CJ296" s="5" t="s">
        <v>123</v>
      </c>
      <c r="CK296" s="5" t="s">
        <v>123</v>
      </c>
      <c r="CN296" s="5" t="s">
        <v>123</v>
      </c>
      <c r="CO296" s="5" t="s">
        <v>123</v>
      </c>
      <c r="CP296" s="5" t="s">
        <v>123</v>
      </c>
      <c r="CQ296" s="5" t="s">
        <v>123</v>
      </c>
      <c r="CR296" s="5" t="s">
        <v>123</v>
      </c>
      <c r="CS296" s="5" t="s">
        <v>123</v>
      </c>
      <c r="CT296" s="5" t="s">
        <v>123</v>
      </c>
      <c r="CU296" s="5" t="s">
        <v>123</v>
      </c>
      <c r="CV296" s="5" t="s">
        <v>123</v>
      </c>
      <c r="CW296" s="5" t="s">
        <v>123</v>
      </c>
      <c r="DB296" s="5">
        <v>4.0</v>
      </c>
      <c r="DD296" s="5" t="s">
        <v>2737</v>
      </c>
      <c r="DE296" s="5" t="s">
        <v>138</v>
      </c>
    </row>
    <row r="297">
      <c r="A297" s="5" t="s">
        <v>2738</v>
      </c>
      <c r="B297" s="5">
        <v>69.0</v>
      </c>
      <c r="C297" s="5">
        <v>131.0</v>
      </c>
      <c r="D297" s="5" t="s">
        <v>139</v>
      </c>
      <c r="E297" s="5" t="s">
        <v>110</v>
      </c>
      <c r="F297" s="5" t="s">
        <v>160</v>
      </c>
      <c r="G297" s="5" t="s">
        <v>2543</v>
      </c>
      <c r="H297" s="5" t="s">
        <v>494</v>
      </c>
      <c r="I297" s="5" t="s">
        <v>495</v>
      </c>
      <c r="J297" s="5" t="s">
        <v>274</v>
      </c>
      <c r="K297" s="5" t="s">
        <v>496</v>
      </c>
      <c r="L297" s="8" t="s">
        <v>497</v>
      </c>
      <c r="M297" s="5" t="s">
        <v>118</v>
      </c>
      <c r="N297" s="5" t="s">
        <v>498</v>
      </c>
      <c r="O297" s="5" t="s">
        <v>499</v>
      </c>
      <c r="P297" s="5" t="s">
        <v>2739</v>
      </c>
      <c r="Q297" s="5" t="s">
        <v>157</v>
      </c>
      <c r="R297" s="5" t="s">
        <v>123</v>
      </c>
      <c r="S297" s="5" t="s">
        <v>123</v>
      </c>
      <c r="T297" s="5" t="s">
        <v>123</v>
      </c>
      <c r="U297" s="5" t="s">
        <v>123</v>
      </c>
      <c r="V297" s="5" t="s">
        <v>123</v>
      </c>
      <c r="W297" s="5" t="s">
        <v>123</v>
      </c>
      <c r="X297" s="5" t="s">
        <v>123</v>
      </c>
      <c r="Y297" s="5" t="s">
        <v>123</v>
      </c>
      <c r="Z297" s="5" t="s">
        <v>123</v>
      </c>
      <c r="AA297" s="5" t="s">
        <v>123</v>
      </c>
      <c r="AB297" s="5" t="s">
        <v>123</v>
      </c>
      <c r="AC297" s="5" t="s">
        <v>123</v>
      </c>
      <c r="AD297" s="5" t="s">
        <v>123</v>
      </c>
      <c r="AE297" s="5" t="s">
        <v>123</v>
      </c>
      <c r="AF297" s="5" t="s">
        <v>123</v>
      </c>
      <c r="AG297" s="5" t="s">
        <v>123</v>
      </c>
      <c r="AH297" s="5" t="s">
        <v>123</v>
      </c>
      <c r="AI297" s="5" t="s">
        <v>123</v>
      </c>
      <c r="AJ297" s="5" t="s">
        <v>123</v>
      </c>
      <c r="AK297" s="5" t="s">
        <v>123</v>
      </c>
      <c r="AL297" s="5" t="s">
        <v>123</v>
      </c>
      <c r="AM297" s="5" t="s">
        <v>123</v>
      </c>
      <c r="AN297" s="5" t="s">
        <v>123</v>
      </c>
      <c r="AO297" s="5" t="s">
        <v>123</v>
      </c>
      <c r="AP297" s="5" t="s">
        <v>123</v>
      </c>
      <c r="AQ297" s="5" t="s">
        <v>123</v>
      </c>
      <c r="AS297" s="5" t="s">
        <v>123</v>
      </c>
      <c r="AT297" s="5" t="s">
        <v>123</v>
      </c>
      <c r="AV297" s="5" t="s">
        <v>123</v>
      </c>
      <c r="AX297" s="5" t="s">
        <v>123</v>
      </c>
      <c r="BB297" s="5" t="s">
        <v>123</v>
      </c>
      <c r="BC297" s="5" t="s">
        <v>123</v>
      </c>
      <c r="BD297" s="5" t="s">
        <v>123</v>
      </c>
      <c r="BE297" s="5" t="s">
        <v>123</v>
      </c>
      <c r="BF297" s="5" t="s">
        <v>123</v>
      </c>
      <c r="BG297" s="5" t="s">
        <v>123</v>
      </c>
      <c r="BH297" s="5" t="s">
        <v>123</v>
      </c>
      <c r="BI297" s="5" t="s">
        <v>123</v>
      </c>
      <c r="BJ297" s="5" t="s">
        <v>123</v>
      </c>
      <c r="BK297" s="5" t="s">
        <v>123</v>
      </c>
      <c r="BL297" s="5" t="s">
        <v>123</v>
      </c>
      <c r="BM297" s="5" t="s">
        <v>123</v>
      </c>
      <c r="BN297" s="5" t="s">
        <v>123</v>
      </c>
      <c r="BO297" s="5" t="s">
        <v>123</v>
      </c>
      <c r="BP297" s="5" t="s">
        <v>123</v>
      </c>
      <c r="BQ297" s="5" t="s">
        <v>123</v>
      </c>
      <c r="BR297" s="5" t="s">
        <v>123</v>
      </c>
      <c r="BS297" s="5" t="s">
        <v>123</v>
      </c>
      <c r="BT297" s="5" t="s">
        <v>123</v>
      </c>
      <c r="BV297" s="5" t="s">
        <v>123</v>
      </c>
      <c r="BW297" s="5" t="s">
        <v>123</v>
      </c>
      <c r="BY297" s="5" t="s">
        <v>123</v>
      </c>
      <c r="BZ297" s="5" t="s">
        <v>123</v>
      </c>
      <c r="CA297" s="5" t="s">
        <v>123</v>
      </c>
      <c r="CB297" s="5" t="s">
        <v>123</v>
      </c>
      <c r="CC297" s="5" t="s">
        <v>123</v>
      </c>
      <c r="CE297" s="5" t="s">
        <v>123</v>
      </c>
      <c r="CF297" s="5" t="s">
        <v>123</v>
      </c>
      <c r="CG297" s="5" t="s">
        <v>123</v>
      </c>
      <c r="CH297" s="5" t="s">
        <v>123</v>
      </c>
      <c r="CI297" s="5" t="s">
        <v>123</v>
      </c>
      <c r="CJ297" s="5" t="s">
        <v>123</v>
      </c>
      <c r="CK297" s="5" t="s">
        <v>123</v>
      </c>
      <c r="CL297" s="5" t="s">
        <v>123</v>
      </c>
      <c r="CM297" s="5" t="s">
        <v>123</v>
      </c>
      <c r="CO297" s="5" t="s">
        <v>123</v>
      </c>
      <c r="CP297" s="5" t="s">
        <v>123</v>
      </c>
      <c r="CQ297" s="5" t="s">
        <v>123</v>
      </c>
      <c r="CR297" s="5" t="s">
        <v>123</v>
      </c>
      <c r="CS297" s="5" t="s">
        <v>123</v>
      </c>
      <c r="CT297" s="5" t="s">
        <v>123</v>
      </c>
      <c r="CU297" s="5" t="s">
        <v>123</v>
      </c>
      <c r="CV297" s="5" t="s">
        <v>123</v>
      </c>
      <c r="CW297" s="5" t="s">
        <v>123</v>
      </c>
      <c r="DB297" s="5">
        <v>4.0</v>
      </c>
      <c r="DD297" s="5" t="s">
        <v>2740</v>
      </c>
      <c r="DE297" s="5" t="s">
        <v>138</v>
      </c>
    </row>
    <row r="298">
      <c r="A298" s="40" t="s">
        <v>2741</v>
      </c>
      <c r="B298" s="40" t="s">
        <v>514</v>
      </c>
      <c r="C298" s="40" t="s">
        <v>515</v>
      </c>
      <c r="D298" s="40" t="s">
        <v>323</v>
      </c>
      <c r="E298" s="42"/>
      <c r="F298" s="42"/>
      <c r="G298" s="40" t="s">
        <v>516</v>
      </c>
      <c r="H298" s="40" t="s">
        <v>517</v>
      </c>
      <c r="I298" s="40" t="s">
        <v>518</v>
      </c>
      <c r="J298" s="40" t="s">
        <v>129</v>
      </c>
      <c r="K298" s="40" t="s">
        <v>519</v>
      </c>
      <c r="L298" s="43" t="s">
        <v>520</v>
      </c>
      <c r="M298" s="40" t="s">
        <v>118</v>
      </c>
      <c r="N298" s="40" t="s">
        <v>521</v>
      </c>
      <c r="O298" s="40" t="s">
        <v>522</v>
      </c>
      <c r="P298" s="40" t="s">
        <v>523</v>
      </c>
      <c r="Q298" s="40" t="s">
        <v>122</v>
      </c>
      <c r="R298" s="42"/>
      <c r="S298" s="42"/>
      <c r="T298" s="42"/>
      <c r="U298" s="42"/>
      <c r="V298" s="40" t="s">
        <v>123</v>
      </c>
      <c r="W298" s="40" t="s">
        <v>123</v>
      </c>
      <c r="X298" s="40" t="s">
        <v>123</v>
      </c>
      <c r="Y298" s="40" t="s">
        <v>123</v>
      </c>
      <c r="Z298" s="40" t="s">
        <v>123</v>
      </c>
      <c r="AA298" s="42"/>
      <c r="AB298" s="40" t="s">
        <v>123</v>
      </c>
      <c r="AC298" s="40" t="s">
        <v>123</v>
      </c>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c r="CE298" s="42"/>
      <c r="CF298" s="42"/>
      <c r="CG298" s="42"/>
      <c r="CH298" s="42"/>
      <c r="CI298" s="42"/>
      <c r="CJ298" s="42"/>
      <c r="CK298" s="42"/>
      <c r="CL298" s="42"/>
      <c r="CM298" s="42"/>
      <c r="CN298" s="42"/>
      <c r="CO298" s="42"/>
      <c r="CP298" s="42"/>
      <c r="CQ298" s="42"/>
      <c r="CR298" s="42"/>
      <c r="CS298" s="42"/>
      <c r="CT298" s="42"/>
      <c r="CU298" s="42"/>
      <c r="CV298" s="42"/>
      <c r="CW298" s="42"/>
      <c r="CX298" s="42"/>
      <c r="CY298" s="42"/>
      <c r="CZ298" s="42"/>
      <c r="DA298" s="42"/>
      <c r="DB298" s="44">
        <v>43559.0</v>
      </c>
      <c r="DC298" s="42"/>
      <c r="DD298" s="40" t="s">
        <v>524</v>
      </c>
      <c r="DE298" s="40" t="s">
        <v>138</v>
      </c>
      <c r="DF298" s="42"/>
      <c r="DG298" s="42"/>
    </row>
    <row r="299">
      <c r="A299" s="5" t="s">
        <v>2742</v>
      </c>
      <c r="B299" s="5">
        <v>176.0</v>
      </c>
      <c r="C299" s="5">
        <v>102.0</v>
      </c>
      <c r="D299" s="5" t="s">
        <v>139</v>
      </c>
      <c r="E299" s="5" t="s">
        <v>110</v>
      </c>
      <c r="F299" s="5" t="s">
        <v>160</v>
      </c>
      <c r="G299" s="5" t="s">
        <v>920</v>
      </c>
      <c r="H299" s="5" t="s">
        <v>517</v>
      </c>
      <c r="I299" s="5" t="s">
        <v>518</v>
      </c>
      <c r="J299" s="5" t="s">
        <v>129</v>
      </c>
      <c r="K299" s="5" t="s">
        <v>519</v>
      </c>
      <c r="L299" s="8" t="s">
        <v>520</v>
      </c>
      <c r="M299" s="5" t="s">
        <v>118</v>
      </c>
      <c r="N299" s="5" t="s">
        <v>521</v>
      </c>
      <c r="O299" s="5" t="s">
        <v>522</v>
      </c>
      <c r="P299" s="5" t="s">
        <v>2743</v>
      </c>
      <c r="Q299" s="5" t="s">
        <v>122</v>
      </c>
      <c r="V299" s="5" t="s">
        <v>123</v>
      </c>
      <c r="W299" s="5" t="s">
        <v>123</v>
      </c>
      <c r="X299" s="5" t="s">
        <v>123</v>
      </c>
      <c r="AB299" s="5" t="s">
        <v>123</v>
      </c>
      <c r="AC299" s="5" t="s">
        <v>123</v>
      </c>
      <c r="DB299" s="5">
        <v>4.0</v>
      </c>
      <c r="DD299" s="5"/>
      <c r="DE299" s="5" t="s">
        <v>138</v>
      </c>
    </row>
    <row r="300">
      <c r="A300" s="5" t="s">
        <v>2744</v>
      </c>
      <c r="B300" s="5">
        <v>59.0</v>
      </c>
      <c r="C300" s="5">
        <v>121.0</v>
      </c>
      <c r="D300" s="5" t="s">
        <v>139</v>
      </c>
      <c r="E300" s="5" t="s">
        <v>110</v>
      </c>
      <c r="F300" s="5" t="s">
        <v>111</v>
      </c>
      <c r="G300" s="5" t="s">
        <v>112</v>
      </c>
      <c r="H300" s="5" t="s">
        <v>2745</v>
      </c>
      <c r="I300" s="5" t="s">
        <v>518</v>
      </c>
      <c r="J300" s="5" t="s">
        <v>129</v>
      </c>
      <c r="K300" s="5" t="s">
        <v>2746</v>
      </c>
      <c r="L300" s="8" t="s">
        <v>520</v>
      </c>
      <c r="M300" s="5" t="s">
        <v>118</v>
      </c>
      <c r="N300" s="5" t="s">
        <v>2747</v>
      </c>
      <c r="O300" s="5" t="s">
        <v>522</v>
      </c>
      <c r="P300" s="5" t="s">
        <v>2748</v>
      </c>
      <c r="Q300" s="5" t="s">
        <v>122</v>
      </c>
      <c r="V300" s="5" t="s">
        <v>123</v>
      </c>
      <c r="X300" s="5" t="s">
        <v>123</v>
      </c>
      <c r="Y300" s="5" t="s">
        <v>123</v>
      </c>
      <c r="Z300" s="5" t="s">
        <v>123</v>
      </c>
      <c r="DB300" s="5">
        <v>4.0</v>
      </c>
      <c r="DD300" s="5" t="s">
        <v>524</v>
      </c>
      <c r="DE300" s="5" t="s">
        <v>138</v>
      </c>
    </row>
    <row r="301">
      <c r="A301" s="40" t="s">
        <v>2749</v>
      </c>
      <c r="B301" s="40" t="s">
        <v>533</v>
      </c>
      <c r="C301" s="40" t="s">
        <v>534</v>
      </c>
      <c r="D301" s="40" t="s">
        <v>109</v>
      </c>
      <c r="E301" s="42"/>
      <c r="F301" s="42"/>
      <c r="G301" s="40" t="s">
        <v>535</v>
      </c>
      <c r="H301" s="40" t="s">
        <v>536</v>
      </c>
      <c r="I301" s="40" t="s">
        <v>338</v>
      </c>
      <c r="J301" s="40" t="s">
        <v>338</v>
      </c>
      <c r="K301" s="40" t="s">
        <v>537</v>
      </c>
      <c r="L301" s="43" t="s">
        <v>538</v>
      </c>
      <c r="M301" s="40" t="s">
        <v>118</v>
      </c>
      <c r="N301" s="40" t="s">
        <v>539</v>
      </c>
      <c r="O301" s="40" t="s">
        <v>540</v>
      </c>
      <c r="P301" s="40" t="s">
        <v>541</v>
      </c>
      <c r="Q301" s="40" t="s">
        <v>157</v>
      </c>
      <c r="R301" s="40" t="s">
        <v>123</v>
      </c>
      <c r="S301" s="40" t="s">
        <v>123</v>
      </c>
      <c r="T301" s="40" t="s">
        <v>123</v>
      </c>
      <c r="U301" s="40" t="s">
        <v>123</v>
      </c>
      <c r="V301" s="40" t="s">
        <v>123</v>
      </c>
      <c r="W301" s="42"/>
      <c r="X301" s="42"/>
      <c r="Y301" s="40" t="s">
        <v>123</v>
      </c>
      <c r="Z301" s="42"/>
      <c r="AA301" s="40" t="s">
        <v>123</v>
      </c>
      <c r="AB301" s="40" t="s">
        <v>123</v>
      </c>
      <c r="AC301" s="42"/>
      <c r="AD301" s="40" t="s">
        <v>123</v>
      </c>
      <c r="AE301" s="42"/>
      <c r="AF301" s="42"/>
      <c r="AG301" s="42"/>
      <c r="AH301" s="40" t="s">
        <v>123</v>
      </c>
      <c r="AI301" s="42"/>
      <c r="AJ301" s="42"/>
      <c r="AK301" s="40" t="s">
        <v>123</v>
      </c>
      <c r="AL301" s="40" t="s">
        <v>123</v>
      </c>
      <c r="AM301" s="40" t="s">
        <v>123</v>
      </c>
      <c r="AN301" s="42"/>
      <c r="AO301" s="40" t="s">
        <v>123</v>
      </c>
      <c r="AP301" s="42"/>
      <c r="AQ301" s="42"/>
      <c r="AR301" s="40" t="s">
        <v>123</v>
      </c>
      <c r="AS301" s="40" t="s">
        <v>123</v>
      </c>
      <c r="AT301" s="42"/>
      <c r="AU301" s="42"/>
      <c r="AV301" s="40" t="s">
        <v>123</v>
      </c>
      <c r="AW301" s="42"/>
      <c r="AX301" s="42"/>
      <c r="AY301" s="40" t="s">
        <v>123</v>
      </c>
      <c r="AZ301" s="40" t="s">
        <v>123</v>
      </c>
      <c r="BA301" s="40" t="s">
        <v>123</v>
      </c>
      <c r="BB301" s="42"/>
      <c r="BC301" s="40" t="s">
        <v>123</v>
      </c>
      <c r="BD301" s="40" t="s">
        <v>123</v>
      </c>
      <c r="BE301" s="40" t="s">
        <v>123</v>
      </c>
      <c r="BF301" s="40" t="s">
        <v>123</v>
      </c>
      <c r="BG301" s="40" t="s">
        <v>123</v>
      </c>
      <c r="BH301" s="42"/>
      <c r="BI301" s="42"/>
      <c r="BJ301" s="40" t="s">
        <v>123</v>
      </c>
      <c r="BK301" s="40" t="s">
        <v>123</v>
      </c>
      <c r="BL301" s="40" t="s">
        <v>123</v>
      </c>
      <c r="BM301" s="42"/>
      <c r="BN301" s="40" t="s">
        <v>123</v>
      </c>
      <c r="BO301" s="42"/>
      <c r="BP301" s="42"/>
      <c r="BQ301" s="42"/>
      <c r="BR301" s="42"/>
      <c r="BS301" s="40" t="s">
        <v>123</v>
      </c>
      <c r="BT301" s="40" t="s">
        <v>123</v>
      </c>
      <c r="BU301" s="42"/>
      <c r="BV301" s="40" t="s">
        <v>123</v>
      </c>
      <c r="BW301" s="42"/>
      <c r="BX301" s="42"/>
      <c r="BY301" s="42"/>
      <c r="BZ301" s="40" t="s">
        <v>123</v>
      </c>
      <c r="CA301" s="40" t="s">
        <v>123</v>
      </c>
      <c r="CB301" s="42"/>
      <c r="CC301" s="42"/>
      <c r="CD301" s="42"/>
      <c r="CE301" s="42"/>
      <c r="CF301" s="42"/>
      <c r="CG301" s="42"/>
      <c r="CH301" s="42"/>
      <c r="CI301" s="42"/>
      <c r="CJ301" s="42"/>
      <c r="CK301" s="40" t="s">
        <v>123</v>
      </c>
      <c r="CL301" s="42"/>
      <c r="CM301" s="40" t="s">
        <v>123</v>
      </c>
      <c r="CN301" s="42"/>
      <c r="CO301" s="42"/>
      <c r="CP301" s="42"/>
      <c r="CQ301" s="40" t="s">
        <v>123</v>
      </c>
      <c r="CR301" s="40" t="s">
        <v>123</v>
      </c>
      <c r="CS301" s="40" t="s">
        <v>123</v>
      </c>
      <c r="CT301" s="42"/>
      <c r="CU301" s="40" t="s">
        <v>123</v>
      </c>
      <c r="CV301" s="42"/>
      <c r="CW301" s="42"/>
      <c r="CX301" s="42"/>
      <c r="CY301" s="42"/>
      <c r="CZ301" s="40" t="s">
        <v>123</v>
      </c>
      <c r="DA301" s="42"/>
      <c r="DB301" s="49">
        <v>37714.0</v>
      </c>
      <c r="DC301" s="42"/>
      <c r="DD301" s="40" t="s">
        <v>544</v>
      </c>
      <c r="DE301" s="40" t="s">
        <v>545</v>
      </c>
      <c r="DF301" s="42"/>
      <c r="DG301" s="42"/>
    </row>
    <row r="302">
      <c r="A302" s="5" t="s">
        <v>2750</v>
      </c>
      <c r="B302" s="5">
        <v>3.0</v>
      </c>
      <c r="C302" s="5">
        <v>50.0</v>
      </c>
      <c r="D302" s="5" t="s">
        <v>109</v>
      </c>
      <c r="E302" s="5" t="s">
        <v>110</v>
      </c>
      <c r="F302" s="5" t="s">
        <v>111</v>
      </c>
      <c r="G302" s="5" t="s">
        <v>112</v>
      </c>
      <c r="H302" s="5" t="s">
        <v>2751</v>
      </c>
      <c r="I302" s="5" t="s">
        <v>338</v>
      </c>
      <c r="J302" s="5" t="s">
        <v>338</v>
      </c>
      <c r="K302" s="5" t="s">
        <v>2752</v>
      </c>
      <c r="L302" s="8" t="s">
        <v>538</v>
      </c>
      <c r="M302" s="5" t="s">
        <v>118</v>
      </c>
      <c r="N302" s="5" t="s">
        <v>539</v>
      </c>
      <c r="O302" s="5" t="s">
        <v>540</v>
      </c>
      <c r="P302" s="5" t="s">
        <v>2753</v>
      </c>
      <c r="Q302" s="5" t="s">
        <v>157</v>
      </c>
      <c r="R302" s="5" t="s">
        <v>123</v>
      </c>
      <c r="T302" s="5" t="s">
        <v>123</v>
      </c>
      <c r="Y302" s="5" t="s">
        <v>123</v>
      </c>
      <c r="AA302" s="5" t="s">
        <v>123</v>
      </c>
      <c r="AD302" s="5" t="s">
        <v>123</v>
      </c>
      <c r="AV302" s="5" t="s">
        <v>123</v>
      </c>
      <c r="AY302" s="5" t="s">
        <v>123</v>
      </c>
      <c r="CK302" s="5" t="s">
        <v>123</v>
      </c>
      <c r="DB302" s="5">
        <v>4.0</v>
      </c>
      <c r="DE302" s="5" t="s">
        <v>124</v>
      </c>
    </row>
    <row r="303">
      <c r="A303" s="5" t="s">
        <v>2754</v>
      </c>
      <c r="B303" s="5">
        <v>55.0</v>
      </c>
      <c r="C303" s="5">
        <v>115.0</v>
      </c>
      <c r="D303" s="5" t="s">
        <v>109</v>
      </c>
      <c r="E303" s="5" t="s">
        <v>110</v>
      </c>
      <c r="F303" s="5" t="s">
        <v>160</v>
      </c>
      <c r="G303" s="5" t="s">
        <v>841</v>
      </c>
      <c r="H303" s="5" t="s">
        <v>536</v>
      </c>
      <c r="I303" s="5" t="s">
        <v>2723</v>
      </c>
      <c r="J303" s="5" t="s">
        <v>338</v>
      </c>
      <c r="K303" s="5" t="s">
        <v>2755</v>
      </c>
      <c r="L303" s="8" t="s">
        <v>538</v>
      </c>
      <c r="M303" s="5" t="s">
        <v>118</v>
      </c>
      <c r="N303" s="5" t="s">
        <v>539</v>
      </c>
      <c r="O303" s="5" t="s">
        <v>540</v>
      </c>
      <c r="P303" s="5" t="s">
        <v>2756</v>
      </c>
      <c r="Q303" s="5" t="s">
        <v>157</v>
      </c>
      <c r="R303" s="5" t="s">
        <v>123</v>
      </c>
      <c r="U303" s="5" t="s">
        <v>123</v>
      </c>
      <c r="V303" s="5" t="s">
        <v>123</v>
      </c>
      <c r="AB303" s="5" t="s">
        <v>123</v>
      </c>
      <c r="AD303" s="5" t="s">
        <v>123</v>
      </c>
      <c r="AH303" s="5" t="s">
        <v>123</v>
      </c>
      <c r="AK303" s="5" t="s">
        <v>123</v>
      </c>
      <c r="AM303" s="5" t="s">
        <v>123</v>
      </c>
      <c r="AR303" s="5" t="s">
        <v>123</v>
      </c>
      <c r="AV303" s="5" t="s">
        <v>123</v>
      </c>
      <c r="AY303" s="5" t="s">
        <v>123</v>
      </c>
      <c r="AZ303" s="5" t="s">
        <v>123</v>
      </c>
      <c r="BA303" s="5" t="s">
        <v>123</v>
      </c>
      <c r="BC303" s="5" t="s">
        <v>123</v>
      </c>
      <c r="BD303" s="5" t="s">
        <v>123</v>
      </c>
      <c r="BE303" s="5" t="s">
        <v>123</v>
      </c>
      <c r="BF303" s="5" t="s">
        <v>123</v>
      </c>
      <c r="BG303" s="5" t="s">
        <v>123</v>
      </c>
      <c r="BJ303" s="5" t="s">
        <v>123</v>
      </c>
      <c r="BK303" s="5" t="s">
        <v>123</v>
      </c>
      <c r="BL303" s="5" t="s">
        <v>123</v>
      </c>
      <c r="BS303" s="5" t="s">
        <v>123</v>
      </c>
      <c r="BT303" s="5" t="s">
        <v>123</v>
      </c>
      <c r="BZ303" s="5" t="s">
        <v>123</v>
      </c>
      <c r="CQ303" s="5" t="s">
        <v>123</v>
      </c>
      <c r="CS303" s="5" t="s">
        <v>123</v>
      </c>
      <c r="CZ303" s="5" t="s">
        <v>123</v>
      </c>
      <c r="DB303" s="5">
        <v>3.0</v>
      </c>
      <c r="DE303" s="5" t="s">
        <v>138</v>
      </c>
    </row>
    <row r="304">
      <c r="A304" s="5" t="s">
        <v>2757</v>
      </c>
      <c r="B304" s="5">
        <v>143.0</v>
      </c>
      <c r="C304" s="5">
        <v>46.0</v>
      </c>
      <c r="D304" s="5" t="s">
        <v>109</v>
      </c>
      <c r="E304" s="5" t="s">
        <v>125</v>
      </c>
      <c r="F304" s="5" t="s">
        <v>160</v>
      </c>
      <c r="G304" s="5" t="s">
        <v>559</v>
      </c>
      <c r="H304" s="5" t="s">
        <v>536</v>
      </c>
      <c r="I304" s="5" t="s">
        <v>2758</v>
      </c>
      <c r="J304" s="5" t="s">
        <v>338</v>
      </c>
      <c r="K304" s="5" t="s">
        <v>2759</v>
      </c>
      <c r="L304" s="8" t="s">
        <v>538</v>
      </c>
      <c r="M304" s="5" t="s">
        <v>118</v>
      </c>
      <c r="N304" s="5" t="s">
        <v>539</v>
      </c>
      <c r="O304" s="5" t="s">
        <v>540</v>
      </c>
      <c r="P304" s="5" t="s">
        <v>2760</v>
      </c>
      <c r="Q304" s="5" t="s">
        <v>157</v>
      </c>
      <c r="R304" s="5" t="s">
        <v>123</v>
      </c>
      <c r="S304" s="5" t="s">
        <v>123</v>
      </c>
      <c r="V304" s="5" t="s">
        <v>123</v>
      </c>
      <c r="AD304" s="5" t="s">
        <v>123</v>
      </c>
      <c r="AK304" s="5" t="s">
        <v>123</v>
      </c>
      <c r="AL304" s="5" t="s">
        <v>123</v>
      </c>
      <c r="AO304" s="5" t="s">
        <v>123</v>
      </c>
      <c r="AS304" s="5" t="s">
        <v>123</v>
      </c>
      <c r="AV304" s="5" t="s">
        <v>123</v>
      </c>
      <c r="AY304" s="5" t="s">
        <v>123</v>
      </c>
      <c r="AZ304" s="5" t="s">
        <v>123</v>
      </c>
      <c r="BA304" s="5" t="s">
        <v>123</v>
      </c>
      <c r="BC304" s="5" t="s">
        <v>123</v>
      </c>
      <c r="BF304" s="5" t="s">
        <v>123</v>
      </c>
      <c r="BG304" s="5" t="s">
        <v>123</v>
      </c>
      <c r="BL304" s="5" t="s">
        <v>123</v>
      </c>
      <c r="BN304" s="5" t="s">
        <v>123</v>
      </c>
      <c r="BS304" s="5" t="s">
        <v>123</v>
      </c>
      <c r="BT304" s="5" t="s">
        <v>123</v>
      </c>
      <c r="BV304" s="5" t="s">
        <v>123</v>
      </c>
      <c r="CA304" s="5" t="s">
        <v>123</v>
      </c>
      <c r="CM304" s="5" t="s">
        <v>123</v>
      </c>
      <c r="CQ304" s="5" t="s">
        <v>123</v>
      </c>
      <c r="CR304" s="5" t="s">
        <v>123</v>
      </c>
      <c r="CS304" s="5" t="s">
        <v>123</v>
      </c>
      <c r="CU304" s="5" t="s">
        <v>123</v>
      </c>
      <c r="DB304" s="5">
        <v>3.0</v>
      </c>
      <c r="DD304" s="5" t="s">
        <v>544</v>
      </c>
      <c r="DE304" s="5" t="s">
        <v>124</v>
      </c>
    </row>
    <row r="305">
      <c r="A305" s="40" t="s">
        <v>2761</v>
      </c>
      <c r="B305" s="40" t="s">
        <v>567</v>
      </c>
      <c r="C305" s="40" t="s">
        <v>568</v>
      </c>
      <c r="D305" s="40" t="s">
        <v>323</v>
      </c>
      <c r="E305" s="42"/>
      <c r="F305" s="42"/>
      <c r="G305" s="40" t="s">
        <v>186</v>
      </c>
      <c r="H305" s="40" t="s">
        <v>569</v>
      </c>
      <c r="I305" s="40" t="s">
        <v>570</v>
      </c>
      <c r="J305" s="40" t="s">
        <v>222</v>
      </c>
      <c r="K305" s="40" t="s">
        <v>571</v>
      </c>
      <c r="L305" s="43" t="s">
        <v>117</v>
      </c>
      <c r="M305" s="40" t="s">
        <v>118</v>
      </c>
      <c r="N305" s="40" t="s">
        <v>572</v>
      </c>
      <c r="O305" s="40" t="s">
        <v>573</v>
      </c>
      <c r="P305" s="40" t="s">
        <v>574</v>
      </c>
      <c r="Q305" s="40" t="s">
        <v>122</v>
      </c>
      <c r="R305" s="42"/>
      <c r="S305" s="42"/>
      <c r="T305" s="42"/>
      <c r="U305" s="40" t="s">
        <v>123</v>
      </c>
      <c r="V305" s="40" t="s">
        <v>123</v>
      </c>
      <c r="W305" s="42"/>
      <c r="X305" s="40" t="s">
        <v>123</v>
      </c>
      <c r="Y305" s="40" t="s">
        <v>123</v>
      </c>
      <c r="Z305" s="42"/>
      <c r="AA305" s="40" t="s">
        <v>123</v>
      </c>
      <c r="AB305" s="40" t="s">
        <v>123</v>
      </c>
      <c r="AC305" s="40" t="s">
        <v>123</v>
      </c>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s="42"/>
      <c r="CF305" s="42"/>
      <c r="CG305" s="42"/>
      <c r="CH305" s="42"/>
      <c r="CI305" s="42"/>
      <c r="CJ305" s="42"/>
      <c r="CK305" s="42"/>
      <c r="CL305" s="42"/>
      <c r="CM305" s="42"/>
      <c r="CN305" s="42"/>
      <c r="CO305" s="42"/>
      <c r="CP305" s="42"/>
      <c r="CQ305" s="42"/>
      <c r="CR305" s="42"/>
      <c r="CS305" s="42"/>
      <c r="CT305" s="42"/>
      <c r="CU305" s="42"/>
      <c r="CV305" s="42"/>
      <c r="CW305" s="42"/>
      <c r="CX305" s="42"/>
      <c r="CY305" s="42"/>
      <c r="CZ305" s="42"/>
      <c r="DA305" s="42"/>
      <c r="DB305" s="44">
        <v>43526.0</v>
      </c>
      <c r="DC305" s="42"/>
      <c r="DD305" s="40" t="s">
        <v>575</v>
      </c>
      <c r="DE305" s="40" t="s">
        <v>124</v>
      </c>
      <c r="DF305" s="42"/>
      <c r="DG305" s="42"/>
    </row>
    <row r="306">
      <c r="A306" s="5" t="s">
        <v>2762</v>
      </c>
      <c r="B306" s="5">
        <v>29.0</v>
      </c>
      <c r="C306" s="5">
        <v>83.0</v>
      </c>
      <c r="D306" s="5" t="s">
        <v>109</v>
      </c>
      <c r="E306" s="5" t="s">
        <v>110</v>
      </c>
      <c r="F306" s="5" t="s">
        <v>160</v>
      </c>
      <c r="G306" s="5" t="s">
        <v>186</v>
      </c>
      <c r="H306" s="5" t="s">
        <v>2763</v>
      </c>
      <c r="I306" s="5" t="s">
        <v>570</v>
      </c>
      <c r="J306" s="5" t="s">
        <v>222</v>
      </c>
      <c r="K306" s="5" t="s">
        <v>2764</v>
      </c>
      <c r="L306" s="8" t="s">
        <v>117</v>
      </c>
      <c r="M306" s="5" t="s">
        <v>118</v>
      </c>
      <c r="P306" s="5" t="s">
        <v>2765</v>
      </c>
      <c r="Q306" s="5" t="s">
        <v>122</v>
      </c>
      <c r="V306" s="5" t="s">
        <v>123</v>
      </c>
      <c r="X306" s="5" t="s">
        <v>123</v>
      </c>
      <c r="Y306" s="5" t="s">
        <v>123</v>
      </c>
      <c r="AA306" s="5" t="s">
        <v>123</v>
      </c>
      <c r="AC306" s="5" t="s">
        <v>123</v>
      </c>
      <c r="DB306" s="5">
        <v>3.0</v>
      </c>
      <c r="DE306" s="5" t="s">
        <v>207</v>
      </c>
    </row>
    <row r="307">
      <c r="A307" s="5" t="s">
        <v>2766</v>
      </c>
      <c r="B307" s="5">
        <v>219.0</v>
      </c>
      <c r="C307" s="5">
        <v>83.0</v>
      </c>
      <c r="D307" s="5" t="s">
        <v>109</v>
      </c>
      <c r="E307" s="5" t="s">
        <v>110</v>
      </c>
      <c r="F307" s="5" t="s">
        <v>160</v>
      </c>
      <c r="G307" s="5" t="s">
        <v>186</v>
      </c>
      <c r="H307" s="5" t="s">
        <v>2763</v>
      </c>
      <c r="I307" s="5" t="s">
        <v>570</v>
      </c>
      <c r="J307" s="5" t="s">
        <v>222</v>
      </c>
      <c r="K307" s="5" t="s">
        <v>571</v>
      </c>
      <c r="L307" s="7" t="s">
        <v>117</v>
      </c>
      <c r="M307" s="5" t="s">
        <v>118</v>
      </c>
      <c r="P307" s="5" t="s">
        <v>2767</v>
      </c>
      <c r="Q307" s="5" t="s">
        <v>122</v>
      </c>
      <c r="U307" s="5" t="s">
        <v>123</v>
      </c>
      <c r="V307" s="5" t="s">
        <v>123</v>
      </c>
      <c r="AB307" s="5" t="s">
        <v>123</v>
      </c>
      <c r="DB307" s="5">
        <v>2.0</v>
      </c>
      <c r="DD307" s="5" t="s">
        <v>575</v>
      </c>
      <c r="DE307" s="5" t="s">
        <v>124</v>
      </c>
    </row>
    <row r="308">
      <c r="A308" s="40" t="s">
        <v>2768</v>
      </c>
      <c r="B308" s="40" t="s">
        <v>584</v>
      </c>
      <c r="C308" s="40" t="s">
        <v>585</v>
      </c>
      <c r="D308" s="40" t="s">
        <v>323</v>
      </c>
      <c r="E308" s="42"/>
      <c r="F308" s="42"/>
      <c r="G308" s="40" t="s">
        <v>586</v>
      </c>
      <c r="H308" s="40" t="s">
        <v>587</v>
      </c>
      <c r="I308" s="40" t="s">
        <v>259</v>
      </c>
      <c r="J308" s="40" t="s">
        <v>439</v>
      </c>
      <c r="K308" s="40" t="s">
        <v>143</v>
      </c>
      <c r="L308" s="43" t="s">
        <v>588</v>
      </c>
      <c r="M308" s="40" t="s">
        <v>118</v>
      </c>
      <c r="N308" s="40" t="s">
        <v>589</v>
      </c>
      <c r="O308" s="40" t="s">
        <v>590</v>
      </c>
      <c r="P308" s="40" t="s">
        <v>591</v>
      </c>
      <c r="Q308" s="40" t="s">
        <v>122</v>
      </c>
      <c r="R308" s="40" t="s">
        <v>123</v>
      </c>
      <c r="S308" s="42"/>
      <c r="T308" s="40" t="s">
        <v>123</v>
      </c>
      <c r="U308" s="42"/>
      <c r="V308" s="40" t="s">
        <v>123</v>
      </c>
      <c r="W308" s="42"/>
      <c r="X308" s="40" t="s">
        <v>123</v>
      </c>
      <c r="Y308" s="40" t="s">
        <v>123</v>
      </c>
      <c r="Z308" s="42"/>
      <c r="AA308" s="40" t="s">
        <v>123</v>
      </c>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4">
        <v>43526.0</v>
      </c>
      <c r="DC308" s="40" t="s">
        <v>592</v>
      </c>
      <c r="DD308" s="40" t="s">
        <v>593</v>
      </c>
      <c r="DE308" s="40" t="s">
        <v>124</v>
      </c>
      <c r="DF308" s="42"/>
      <c r="DG308" s="42"/>
    </row>
    <row r="309">
      <c r="A309" s="5" t="s">
        <v>2769</v>
      </c>
      <c r="B309" s="5">
        <v>194.0</v>
      </c>
      <c r="C309" s="5">
        <v>127.0</v>
      </c>
      <c r="D309" s="5" t="s">
        <v>139</v>
      </c>
      <c r="E309" s="5" t="s">
        <v>125</v>
      </c>
      <c r="F309" s="5" t="s">
        <v>111</v>
      </c>
      <c r="G309" s="5" t="s">
        <v>112</v>
      </c>
      <c r="H309" s="5" t="s">
        <v>2770</v>
      </c>
      <c r="I309" s="5" t="s">
        <v>259</v>
      </c>
      <c r="J309" s="5" t="s">
        <v>439</v>
      </c>
      <c r="K309" s="5" t="s">
        <v>143</v>
      </c>
      <c r="L309" s="8" t="s">
        <v>588</v>
      </c>
      <c r="M309" s="5" t="s">
        <v>118</v>
      </c>
      <c r="N309" s="5" t="s">
        <v>589</v>
      </c>
      <c r="O309" s="5" t="s">
        <v>590</v>
      </c>
      <c r="P309" s="5" t="s">
        <v>2771</v>
      </c>
      <c r="Q309" s="5" t="s">
        <v>122</v>
      </c>
      <c r="T309" s="5" t="s">
        <v>123</v>
      </c>
      <c r="Y309" s="5" t="s">
        <v>123</v>
      </c>
      <c r="AA309" s="5" t="s">
        <v>123</v>
      </c>
      <c r="DB309" s="5">
        <v>3.0</v>
      </c>
      <c r="DE309" s="5" t="s">
        <v>124</v>
      </c>
    </row>
    <row r="310">
      <c r="A310" s="5" t="s">
        <v>2772</v>
      </c>
      <c r="B310" s="5">
        <v>2.0</v>
      </c>
      <c r="C310" s="5">
        <v>47.0</v>
      </c>
      <c r="D310" s="5" t="s">
        <v>109</v>
      </c>
      <c r="E310" s="5" t="s">
        <v>125</v>
      </c>
      <c r="F310" s="5" t="s">
        <v>111</v>
      </c>
      <c r="G310" s="5" t="s">
        <v>112</v>
      </c>
      <c r="H310" s="5" t="s">
        <v>587</v>
      </c>
      <c r="I310" s="5" t="s">
        <v>259</v>
      </c>
      <c r="J310" s="5" t="s">
        <v>439</v>
      </c>
      <c r="K310" s="5" t="s">
        <v>143</v>
      </c>
      <c r="L310" s="8" t="s">
        <v>588</v>
      </c>
      <c r="M310" s="5" t="s">
        <v>118</v>
      </c>
      <c r="N310" s="5" t="s">
        <v>589</v>
      </c>
      <c r="O310" s="5" t="s">
        <v>590</v>
      </c>
      <c r="P310" s="5" t="s">
        <v>2773</v>
      </c>
      <c r="Q310" s="5" t="s">
        <v>122</v>
      </c>
      <c r="R310" s="5" t="s">
        <v>123</v>
      </c>
      <c r="T310" s="5" t="s">
        <v>123</v>
      </c>
      <c r="V310" s="5" t="s">
        <v>123</v>
      </c>
      <c r="X310" s="5" t="s">
        <v>123</v>
      </c>
      <c r="Y310" s="5" t="s">
        <v>123</v>
      </c>
      <c r="AA310" s="5" t="s">
        <v>123</v>
      </c>
      <c r="DB310" s="5">
        <v>2.0</v>
      </c>
      <c r="DC310" s="5" t="s">
        <v>592</v>
      </c>
      <c r="DD310" s="5" t="s">
        <v>593</v>
      </c>
      <c r="DE310" s="5" t="s">
        <v>124</v>
      </c>
    </row>
    <row r="311">
      <c r="A311" s="40" t="s">
        <v>2774</v>
      </c>
      <c r="B311" s="40" t="s">
        <v>668</v>
      </c>
      <c r="C311" s="40" t="s">
        <v>669</v>
      </c>
      <c r="D311" s="40" t="s">
        <v>323</v>
      </c>
      <c r="E311" s="42"/>
      <c r="F311" s="42"/>
      <c r="G311" s="40" t="s">
        <v>586</v>
      </c>
      <c r="H311" s="40" t="s">
        <v>670</v>
      </c>
      <c r="I311" s="40" t="s">
        <v>671</v>
      </c>
      <c r="J311" s="40" t="s">
        <v>338</v>
      </c>
      <c r="K311" s="40" t="s">
        <v>672</v>
      </c>
      <c r="L311" s="43" t="s">
        <v>673</v>
      </c>
      <c r="M311" s="40" t="s">
        <v>118</v>
      </c>
      <c r="N311" s="40" t="s">
        <v>674</v>
      </c>
      <c r="O311" s="40" t="s">
        <v>675</v>
      </c>
      <c r="P311" s="40" t="s">
        <v>676</v>
      </c>
      <c r="Q311" s="40" t="s">
        <v>122</v>
      </c>
      <c r="R311" s="42"/>
      <c r="S311" s="42"/>
      <c r="T311" s="40" t="s">
        <v>123</v>
      </c>
      <c r="U311" s="40" t="s">
        <v>123</v>
      </c>
      <c r="V311" s="40" t="s">
        <v>123</v>
      </c>
      <c r="W311" s="42"/>
      <c r="X311" s="40" t="s">
        <v>123</v>
      </c>
      <c r="Y311" s="40" t="s">
        <v>123</v>
      </c>
      <c r="Z311" s="42"/>
      <c r="AA311" s="40" t="s">
        <v>123</v>
      </c>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c r="BR311" s="42"/>
      <c r="BS311" s="42"/>
      <c r="BT311" s="42"/>
      <c r="BU311" s="42"/>
      <c r="BV311" s="42"/>
      <c r="BW311" s="42"/>
      <c r="BX311" s="42"/>
      <c r="BY311" s="42"/>
      <c r="BZ311" s="42"/>
      <c r="CA311" s="42"/>
      <c r="CB311" s="42"/>
      <c r="CC311" s="42"/>
      <c r="CD311" s="42"/>
      <c r="CE311" s="42"/>
      <c r="CF311" s="42"/>
      <c r="CG311" s="42"/>
      <c r="CH311" s="42"/>
      <c r="CI311" s="42"/>
      <c r="CJ311" s="42"/>
      <c r="CK311" s="42"/>
      <c r="CL311" s="42"/>
      <c r="CM311" s="42"/>
      <c r="CN311" s="42"/>
      <c r="CO311" s="42"/>
      <c r="CP311" s="42"/>
      <c r="CQ311" s="42"/>
      <c r="CR311" s="42"/>
      <c r="CS311" s="42"/>
      <c r="CT311" s="42"/>
      <c r="CU311" s="42"/>
      <c r="CV311" s="42"/>
      <c r="CW311" s="42"/>
      <c r="CX311" s="42"/>
      <c r="CY311" s="42"/>
      <c r="CZ311" s="42"/>
      <c r="DA311" s="42"/>
      <c r="DB311" s="44">
        <v>43527.0</v>
      </c>
      <c r="DC311" s="40" t="s">
        <v>677</v>
      </c>
      <c r="DD311" s="40" t="s">
        <v>678</v>
      </c>
      <c r="DE311" s="40" t="s">
        <v>679</v>
      </c>
      <c r="DF311" s="42"/>
      <c r="DG311" s="42"/>
    </row>
    <row r="312">
      <c r="A312" s="5" t="s">
        <v>2775</v>
      </c>
      <c r="B312" s="5">
        <v>80.0</v>
      </c>
      <c r="C312" s="5">
        <v>47.0</v>
      </c>
      <c r="D312" s="5" t="s">
        <v>109</v>
      </c>
      <c r="E312" s="5" t="s">
        <v>125</v>
      </c>
      <c r="F312" s="5" t="s">
        <v>111</v>
      </c>
      <c r="G312" s="5" t="s">
        <v>112</v>
      </c>
      <c r="H312" s="5" t="s">
        <v>672</v>
      </c>
      <c r="I312" s="5" t="s">
        <v>671</v>
      </c>
      <c r="J312" s="5" t="s">
        <v>338</v>
      </c>
      <c r="K312" s="5" t="s">
        <v>143</v>
      </c>
      <c r="L312" s="8" t="s">
        <v>673</v>
      </c>
      <c r="M312" s="5" t="s">
        <v>118</v>
      </c>
      <c r="N312" s="5" t="s">
        <v>2776</v>
      </c>
      <c r="O312" s="5" t="s">
        <v>675</v>
      </c>
      <c r="P312" s="5" t="s">
        <v>2777</v>
      </c>
      <c r="Q312" s="5" t="s">
        <v>122</v>
      </c>
      <c r="T312" s="5" t="s">
        <v>123</v>
      </c>
      <c r="U312" s="5" t="s">
        <v>123</v>
      </c>
      <c r="V312" s="5" t="s">
        <v>123</v>
      </c>
      <c r="X312" s="5" t="s">
        <v>123</v>
      </c>
      <c r="Y312" s="5" t="s">
        <v>123</v>
      </c>
      <c r="AA312" s="5" t="s">
        <v>123</v>
      </c>
      <c r="DB312" s="5">
        <v>3.0</v>
      </c>
      <c r="DC312" s="5" t="s">
        <v>677</v>
      </c>
      <c r="DE312" s="5" t="s">
        <v>138</v>
      </c>
    </row>
    <row r="313">
      <c r="A313" s="5" t="s">
        <v>2778</v>
      </c>
      <c r="B313" s="5">
        <v>65.0</v>
      </c>
      <c r="C313" s="5">
        <v>127.0</v>
      </c>
      <c r="D313" s="5" t="s">
        <v>139</v>
      </c>
      <c r="E313" s="5" t="s">
        <v>125</v>
      </c>
      <c r="F313" s="5" t="s">
        <v>111</v>
      </c>
      <c r="G313" s="5" t="s">
        <v>112</v>
      </c>
      <c r="H313" s="5" t="s">
        <v>670</v>
      </c>
      <c r="I313" s="5" t="s">
        <v>671</v>
      </c>
      <c r="J313" s="5" t="s">
        <v>338</v>
      </c>
      <c r="K313" s="5" t="s">
        <v>2779</v>
      </c>
      <c r="L313" s="8" t="s">
        <v>673</v>
      </c>
      <c r="M313" s="5" t="s">
        <v>118</v>
      </c>
      <c r="N313" s="5" t="s">
        <v>674</v>
      </c>
      <c r="O313" s="5" t="s">
        <v>675</v>
      </c>
      <c r="P313" s="5" t="s">
        <v>2780</v>
      </c>
      <c r="Q313" s="5" t="s">
        <v>122</v>
      </c>
      <c r="U313" s="5" t="s">
        <v>123</v>
      </c>
      <c r="V313" s="5" t="s">
        <v>123</v>
      </c>
      <c r="X313" s="5" t="s">
        <v>123</v>
      </c>
      <c r="Y313" s="5" t="s">
        <v>123</v>
      </c>
      <c r="DB313" s="5">
        <v>3.0</v>
      </c>
      <c r="DD313" s="5" t="s">
        <v>678</v>
      </c>
      <c r="DE313" s="5" t="s">
        <v>124</v>
      </c>
    </row>
    <row r="314">
      <c r="L314" s="50"/>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2456</v>
      </c>
      <c r="B1" s="5" t="s">
        <v>2457</v>
      </c>
      <c r="C1" s="5" t="s">
        <v>2458</v>
      </c>
      <c r="D1" s="5" t="s">
        <v>2459</v>
      </c>
      <c r="E1" s="5" t="s">
        <v>2460</v>
      </c>
      <c r="F1" s="5" t="s">
        <v>2461</v>
      </c>
      <c r="G1" s="5" t="s">
        <v>2462</v>
      </c>
      <c r="H1" s="5" t="s">
        <v>2463</v>
      </c>
      <c r="I1" s="5" t="s">
        <v>2464</v>
      </c>
      <c r="J1" s="5" t="s">
        <v>2465</v>
      </c>
      <c r="K1" s="5" t="s">
        <v>2466</v>
      </c>
      <c r="L1" s="5" t="s">
        <v>2467</v>
      </c>
      <c r="M1" s="5" t="s">
        <v>2468</v>
      </c>
      <c r="N1" s="5" t="s">
        <v>2469</v>
      </c>
      <c r="O1" s="5" t="s">
        <v>2470</v>
      </c>
      <c r="P1" s="5" t="s">
        <v>2471</v>
      </c>
      <c r="Q1" s="5" t="s">
        <v>2472</v>
      </c>
      <c r="R1" s="5" t="s">
        <v>2473</v>
      </c>
      <c r="S1" s="5" t="s">
        <v>2474</v>
      </c>
      <c r="T1" s="5" t="s">
        <v>2475</v>
      </c>
      <c r="U1" s="5" t="s">
        <v>2476</v>
      </c>
      <c r="V1" s="5" t="s">
        <v>2477</v>
      </c>
      <c r="W1" s="5" t="s">
        <v>2478</v>
      </c>
      <c r="X1" s="5" t="s">
        <v>2479</v>
      </c>
      <c r="Y1" s="5" t="s">
        <v>2480</v>
      </c>
      <c r="Z1" s="5" t="s">
        <v>2481</v>
      </c>
      <c r="AA1" s="5" t="s">
        <v>2482</v>
      </c>
      <c r="AB1" s="5" t="s">
        <v>2483</v>
      </c>
      <c r="AC1" s="5" t="s">
        <v>2484</v>
      </c>
    </row>
    <row r="2">
      <c r="A2" s="5" t="s">
        <v>2485</v>
      </c>
      <c r="B2" s="5" t="s">
        <v>2486</v>
      </c>
      <c r="C2" s="5" t="s">
        <v>2487</v>
      </c>
      <c r="D2" s="38">
        <v>9.63965331E8</v>
      </c>
      <c r="E2" s="38">
        <v>1.0</v>
      </c>
      <c r="F2" s="38">
        <v>2.0</v>
      </c>
      <c r="G2" s="5" t="s">
        <v>2488</v>
      </c>
      <c r="H2" s="5" t="s">
        <v>2489</v>
      </c>
      <c r="I2" s="5" t="s">
        <v>2490</v>
      </c>
      <c r="J2" s="5" t="s">
        <v>2491</v>
      </c>
      <c r="K2" s="5" t="s">
        <v>2492</v>
      </c>
      <c r="L2" s="5" t="s">
        <v>2492</v>
      </c>
      <c r="M2" s="5" t="s">
        <v>2493</v>
      </c>
      <c r="N2" s="5" t="b">
        <v>1</v>
      </c>
      <c r="O2" s="5" t="s">
        <v>2494</v>
      </c>
      <c r="P2" s="5" t="b">
        <v>0</v>
      </c>
      <c r="R2" s="5" t="b">
        <v>0</v>
      </c>
      <c r="S2" s="5" t="b">
        <v>0</v>
      </c>
      <c r="X2" s="5" t="b">
        <v>0</v>
      </c>
      <c r="AA2" s="5" t="b">
        <v>0</v>
      </c>
    </row>
    <row r="3">
      <c r="A3" s="5" t="s">
        <v>2495</v>
      </c>
      <c r="B3" s="5" t="s">
        <v>2496</v>
      </c>
      <c r="C3" s="5" t="s">
        <v>2497</v>
      </c>
      <c r="D3" s="38">
        <v>6.4140207E8</v>
      </c>
      <c r="E3" s="38">
        <v>1.0</v>
      </c>
      <c r="F3" s="38">
        <v>2.0</v>
      </c>
      <c r="G3" s="5" t="s">
        <v>2488</v>
      </c>
      <c r="H3" s="5" t="s">
        <v>2489</v>
      </c>
      <c r="I3" s="5" t="s">
        <v>2490</v>
      </c>
      <c r="J3" s="5" t="s">
        <v>2491</v>
      </c>
      <c r="K3" s="5" t="s">
        <v>2492</v>
      </c>
      <c r="L3" s="5" t="s">
        <v>2492</v>
      </c>
      <c r="M3" s="5" t="s">
        <v>2493</v>
      </c>
      <c r="N3" s="5" t="b">
        <v>1</v>
      </c>
      <c r="O3" s="5" t="s">
        <v>2498</v>
      </c>
      <c r="P3" s="5" t="b">
        <v>0</v>
      </c>
      <c r="R3" s="5" t="b">
        <v>0</v>
      </c>
      <c r="S3" s="5" t="b">
        <v>0</v>
      </c>
      <c r="X3" s="5" t="b">
        <v>0</v>
      </c>
      <c r="AA3" s="5" t="b">
        <v>0</v>
      </c>
    </row>
    <row r="4">
      <c r="A4" s="5" t="s">
        <v>2499</v>
      </c>
      <c r="B4" s="5" t="s">
        <v>2500</v>
      </c>
      <c r="C4" s="5" t="s">
        <v>2501</v>
      </c>
      <c r="D4" s="38">
        <v>2.035958977E9</v>
      </c>
      <c r="E4" s="38">
        <v>1.0</v>
      </c>
      <c r="F4" s="38">
        <v>2.0</v>
      </c>
      <c r="G4" s="5" t="s">
        <v>2488</v>
      </c>
      <c r="H4" s="5" t="s">
        <v>2489</v>
      </c>
      <c r="I4" s="5" t="s">
        <v>2490</v>
      </c>
      <c r="J4" s="5" t="s">
        <v>2491</v>
      </c>
      <c r="K4" s="5" t="s">
        <v>2492</v>
      </c>
      <c r="L4" s="5" t="s">
        <v>2492</v>
      </c>
      <c r="M4" s="5" t="s">
        <v>2493</v>
      </c>
      <c r="N4" s="5" t="b">
        <v>1</v>
      </c>
      <c r="O4" s="5" t="s">
        <v>2502</v>
      </c>
      <c r="P4" s="5" t="b">
        <v>0</v>
      </c>
      <c r="R4" s="5" t="b">
        <v>0</v>
      </c>
      <c r="S4" s="5" t="b">
        <v>0</v>
      </c>
      <c r="X4" s="5" t="b">
        <v>0</v>
      </c>
      <c r="AA4" s="5" t="b">
        <v>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17.29"/>
    <col customWidth="1" min="3" max="3" width="34.0"/>
    <col customWidth="1" min="4" max="4" width="20.71"/>
    <col customWidth="1" min="5" max="5" width="13.43"/>
    <col customWidth="1" min="6" max="6" width="9.43"/>
    <col customWidth="1" min="7" max="7" width="30.0"/>
    <col customWidth="1" min="8" max="8" width="7.57"/>
    <col customWidth="1" min="9" max="9" width="10.86"/>
    <col customWidth="1" min="10" max="10" width="26.57"/>
    <col customWidth="1" min="11" max="11" width="9.29"/>
  </cols>
  <sheetData>
    <row r="1">
      <c r="A1" s="31" t="s">
        <v>2201</v>
      </c>
      <c r="B1" s="1" t="s">
        <v>2205</v>
      </c>
      <c r="C1" s="1" t="s">
        <v>2206</v>
      </c>
      <c r="D1" s="1" t="s">
        <v>2204</v>
      </c>
      <c r="E1" s="31" t="s">
        <v>6</v>
      </c>
      <c r="F1" s="32" t="s">
        <v>2207</v>
      </c>
      <c r="G1" s="1" t="s">
        <v>2208</v>
      </c>
      <c r="H1" s="1" t="s">
        <v>2209</v>
      </c>
      <c r="I1" s="1" t="s">
        <v>0</v>
      </c>
      <c r="J1" s="1" t="s">
        <v>2210</v>
      </c>
      <c r="K1" s="1" t="s">
        <v>3</v>
      </c>
      <c r="L1" s="1" t="s">
        <v>8</v>
      </c>
      <c r="M1" s="1" t="s">
        <v>9</v>
      </c>
      <c r="N1" s="1" t="s">
        <v>10</v>
      </c>
      <c r="O1" s="3" t="s">
        <v>11</v>
      </c>
      <c r="P1" s="1" t="s">
        <v>16</v>
      </c>
      <c r="Q1" s="1" t="s">
        <v>2212</v>
      </c>
      <c r="R1" s="4"/>
    </row>
    <row r="2">
      <c r="A2" s="33" t="s">
        <v>2216</v>
      </c>
      <c r="B2" s="5" t="s">
        <v>119</v>
      </c>
      <c r="C2" s="5" t="s">
        <v>120</v>
      </c>
      <c r="D2" s="5" t="s">
        <v>113</v>
      </c>
      <c r="E2" s="33" t="s">
        <v>2218</v>
      </c>
      <c r="F2" s="34" t="s">
        <v>2219</v>
      </c>
      <c r="G2" s="16" t="str">
        <f>HYPERLINK("https://docs.google.com/document/d/1-peO1t2Z8NLqIVfOjzUlxV0aLfI6fIPrzWNMuJ8eS9E/edit?usp=drivesdk","Canopy Nomination 1: A2 Virtual + Academy")</f>
        <v>Canopy Nomination 1: A2 Virtual + Academy</v>
      </c>
      <c r="H2" s="5" t="s">
        <v>2224</v>
      </c>
      <c r="I2" s="5">
        <v>1.0</v>
      </c>
      <c r="J2" s="5"/>
      <c r="K2" s="5" t="s">
        <v>109</v>
      </c>
      <c r="L2" s="5" t="s">
        <v>114</v>
      </c>
      <c r="M2" s="5" t="s">
        <v>115</v>
      </c>
      <c r="N2" s="5" t="s">
        <v>116</v>
      </c>
      <c r="O2" s="7" t="s">
        <v>117</v>
      </c>
      <c r="P2" s="5" t="s">
        <v>122</v>
      </c>
      <c r="Q2" s="5" t="s">
        <v>2240</v>
      </c>
    </row>
    <row r="3">
      <c r="A3" s="33" t="s">
        <v>2229</v>
      </c>
      <c r="B3" s="5" t="s">
        <v>134</v>
      </c>
      <c r="C3" s="5" t="s">
        <v>135</v>
      </c>
      <c r="D3" s="5" t="s">
        <v>127</v>
      </c>
      <c r="E3" s="33" t="s">
        <v>132</v>
      </c>
      <c r="F3" s="34" t="s">
        <v>2219</v>
      </c>
      <c r="G3" s="16" t="str">
        <f>HYPERLINK("https://docs.google.com/document/d/1Vq1XGcMyZAZeYaH-xzD6dJbqmarbySAaGFwAD_55q3o/edit?usp=drivesdk","Canopy Nomination 2: Academies of Hampton")</f>
        <v>Canopy Nomination 2: Academies of Hampton</v>
      </c>
      <c r="H3" s="5" t="s">
        <v>2235</v>
      </c>
      <c r="I3" s="5">
        <v>2.0</v>
      </c>
      <c r="J3" s="5"/>
      <c r="K3" s="5" t="s">
        <v>109</v>
      </c>
      <c r="L3" s="5" t="s">
        <v>128</v>
      </c>
      <c r="M3" s="5" t="s">
        <v>129</v>
      </c>
      <c r="N3" s="5" t="s">
        <v>130</v>
      </c>
      <c r="O3" s="8" t="s">
        <v>131</v>
      </c>
      <c r="P3" s="5" t="s">
        <v>122</v>
      </c>
      <c r="Q3" s="5" t="s">
        <v>2230</v>
      </c>
    </row>
    <row r="4">
      <c r="A4" s="33" t="s">
        <v>2216</v>
      </c>
      <c r="B4" s="5" t="s">
        <v>145</v>
      </c>
      <c r="C4" s="5" t="s">
        <v>146</v>
      </c>
      <c r="D4" s="5" t="s">
        <v>140</v>
      </c>
      <c r="E4" s="33" t="s">
        <v>2218</v>
      </c>
      <c r="F4" s="34" t="s">
        <v>2219</v>
      </c>
      <c r="G4" s="16" t="str">
        <f>HYPERLINK("https://docs.google.com/document/d/1foo-mo0rghpWdm0_slS09AIjEuNRGPgKE7Az49ddPmg/edit?usp=drivesdk","Canopy Nomination 3: Academy for Advanced Learning")</f>
        <v>Canopy Nomination 3: Academy for Advanced Learning</v>
      </c>
      <c r="H4" s="5" t="s">
        <v>2224</v>
      </c>
      <c r="I4" s="5">
        <v>3.0</v>
      </c>
      <c r="J4" s="5"/>
      <c r="K4" s="5" t="s">
        <v>139</v>
      </c>
      <c r="L4" s="5" t="s">
        <v>141</v>
      </c>
      <c r="M4" s="5" t="s">
        <v>142</v>
      </c>
      <c r="N4" s="5" t="s">
        <v>143</v>
      </c>
      <c r="O4" s="8" t="s">
        <v>144</v>
      </c>
      <c r="P4" s="5" t="s">
        <v>122</v>
      </c>
      <c r="Q4" s="5" t="s">
        <v>2240</v>
      </c>
    </row>
    <row r="5">
      <c r="A5" s="33" t="s">
        <v>2216</v>
      </c>
      <c r="B5" s="5" t="s">
        <v>166</v>
      </c>
      <c r="C5" s="5" t="s">
        <v>167</v>
      </c>
      <c r="D5" s="5" t="s">
        <v>162</v>
      </c>
      <c r="E5" s="33" t="s">
        <v>161</v>
      </c>
      <c r="F5" s="34" t="s">
        <v>2219</v>
      </c>
      <c r="G5" s="16" t="str">
        <f>HYPERLINK("https://docs.google.com/document/d/1AEhpFWfYagDK0g3KVzmNTYbvDDlHWDxaE6o9Z14A1A8/edit?usp=drivesdk","Canopy Nomination 5: Alpena Career Tech Education Center")</f>
        <v>Canopy Nomination 5: Alpena Career Tech Education Center</v>
      </c>
      <c r="H5" s="5" t="s">
        <v>2224</v>
      </c>
      <c r="I5" s="5">
        <v>5.0</v>
      </c>
      <c r="J5" s="5"/>
      <c r="K5" s="5" t="s">
        <v>109</v>
      </c>
      <c r="L5" s="5" t="s">
        <v>163</v>
      </c>
      <c r="M5" s="5" t="s">
        <v>115</v>
      </c>
      <c r="N5" s="5" t="s">
        <v>164</v>
      </c>
      <c r="O5" s="8" t="s">
        <v>165</v>
      </c>
      <c r="P5" s="5" t="s">
        <v>122</v>
      </c>
      <c r="Q5" s="5" t="s">
        <v>2237</v>
      </c>
    </row>
    <row r="6">
      <c r="A6" s="33" t="s">
        <v>2216</v>
      </c>
      <c r="B6" s="5" t="s">
        <v>183</v>
      </c>
      <c r="C6" s="5" t="s">
        <v>184</v>
      </c>
      <c r="D6" s="5" t="s">
        <v>179</v>
      </c>
      <c r="E6" s="33" t="s">
        <v>178</v>
      </c>
      <c r="F6" s="34" t="s">
        <v>2219</v>
      </c>
      <c r="G6" s="16" t="str">
        <f>HYPERLINK("https://docs.google.com/document/d/11acnPsAkSwKIGZYSHgV5mXfbFKTx5zrGZzryFlyFV-I/edit?usp=drivesdk","Canopy Nomination 7: American Academy of Innovation")</f>
        <v>Canopy Nomination 7: American Academy of Innovation</v>
      </c>
      <c r="H6" s="5" t="s">
        <v>2224</v>
      </c>
      <c r="I6" s="5">
        <v>7.0</v>
      </c>
      <c r="J6" s="5"/>
      <c r="K6" s="5" t="s">
        <v>109</v>
      </c>
      <c r="L6" s="5" t="s">
        <v>180</v>
      </c>
      <c r="M6" s="5" t="s">
        <v>181</v>
      </c>
      <c r="N6" s="5" t="s">
        <v>179</v>
      </c>
      <c r="O6" s="8" t="s">
        <v>182</v>
      </c>
      <c r="P6" s="5" t="s">
        <v>122</v>
      </c>
      <c r="Q6" s="5" t="s">
        <v>2240</v>
      </c>
    </row>
    <row r="7">
      <c r="A7" s="33" t="s">
        <v>2229</v>
      </c>
      <c r="B7" s="5" t="s">
        <v>208</v>
      </c>
      <c r="C7" s="5" t="s">
        <v>209</v>
      </c>
      <c r="D7" s="5" t="s">
        <v>202</v>
      </c>
      <c r="E7" s="33" t="s">
        <v>201</v>
      </c>
      <c r="F7" s="34" t="s">
        <v>2219</v>
      </c>
      <c r="G7" s="16" t="str">
        <f>HYPERLINK("https://docs.google.com/document/d/1wM924vBRYB8Xv1uuPLPxe-c-hiGWjW0B1ADzN2wl4ZY/edit?usp=drivesdk","Canopy Nomination 10: Asa Messer Elementary School")</f>
        <v>Canopy Nomination 10: Asa Messer Elementary School</v>
      </c>
      <c r="H7" s="5" t="s">
        <v>2235</v>
      </c>
      <c r="I7" s="5">
        <v>10.0</v>
      </c>
      <c r="J7" s="5"/>
      <c r="K7" s="5" t="s">
        <v>139</v>
      </c>
      <c r="L7" s="5" t="s">
        <v>203</v>
      </c>
      <c r="M7" s="5" t="s">
        <v>204</v>
      </c>
      <c r="N7" s="5" t="s">
        <v>205</v>
      </c>
      <c r="O7" s="8" t="s">
        <v>206</v>
      </c>
      <c r="P7" s="5" t="s">
        <v>122</v>
      </c>
      <c r="Q7" s="5" t="s">
        <v>2240</v>
      </c>
    </row>
    <row r="8">
      <c r="A8" s="33" t="s">
        <v>2216</v>
      </c>
      <c r="B8" s="5" t="s">
        <v>214</v>
      </c>
      <c r="C8" s="5" t="s">
        <v>215</v>
      </c>
      <c r="D8" s="5" t="s">
        <v>212</v>
      </c>
      <c r="E8" s="33" t="s">
        <v>216</v>
      </c>
      <c r="F8" s="34" t="s">
        <v>2219</v>
      </c>
      <c r="G8" s="16" t="str">
        <f>HYPERLINK("https://docs.google.com/document/d/10ZTx9qjyEnQlakiVVYwi6eSEWZfGEDfUXcEjgnZff4A/edit?usp=drivesdk","Canopy Nomination 11: Aspen Academy")</f>
        <v>Canopy Nomination 11: Aspen Academy</v>
      </c>
      <c r="H8" s="5" t="s">
        <v>2224</v>
      </c>
      <c r="I8" s="5">
        <v>11.0</v>
      </c>
      <c r="J8" s="5"/>
      <c r="K8" s="5" t="s">
        <v>139</v>
      </c>
      <c r="L8" s="5" t="s">
        <v>213</v>
      </c>
      <c r="M8" s="5" t="s">
        <v>142</v>
      </c>
      <c r="N8" s="5" t="s">
        <v>143</v>
      </c>
      <c r="O8" s="8" t="s">
        <v>117</v>
      </c>
      <c r="P8" s="5" t="s">
        <v>122</v>
      </c>
      <c r="Q8" s="5" t="s">
        <v>2240</v>
      </c>
    </row>
    <row r="9">
      <c r="A9" s="33" t="s">
        <v>2229</v>
      </c>
      <c r="B9" s="5" t="s">
        <v>225</v>
      </c>
      <c r="C9" s="5" t="s">
        <v>226</v>
      </c>
      <c r="D9" s="5" t="s">
        <v>220</v>
      </c>
      <c r="E9" s="33" t="s">
        <v>2218</v>
      </c>
      <c r="F9" s="34" t="s">
        <v>2219</v>
      </c>
      <c r="G9" s="16" t="str">
        <f>HYPERLINK("https://docs.google.com/document/d/1UX4VRpEg12YJxaIIabf-xrzxiWiE-s_FC1llbl0cuHk/edit?usp=drivesdk","Canopy Nomination 12: Aspire Richmond Tech")</f>
        <v>Canopy Nomination 12: Aspire Richmond Tech</v>
      </c>
      <c r="H9" s="5" t="s">
        <v>2235</v>
      </c>
      <c r="I9" s="5">
        <v>12.0</v>
      </c>
      <c r="J9" s="5"/>
      <c r="K9" s="5" t="s">
        <v>109</v>
      </c>
      <c r="L9" s="5" t="s">
        <v>221</v>
      </c>
      <c r="M9" s="5" t="s">
        <v>222</v>
      </c>
      <c r="N9" s="5" t="s">
        <v>223</v>
      </c>
      <c r="O9" s="8" t="s">
        <v>224</v>
      </c>
      <c r="P9" s="5" t="s">
        <v>122</v>
      </c>
      <c r="Q9" s="5" t="s">
        <v>2240</v>
      </c>
    </row>
    <row r="10">
      <c r="A10" s="33" t="s">
        <v>2216</v>
      </c>
      <c r="B10" s="5" t="s">
        <v>231</v>
      </c>
      <c r="C10" s="5" t="s">
        <v>232</v>
      </c>
      <c r="D10" s="5" t="s">
        <v>228</v>
      </c>
      <c r="E10" s="33" t="s">
        <v>2218</v>
      </c>
      <c r="F10" s="34" t="s">
        <v>2219</v>
      </c>
      <c r="G10" s="16" t="str">
        <f>HYPERLINK("https://docs.google.com/document/d/1Z6UEC62P0EJeUeXWLHA20cgL63_IhGCkaljW8YDho7I/edit?usp=drivesdk","Canopy Nomination 13: Atlanta Speech School")</f>
        <v>Canopy Nomination 13: Atlanta Speech School</v>
      </c>
      <c r="H10" s="5" t="s">
        <v>2224</v>
      </c>
      <c r="I10" s="5">
        <v>13.0</v>
      </c>
      <c r="J10" s="5"/>
      <c r="K10" s="5" t="s">
        <v>109</v>
      </c>
      <c r="L10" s="5" t="s">
        <v>229</v>
      </c>
      <c r="M10" s="5" t="s">
        <v>172</v>
      </c>
      <c r="N10" s="5" t="s">
        <v>143</v>
      </c>
      <c r="O10" s="8" t="s">
        <v>230</v>
      </c>
      <c r="P10" s="5" t="s">
        <v>122</v>
      </c>
      <c r="Q10" s="5" t="s">
        <v>2230</v>
      </c>
    </row>
    <row r="11">
      <c r="A11" s="33" t="s">
        <v>2229</v>
      </c>
      <c r="B11" s="5" t="s">
        <v>240</v>
      </c>
      <c r="C11" s="5" t="s">
        <v>241</v>
      </c>
      <c r="D11" s="5" t="s">
        <v>236</v>
      </c>
      <c r="E11" s="33" t="s">
        <v>235</v>
      </c>
      <c r="F11" s="34" t="s">
        <v>2234</v>
      </c>
      <c r="G11" s="16" t="str">
        <f>HYPERLINK("https://docs.google.com/document/d/1orXY2sgstPscr64BrmtyPrv9Dbr3tGLjmwI1MFX2yFE/edit?usp=drivesdk","Canopy Nomination 14: Austin Road Elementary School")</f>
        <v>Canopy Nomination 14: Austin Road Elementary School</v>
      </c>
      <c r="H11" s="5" t="s">
        <v>2235</v>
      </c>
      <c r="I11" s="5">
        <v>14.0</v>
      </c>
      <c r="J11" s="5"/>
      <c r="K11" s="5" t="s">
        <v>139</v>
      </c>
      <c r="L11" s="5" t="s">
        <v>237</v>
      </c>
      <c r="M11" s="5" t="s">
        <v>172</v>
      </c>
      <c r="N11" s="5" t="s">
        <v>238</v>
      </c>
      <c r="O11" s="8" t="s">
        <v>239</v>
      </c>
      <c r="P11" s="5" t="s">
        <v>157</v>
      </c>
      <c r="Q11" s="5" t="s">
        <v>2230</v>
      </c>
    </row>
    <row r="12">
      <c r="A12" s="33" t="s">
        <v>2229</v>
      </c>
      <c r="B12" s="5" t="s">
        <v>261</v>
      </c>
      <c r="C12" s="5" t="s">
        <v>262</v>
      </c>
      <c r="D12" s="5" t="s">
        <v>257</v>
      </c>
      <c r="E12" s="33" t="s">
        <v>2218</v>
      </c>
      <c r="F12" s="34" t="s">
        <v>2219</v>
      </c>
      <c r="G12" s="16" t="str">
        <f>HYPERLINK("https://docs.google.com/document/d/1L346_8TjtMKYb-DWiI9YzE9QCrB1eEdJcFz29ab8w_8/edit?usp=drivesdk","Canopy Nomination 16: Avanti High School")</f>
        <v>Canopy Nomination 16: Avanti High School</v>
      </c>
      <c r="H12" s="5" t="s">
        <v>2235</v>
      </c>
      <c r="I12" s="5">
        <v>16.0</v>
      </c>
      <c r="J12" s="5"/>
      <c r="K12" s="5" t="s">
        <v>109</v>
      </c>
      <c r="L12" s="5" t="s">
        <v>258</v>
      </c>
      <c r="M12" s="5" t="s">
        <v>259</v>
      </c>
      <c r="N12" s="5" t="s">
        <v>143</v>
      </c>
      <c r="O12" s="8" t="s">
        <v>260</v>
      </c>
      <c r="P12" s="5" t="s">
        <v>122</v>
      </c>
      <c r="Q12" s="5" t="s">
        <v>2240</v>
      </c>
    </row>
    <row r="13">
      <c r="A13" s="33" t="s">
        <v>2216</v>
      </c>
      <c r="B13" s="5" t="s">
        <v>268</v>
      </c>
      <c r="C13" s="5" t="s">
        <v>269</v>
      </c>
      <c r="D13" s="5" t="s">
        <v>264</v>
      </c>
      <c r="E13" s="33" t="s">
        <v>2218</v>
      </c>
      <c r="F13" s="34" t="s">
        <v>2255</v>
      </c>
      <c r="G13" s="30" t="str">
        <f>HYPERLINK("https://docs.google.com/document/d/1cPNjVeXa25hfGHqPN17LJ9AsSBYCKN-1R4hOLVJ-7RA/edit?usp=drivesdk","Canopy Nomination 17: Aveson")</f>
        <v>Canopy Nomination 17: Aveson</v>
      </c>
      <c r="H13" s="5" t="s">
        <v>2224</v>
      </c>
      <c r="I13" s="5">
        <v>17.0</v>
      </c>
      <c r="J13" s="5"/>
      <c r="K13" s="5" t="s">
        <v>109</v>
      </c>
      <c r="L13" s="5" t="s">
        <v>265</v>
      </c>
      <c r="M13" s="5" t="s">
        <v>222</v>
      </c>
      <c r="N13" s="5" t="s">
        <v>266</v>
      </c>
      <c r="O13" s="8" t="s">
        <v>267</v>
      </c>
      <c r="P13" s="5" t="s">
        <v>157</v>
      </c>
      <c r="Q13" s="5" t="s">
        <v>2237</v>
      </c>
    </row>
    <row r="14">
      <c r="A14" s="33" t="s">
        <v>2229</v>
      </c>
      <c r="B14" s="5" t="s">
        <v>277</v>
      </c>
      <c r="C14" s="5" t="s">
        <v>278</v>
      </c>
      <c r="D14" s="5" t="s">
        <v>272</v>
      </c>
      <c r="E14" s="33" t="s">
        <v>271</v>
      </c>
      <c r="F14" s="34" t="s">
        <v>2219</v>
      </c>
      <c r="G14" s="16" t="str">
        <f>HYPERLINK("https://docs.google.com/document/d/1VRz21ed2RfE5_zXZsJ4hg7g9YElxhyJGtedrJ2hSH4w/edit?usp=drivesdk","Canopy Nomination 18: Barbara Morgan STEM Academy")</f>
        <v>Canopy Nomination 18: Barbara Morgan STEM Academy</v>
      </c>
      <c r="H14" s="5" t="s">
        <v>2235</v>
      </c>
      <c r="I14" s="5">
        <v>18.0</v>
      </c>
      <c r="J14" s="5"/>
      <c r="K14" s="5" t="s">
        <v>139</v>
      </c>
      <c r="L14" s="5" t="s">
        <v>273</v>
      </c>
      <c r="M14" s="5" t="s">
        <v>274</v>
      </c>
      <c r="N14" s="5" t="s">
        <v>275</v>
      </c>
      <c r="O14" s="8" t="s">
        <v>276</v>
      </c>
      <c r="P14" s="5" t="s">
        <v>122</v>
      </c>
      <c r="Q14" s="5" t="s">
        <v>2237</v>
      </c>
    </row>
    <row r="15">
      <c r="A15" s="33" t="s">
        <v>2216</v>
      </c>
      <c r="B15" s="5" t="s">
        <v>285</v>
      </c>
      <c r="C15" s="5" t="s">
        <v>286</v>
      </c>
      <c r="D15" s="5" t="s">
        <v>281</v>
      </c>
      <c r="E15" s="33" t="s">
        <v>201</v>
      </c>
      <c r="F15" s="34" t="s">
        <v>2234</v>
      </c>
      <c r="G15" s="16" t="str">
        <f>HYPERLINK("https://docs.google.com/document/d/1qxoNet0jgC5ZWHDjOhNO52dhavDMb1JRUB0BqCjK7lQ/edit?usp=drivesdk","Canopy Nomination 19: Barrington Middle School")</f>
        <v>Canopy Nomination 19: Barrington Middle School</v>
      </c>
      <c r="H15" s="5" t="s">
        <v>2224</v>
      </c>
      <c r="I15" s="5">
        <v>19.0</v>
      </c>
      <c r="J15" s="5"/>
      <c r="K15" s="5" t="s">
        <v>139</v>
      </c>
      <c r="L15" s="5" t="s">
        <v>282</v>
      </c>
      <c r="M15" s="5" t="s">
        <v>204</v>
      </c>
      <c r="N15" s="5" t="s">
        <v>283</v>
      </c>
      <c r="O15" s="8" t="s">
        <v>284</v>
      </c>
      <c r="P15" s="5" t="s">
        <v>157</v>
      </c>
      <c r="Q15" s="5" t="s">
        <v>2230</v>
      </c>
    </row>
    <row r="16">
      <c r="A16" s="33" t="s">
        <v>2229</v>
      </c>
      <c r="B16" s="5" t="s">
        <v>291</v>
      </c>
      <c r="C16" s="5" t="s">
        <v>292</v>
      </c>
      <c r="D16" s="5" t="s">
        <v>288</v>
      </c>
      <c r="E16" s="33" t="s">
        <v>161</v>
      </c>
      <c r="F16" s="34" t="s">
        <v>2219</v>
      </c>
      <c r="G16" s="16" t="str">
        <f>HYPERLINK("https://docs.google.com/document/d/1TqwG0UB0wXXJWqe4lamaGjhA_Og6Lu1mKHFedto-CZo/edit?usp=drivesdk","Canopy Nomination 20: Bedford Homeschool Partnership")</f>
        <v>Canopy Nomination 20: Bedford Homeschool Partnership</v>
      </c>
      <c r="H16" s="5" t="s">
        <v>2235</v>
      </c>
      <c r="I16" s="5">
        <v>20.0</v>
      </c>
      <c r="J16" s="5"/>
      <c r="K16" s="5" t="s">
        <v>109</v>
      </c>
      <c r="L16" s="5" t="s">
        <v>289</v>
      </c>
      <c r="M16" s="5" t="s">
        <v>115</v>
      </c>
      <c r="N16" s="5" t="s">
        <v>290</v>
      </c>
      <c r="O16" s="8" t="s">
        <v>117</v>
      </c>
      <c r="P16" s="5" t="s">
        <v>122</v>
      </c>
      <c r="Q16" s="5" t="s">
        <v>2230</v>
      </c>
    </row>
    <row r="17">
      <c r="A17" s="33" t="s">
        <v>2216</v>
      </c>
      <c r="B17" s="5" t="s">
        <v>298</v>
      </c>
      <c r="C17" s="5" t="s">
        <v>299</v>
      </c>
      <c r="D17" s="5" t="s">
        <v>294</v>
      </c>
      <c r="E17" s="33" t="s">
        <v>161</v>
      </c>
      <c r="F17" s="34" t="s">
        <v>2219</v>
      </c>
      <c r="G17" s="16" t="str">
        <f>HYPERLINK("https://docs.google.com/document/d/1XBGDZD0I8zwbJ5IkIVBnI9sDU6MxwEy22Y-oflWiUa8/edit?usp=drivesdk","Canopy Nomination 21: Berrien Springs Virtual School")</f>
        <v>Canopy Nomination 21: Berrien Springs Virtual School</v>
      </c>
      <c r="H17" s="5" t="s">
        <v>2224</v>
      </c>
      <c r="I17" s="5">
        <v>21.0</v>
      </c>
      <c r="J17" s="5"/>
      <c r="K17" s="5" t="s">
        <v>109</v>
      </c>
      <c r="L17" s="5" t="s">
        <v>295</v>
      </c>
      <c r="M17" s="5" t="s">
        <v>115</v>
      </c>
      <c r="N17" s="5" t="s">
        <v>296</v>
      </c>
      <c r="O17" s="8" t="s">
        <v>297</v>
      </c>
      <c r="P17" s="5" t="s">
        <v>122</v>
      </c>
      <c r="Q17" s="5" t="s">
        <v>2237</v>
      </c>
    </row>
    <row r="18">
      <c r="A18" s="33" t="s">
        <v>2229</v>
      </c>
      <c r="B18" s="5" t="s">
        <v>308</v>
      </c>
      <c r="C18" s="5" t="s">
        <v>309</v>
      </c>
      <c r="D18" s="5" t="s">
        <v>304</v>
      </c>
      <c r="E18" s="33" t="s">
        <v>2508</v>
      </c>
      <c r="F18" s="34" t="s">
        <v>2255</v>
      </c>
      <c r="G18" s="30" t="str">
        <f>HYPERLINK("https://docs.google.com/document/d/123wDJpYzRqguN3Nu_bRfku8XrT9kfPRCTJmbyQGDC2I/edit?usp=drivesdk","Canopy Nomination 22: Blackstone Academy Charter School")</f>
        <v>Canopy Nomination 22: Blackstone Academy Charter School</v>
      </c>
      <c r="H18" s="5" t="s">
        <v>2235</v>
      </c>
      <c r="I18" s="5">
        <v>22.0</v>
      </c>
      <c r="J18" s="5"/>
      <c r="K18" s="5" t="s">
        <v>109</v>
      </c>
      <c r="L18" s="5" t="s">
        <v>305</v>
      </c>
      <c r="M18" s="5" t="s">
        <v>204</v>
      </c>
      <c r="N18" s="5" t="s">
        <v>306</v>
      </c>
      <c r="O18" s="8" t="s">
        <v>307</v>
      </c>
      <c r="P18" s="5" t="s">
        <v>157</v>
      </c>
      <c r="Q18" s="5" t="s">
        <v>2226</v>
      </c>
    </row>
    <row r="19">
      <c r="A19" s="33" t="s">
        <v>2216</v>
      </c>
      <c r="B19" s="5" t="s">
        <v>317</v>
      </c>
      <c r="C19" s="5" t="s">
        <v>318</v>
      </c>
      <c r="D19" s="5" t="s">
        <v>312</v>
      </c>
      <c r="E19" s="33" t="s">
        <v>311</v>
      </c>
      <c r="F19" s="34" t="s">
        <v>2255</v>
      </c>
      <c r="G19" s="30" t="str">
        <f>HYPERLINK("https://docs.google.com/document/d/172gFuaUzi1-c068ws-mCvaK_WOrs82h-m-GyLys71Xg/edit?usp=drivesdk","Canopy Nomination 23: Booneville High School")</f>
        <v>Canopy Nomination 23: Booneville High School</v>
      </c>
      <c r="H19" s="5" t="s">
        <v>2224</v>
      </c>
      <c r="I19" s="5">
        <v>23.0</v>
      </c>
      <c r="J19" s="5"/>
      <c r="K19" s="5" t="s">
        <v>109</v>
      </c>
      <c r="L19" s="5" t="s">
        <v>313</v>
      </c>
      <c r="M19" s="5" t="s">
        <v>314</v>
      </c>
      <c r="N19" s="5" t="s">
        <v>315</v>
      </c>
      <c r="O19" s="8" t="s">
        <v>316</v>
      </c>
      <c r="P19" s="5" t="s">
        <v>157</v>
      </c>
      <c r="Q19" s="5" t="s">
        <v>2226</v>
      </c>
    </row>
    <row r="20">
      <c r="A20" s="33" t="s">
        <v>2229</v>
      </c>
      <c r="B20" s="5" t="s">
        <v>330</v>
      </c>
      <c r="C20" s="5" t="s">
        <v>331</v>
      </c>
      <c r="D20" s="5" t="s">
        <v>325</v>
      </c>
      <c r="E20" s="33" t="s">
        <v>2281</v>
      </c>
      <c r="F20" s="34" t="s">
        <v>2219</v>
      </c>
      <c r="G20" s="16" t="str">
        <f>HYPERLINK("https://docs.google.com/document/d/1dFqTmBIawSceYIcYSNkl7nzQbdtdxtNDAyVnMqmeYLI/edit?usp=drivesdk","Canopy Nomination 24: Boston Day and Evening Academy")</f>
        <v>Canopy Nomination 24: Boston Day and Evening Academy</v>
      </c>
      <c r="H20" s="5" t="s">
        <v>2235</v>
      </c>
      <c r="I20" s="5">
        <v>24.0</v>
      </c>
      <c r="J20" s="5"/>
      <c r="K20" s="5" t="s">
        <v>323</v>
      </c>
      <c r="L20" s="5" t="s">
        <v>326</v>
      </c>
      <c r="M20" s="5" t="s">
        <v>327</v>
      </c>
      <c r="N20" s="5" t="s">
        <v>328</v>
      </c>
      <c r="O20" s="8" t="s">
        <v>329</v>
      </c>
      <c r="P20" s="5" t="s">
        <v>122</v>
      </c>
      <c r="Q20" s="5" t="s">
        <v>2240</v>
      </c>
    </row>
    <row r="21">
      <c r="A21" s="33" t="s">
        <v>2229</v>
      </c>
      <c r="B21" s="5" t="s">
        <v>367</v>
      </c>
      <c r="C21" s="5" t="s">
        <v>368</v>
      </c>
      <c r="D21" s="5" t="s">
        <v>363</v>
      </c>
      <c r="E21" s="33" t="s">
        <v>161</v>
      </c>
      <c r="F21" s="34" t="s">
        <v>2219</v>
      </c>
      <c r="G21" s="16" t="str">
        <f>HYPERLINK("https://docs.google.com/document/d/1rt3CM7uxo39d9lnsD1twikzN9ruPbOvYT6nHgT7bBak/edit?usp=drivesdk","Canopy Nomination 28: Center Line High School - Wall to Wall Academies")</f>
        <v>Canopy Nomination 28: Center Line High School - Wall to Wall Academies</v>
      </c>
      <c r="H21" s="5" t="s">
        <v>2235</v>
      </c>
      <c r="I21" s="5">
        <v>28.0</v>
      </c>
      <c r="J21" s="5"/>
      <c r="K21" s="5" t="s">
        <v>109</v>
      </c>
      <c r="L21" s="5" t="s">
        <v>364</v>
      </c>
      <c r="M21" s="5" t="s">
        <v>115</v>
      </c>
      <c r="N21" s="5" t="s">
        <v>365</v>
      </c>
      <c r="O21" s="8" t="s">
        <v>366</v>
      </c>
      <c r="P21" s="5" t="s">
        <v>122</v>
      </c>
      <c r="Q21" s="5" t="s">
        <v>2237</v>
      </c>
    </row>
    <row r="22">
      <c r="A22" s="33" t="s">
        <v>2216</v>
      </c>
      <c r="B22" s="5" t="s">
        <v>375</v>
      </c>
      <c r="C22" s="5" t="s">
        <v>376</v>
      </c>
      <c r="D22" s="5" t="s">
        <v>371</v>
      </c>
      <c r="E22" s="33" t="s">
        <v>201</v>
      </c>
      <c r="F22" s="34" t="s">
        <v>2219</v>
      </c>
      <c r="G22" s="16" t="str">
        <f>HYPERLINK("https://docs.google.com/document/d/1Wt-Oqwwyl1Xs_vUgmsgJahKdz6Fy_wFg_h2g-cN49KA/edit?usp=drivesdk","Canopy Nomination 29: Central Elementary School")</f>
        <v>Canopy Nomination 29: Central Elementary School</v>
      </c>
      <c r="H22" s="5" t="s">
        <v>2224</v>
      </c>
      <c r="I22" s="5">
        <v>29.0</v>
      </c>
      <c r="J22" s="5"/>
      <c r="K22" s="5" t="s">
        <v>139</v>
      </c>
      <c r="L22" s="5" t="s">
        <v>372</v>
      </c>
      <c r="M22" s="5" t="s">
        <v>204</v>
      </c>
      <c r="N22" s="5" t="s">
        <v>373</v>
      </c>
      <c r="O22" s="8" t="s">
        <v>374</v>
      </c>
      <c r="P22" s="5" t="s">
        <v>122</v>
      </c>
      <c r="Q22" s="5" t="s">
        <v>2230</v>
      </c>
    </row>
    <row r="23">
      <c r="A23" s="33" t="s">
        <v>2229</v>
      </c>
      <c r="B23" s="5" t="s">
        <v>383</v>
      </c>
      <c r="C23" s="5" t="s">
        <v>384</v>
      </c>
      <c r="D23" s="5" t="s">
        <v>378</v>
      </c>
      <c r="E23" s="33" t="s">
        <v>235</v>
      </c>
      <c r="F23" s="34" t="s">
        <v>2234</v>
      </c>
      <c r="G23" s="16" t="str">
        <f>HYPERLINK("https://docs.google.com/document/d/1-9Qx_XYa0n4DOMQt28fqHGYN25S--ySocZ7HmzA1lSE/edit?usp=drivesdk","Canopy Nomination 30: Charles Eliot Elementary School")</f>
        <v>Canopy Nomination 30: Charles Eliot Elementary School</v>
      </c>
      <c r="H23" s="5" t="s">
        <v>2235</v>
      </c>
      <c r="I23" s="5">
        <v>30.0</v>
      </c>
      <c r="J23" s="5"/>
      <c r="K23" s="5" t="s">
        <v>139</v>
      </c>
      <c r="L23" s="5" t="s">
        <v>379</v>
      </c>
      <c r="M23" s="5" t="s">
        <v>380</v>
      </c>
      <c r="N23" s="5" t="s">
        <v>381</v>
      </c>
      <c r="O23" s="8" t="s">
        <v>382</v>
      </c>
      <c r="P23" s="5" t="s">
        <v>157</v>
      </c>
      <c r="Q23" s="5" t="s">
        <v>2240</v>
      </c>
    </row>
    <row r="24">
      <c r="A24" s="33" t="s">
        <v>2216</v>
      </c>
      <c r="B24" s="5" t="s">
        <v>391</v>
      </c>
      <c r="C24" s="5" t="s">
        <v>392</v>
      </c>
      <c r="D24" s="5" t="s">
        <v>388</v>
      </c>
      <c r="E24" s="33" t="s">
        <v>2218</v>
      </c>
      <c r="F24" s="34" t="s">
        <v>2234</v>
      </c>
      <c r="G24" s="16" t="str">
        <f>HYPERLINK("https://docs.google.com/document/d/1qMpGtolP90GvQVymgzABTNgfB0yc4HMt13XzdZprjJ4/edit?usp=drivesdk","Canopy Nomination 31: Charles R. Drew Charter School")</f>
        <v>Canopy Nomination 31: Charles R. Drew Charter School</v>
      </c>
      <c r="H24" s="5" t="s">
        <v>2224</v>
      </c>
      <c r="I24" s="5">
        <v>31.0</v>
      </c>
      <c r="J24" s="5"/>
      <c r="K24" s="5" t="s">
        <v>139</v>
      </c>
      <c r="L24" s="5" t="s">
        <v>229</v>
      </c>
      <c r="M24" s="5" t="s">
        <v>172</v>
      </c>
      <c r="N24" s="5" t="s">
        <v>389</v>
      </c>
      <c r="O24" s="8" t="s">
        <v>390</v>
      </c>
      <c r="P24" s="5" t="s">
        <v>157</v>
      </c>
      <c r="Q24" s="5" t="s">
        <v>2237</v>
      </c>
    </row>
    <row r="25">
      <c r="A25" s="33" t="s">
        <v>2229</v>
      </c>
      <c r="B25" s="5" t="s">
        <v>418</v>
      </c>
      <c r="C25" s="5" t="s">
        <v>419</v>
      </c>
      <c r="D25" s="5" t="s">
        <v>413</v>
      </c>
      <c r="E25" s="33" t="s">
        <v>412</v>
      </c>
      <c r="F25" s="34" t="s">
        <v>2219</v>
      </c>
      <c r="G25" s="16" t="str">
        <f>HYPERLINK("https://docs.google.com/document/d/1DCcwCUiIyJTA8ItWMrNvRoRZCB5le7LWwymR5FxAx3w/edit?usp=drivesdk","Canopy Nomination 34: Childersburg Middle School")</f>
        <v>Canopy Nomination 34: Childersburg Middle School</v>
      </c>
      <c r="H25" s="5" t="s">
        <v>2235</v>
      </c>
      <c r="I25" s="5">
        <v>34.0</v>
      </c>
      <c r="J25" s="5"/>
      <c r="K25" s="5" t="s">
        <v>139</v>
      </c>
      <c r="L25" s="5" t="s">
        <v>414</v>
      </c>
      <c r="M25" s="5" t="s">
        <v>370</v>
      </c>
      <c r="N25" s="5" t="s">
        <v>415</v>
      </c>
      <c r="O25" s="8" t="s">
        <v>416</v>
      </c>
      <c r="P25" s="5" t="s">
        <v>122</v>
      </c>
      <c r="Q25" s="5" t="s">
        <v>2240</v>
      </c>
    </row>
    <row r="26">
      <c r="A26" s="33" t="s">
        <v>2216</v>
      </c>
      <c r="B26" s="5" t="s">
        <v>428</v>
      </c>
      <c r="C26" s="5" t="s">
        <v>429</v>
      </c>
      <c r="D26" s="5" t="s">
        <v>423</v>
      </c>
      <c r="E26" s="33" t="s">
        <v>422</v>
      </c>
      <c r="F26" s="34" t="s">
        <v>2219</v>
      </c>
      <c r="G26" s="16" t="str">
        <f>HYPERLINK("https://docs.google.com/document/d/1DXr2GFHyv69rm2t5rNPqdtXSGwea2KGUHnjJ6XOXzsU/edit?usp=drivesdk","Canopy Nomination 35: CICS West Belden School")</f>
        <v>Canopy Nomination 35: CICS West Belden School</v>
      </c>
      <c r="H26" s="5" t="s">
        <v>2224</v>
      </c>
      <c r="I26" s="5">
        <v>35.0</v>
      </c>
      <c r="J26" s="5"/>
      <c r="K26" s="5" t="s">
        <v>139</v>
      </c>
      <c r="L26" s="5" t="s">
        <v>424</v>
      </c>
      <c r="M26" s="5" t="s">
        <v>425</v>
      </c>
      <c r="N26" s="5" t="s">
        <v>426</v>
      </c>
      <c r="O26" s="8" t="s">
        <v>427</v>
      </c>
      <c r="P26" s="5" t="s">
        <v>122</v>
      </c>
      <c r="Q26" s="5" t="s">
        <v>2230</v>
      </c>
    </row>
    <row r="27">
      <c r="A27" s="33" t="s">
        <v>2229</v>
      </c>
      <c r="B27" s="5" t="s">
        <v>435</v>
      </c>
      <c r="C27" s="5" t="s">
        <v>436</v>
      </c>
      <c r="D27" s="5" t="s">
        <v>431</v>
      </c>
      <c r="E27" s="33" t="s">
        <v>2218</v>
      </c>
      <c r="F27" s="34" t="s">
        <v>2219</v>
      </c>
      <c r="G27" s="16" t="str">
        <f>HYPERLINK("https://docs.google.com/document/d/12LWEj7Jso9wyKvyvL1RnVTD85C1MS7E7Qmags7HJO8o/edit?usp=drivesdk","Canopy Nomination 36: Cisco Elementary")</f>
        <v>Canopy Nomination 36: Cisco Elementary</v>
      </c>
      <c r="H27" s="5" t="s">
        <v>2235</v>
      </c>
      <c r="I27" s="5">
        <v>36.0</v>
      </c>
      <c r="J27" s="5"/>
      <c r="K27" s="5" t="s">
        <v>139</v>
      </c>
      <c r="L27" s="5" t="s">
        <v>432</v>
      </c>
      <c r="M27" s="5" t="s">
        <v>397</v>
      </c>
      <c r="N27" s="5" t="s">
        <v>433</v>
      </c>
      <c r="O27" s="8" t="s">
        <v>434</v>
      </c>
      <c r="P27" s="5" t="s">
        <v>122</v>
      </c>
      <c r="Q27" s="5" t="s">
        <v>2230</v>
      </c>
    </row>
    <row r="28">
      <c r="A28" s="33" t="s">
        <v>2216</v>
      </c>
      <c r="B28" s="5" t="s">
        <v>444</v>
      </c>
      <c r="C28" s="5" t="s">
        <v>2507</v>
      </c>
      <c r="D28" s="5" t="s">
        <v>440</v>
      </c>
      <c r="E28" s="33" t="s">
        <v>438</v>
      </c>
      <c r="F28" s="34" t="s">
        <v>2255</v>
      </c>
      <c r="G28" s="30" t="str">
        <f>HYPERLINK("https://docs.google.com/document/d/1iSx-93ijUBgioWYer2huVYLsCbnxKKlPgxIw65167ME/edit?usp=drivesdk","Canopy Nomination 37: Citizens of the World Hollywood")</f>
        <v>Canopy Nomination 37: Citizens of the World Hollywood</v>
      </c>
      <c r="H28" s="5" t="s">
        <v>2224</v>
      </c>
      <c r="I28" s="5">
        <v>37.0</v>
      </c>
      <c r="J28" s="5"/>
      <c r="K28" s="5" t="s">
        <v>109</v>
      </c>
      <c r="L28" s="5" t="s">
        <v>441</v>
      </c>
      <c r="M28" s="5" t="s">
        <v>222</v>
      </c>
      <c r="N28" s="5" t="s">
        <v>442</v>
      </c>
      <c r="O28" s="8" t="s">
        <v>443</v>
      </c>
      <c r="P28" s="5" t="s">
        <v>157</v>
      </c>
      <c r="Q28" s="5" t="s">
        <v>2240</v>
      </c>
    </row>
    <row r="29">
      <c r="A29" s="33" t="s">
        <v>2229</v>
      </c>
      <c r="B29" s="5" t="s">
        <v>455</v>
      </c>
      <c r="C29" s="5" t="s">
        <v>457</v>
      </c>
      <c r="D29" s="5" t="s">
        <v>450</v>
      </c>
      <c r="E29" s="33" t="s">
        <v>449</v>
      </c>
      <c r="F29" s="34" t="s">
        <v>2234</v>
      </c>
      <c r="G29" s="16" t="str">
        <f>HYPERLINK("https://docs.google.com/document/d/1bK7Ha-KuqYNwNh7jdynuIu8MT9R35DQ3FyrduR8UjGE/edit?usp=drivesdk","Canopy Nomination 38: City Garden Montessori School")</f>
        <v>Canopy Nomination 38: City Garden Montessori School</v>
      </c>
      <c r="H29" s="5" t="s">
        <v>2235</v>
      </c>
      <c r="I29" s="5">
        <v>38.0</v>
      </c>
      <c r="J29" s="5"/>
      <c r="K29" s="5" t="s">
        <v>139</v>
      </c>
      <c r="L29" s="5" t="s">
        <v>451</v>
      </c>
      <c r="M29" s="5" t="s">
        <v>452</v>
      </c>
      <c r="N29" s="5" t="s">
        <v>453</v>
      </c>
      <c r="O29" s="8" t="s">
        <v>454</v>
      </c>
      <c r="P29" s="5" t="s">
        <v>157</v>
      </c>
      <c r="Q29" s="5" t="s">
        <v>2230</v>
      </c>
    </row>
    <row r="30">
      <c r="A30" s="33" t="s">
        <v>2216</v>
      </c>
      <c r="B30" s="5" t="s">
        <v>481</v>
      </c>
      <c r="C30" s="5" t="s">
        <v>482</v>
      </c>
      <c r="D30" s="5" t="s">
        <v>478</v>
      </c>
      <c r="E30" s="33" t="s">
        <v>132</v>
      </c>
      <c r="F30" s="34" t="s">
        <v>2219</v>
      </c>
      <c r="G30" s="16" t="str">
        <f>HYPERLINK("https://docs.google.com/document/d/16q3vc-XbgEFwbQ_dSrCkyXtRjbCW03wx9SIa9lSlNww/edit?usp=drivesdk","Canopy Nomination 41: CodeRVA")</f>
        <v>Canopy Nomination 41: CodeRVA</v>
      </c>
      <c r="H30" s="5" t="s">
        <v>2224</v>
      </c>
      <c r="I30" s="5">
        <v>41.0</v>
      </c>
      <c r="J30" s="5"/>
      <c r="K30" s="5" t="s">
        <v>109</v>
      </c>
      <c r="L30" s="5" t="s">
        <v>479</v>
      </c>
      <c r="M30" s="5" t="s">
        <v>129</v>
      </c>
      <c r="N30" s="5" t="s">
        <v>478</v>
      </c>
      <c r="O30" s="8" t="s">
        <v>480</v>
      </c>
      <c r="P30" s="5" t="s">
        <v>122</v>
      </c>
      <c r="Q30" s="5" t="s">
        <v>2230</v>
      </c>
    </row>
    <row r="31">
      <c r="A31" s="33" t="s">
        <v>2229</v>
      </c>
      <c r="B31" s="5" t="s">
        <v>488</v>
      </c>
      <c r="C31" s="5" t="s">
        <v>489</v>
      </c>
      <c r="D31" s="5" t="s">
        <v>485</v>
      </c>
      <c r="E31" s="33" t="s">
        <v>484</v>
      </c>
      <c r="F31" s="34" t="s">
        <v>2219</v>
      </c>
      <c r="G31" s="16" t="str">
        <f>HYPERLINK("https://docs.google.com/document/d/1WeHnlZ8VhXR5xZrDaPgJJEjryORRzZ-5TmAoKlqOu2g/edit?usp=drivesdk","Canopy Nomination 42: Columbia Heights Education Campus")</f>
        <v>Canopy Nomination 42: Columbia Heights Education Campus</v>
      </c>
      <c r="H31" s="5" t="s">
        <v>2235</v>
      </c>
      <c r="I31" s="5">
        <v>42.0</v>
      </c>
      <c r="J31" s="5"/>
      <c r="K31" s="5" t="s">
        <v>109</v>
      </c>
      <c r="L31" s="5" t="s">
        <v>259</v>
      </c>
      <c r="M31" s="5" t="s">
        <v>439</v>
      </c>
      <c r="N31" s="5" t="s">
        <v>486</v>
      </c>
      <c r="O31" s="8" t="s">
        <v>487</v>
      </c>
      <c r="P31" s="5" t="s">
        <v>122</v>
      </c>
      <c r="Q31" s="5" t="s">
        <v>2240</v>
      </c>
    </row>
    <row r="32">
      <c r="A32" s="33" t="s">
        <v>2216</v>
      </c>
      <c r="B32" s="5" t="s">
        <v>498</v>
      </c>
      <c r="C32" s="5" t="s">
        <v>499</v>
      </c>
      <c r="D32" s="5" t="s">
        <v>494</v>
      </c>
      <c r="E32" s="33" t="s">
        <v>493</v>
      </c>
      <c r="F32" s="34" t="s">
        <v>2234</v>
      </c>
      <c r="G32" s="16" t="str">
        <f>HYPERLINK("https://docs.google.com/document/d/1KldePwqwqUpcytYX0MJhtR4KseFShg4yafv-mhWOqoA/edit?usp=drivesdk","Canopy Nomination 43: Columbia High School")</f>
        <v>Canopy Nomination 43: Columbia High School</v>
      </c>
      <c r="H32" s="5" t="s">
        <v>2224</v>
      </c>
      <c r="I32" s="5">
        <v>43.0</v>
      </c>
      <c r="J32" s="5"/>
      <c r="K32" s="5" t="s">
        <v>139</v>
      </c>
      <c r="L32" s="5" t="s">
        <v>495</v>
      </c>
      <c r="M32" s="5" t="s">
        <v>274</v>
      </c>
      <c r="N32" s="5" t="s">
        <v>496</v>
      </c>
      <c r="O32" s="8" t="s">
        <v>497</v>
      </c>
      <c r="P32" s="5" t="s">
        <v>157</v>
      </c>
      <c r="Q32" s="5" t="s">
        <v>2237</v>
      </c>
    </row>
    <row r="33">
      <c r="A33" s="33" t="s">
        <v>2229</v>
      </c>
      <c r="B33" s="5" t="s">
        <v>509</v>
      </c>
      <c r="C33" s="5" t="s">
        <v>510</v>
      </c>
      <c r="D33" s="5" t="s">
        <v>506</v>
      </c>
      <c r="E33" s="33" t="s">
        <v>2218</v>
      </c>
      <c r="F33" s="34" t="s">
        <v>2219</v>
      </c>
      <c r="G33" s="16" t="str">
        <f>HYPERLINK("https://docs.google.com/document/d/1SgmnRkVvZ2tKlshwwn3c_7OavmMDydWTkEc69jmP4Yg/edit?usp=drivesdk","Canopy Nomination 44: Common Ground High School")</f>
        <v>Canopy Nomination 44: Common Ground High School</v>
      </c>
      <c r="H33" s="5" t="s">
        <v>2235</v>
      </c>
      <c r="I33" s="5">
        <v>44.0</v>
      </c>
      <c r="J33" s="5"/>
      <c r="K33" s="5" t="s">
        <v>109</v>
      </c>
      <c r="L33" s="5" t="s">
        <v>507</v>
      </c>
      <c r="M33" s="5" t="s">
        <v>417</v>
      </c>
      <c r="N33" s="5" t="s">
        <v>143</v>
      </c>
      <c r="O33" s="8" t="s">
        <v>508</v>
      </c>
      <c r="P33" s="5" t="s">
        <v>122</v>
      </c>
      <c r="Q33" s="5" t="s">
        <v>2230</v>
      </c>
    </row>
    <row r="34">
      <c r="A34" s="33" t="s">
        <v>2216</v>
      </c>
      <c r="B34" s="5" t="s">
        <v>521</v>
      </c>
      <c r="C34" s="5" t="s">
        <v>522</v>
      </c>
      <c r="D34" s="5" t="s">
        <v>517</v>
      </c>
      <c r="E34" s="33" t="s">
        <v>2335</v>
      </c>
      <c r="F34" s="34" t="s">
        <v>2219</v>
      </c>
      <c r="G34" s="16" t="str">
        <f>HYPERLINK("https://docs.google.com/document/d/13vUk5BIkZPGmRLxJ0i2ej1L9mnJIKQ_WGionU7b7FI8/edit?usp=drivesdk","Canopy Nomination 45: Community Public Charter School")</f>
        <v>Canopy Nomination 45: Community Public Charter School</v>
      </c>
      <c r="H34" s="5" t="s">
        <v>2224</v>
      </c>
      <c r="I34" s="5">
        <v>45.0</v>
      </c>
      <c r="J34" s="5"/>
      <c r="K34" s="5" t="s">
        <v>323</v>
      </c>
      <c r="L34" s="5" t="s">
        <v>518</v>
      </c>
      <c r="M34" s="5" t="s">
        <v>129</v>
      </c>
      <c r="N34" s="5" t="s">
        <v>519</v>
      </c>
      <c r="O34" s="8" t="s">
        <v>520</v>
      </c>
      <c r="P34" s="5" t="s">
        <v>122</v>
      </c>
      <c r="Q34" s="5" t="s">
        <v>2240</v>
      </c>
    </row>
    <row r="35">
      <c r="A35" s="33" t="s">
        <v>2229</v>
      </c>
      <c r="B35" s="5" t="s">
        <v>530</v>
      </c>
      <c r="C35" s="5" t="s">
        <v>531</v>
      </c>
      <c r="D35" s="5" t="s">
        <v>526</v>
      </c>
      <c r="E35" s="33" t="s">
        <v>2218</v>
      </c>
      <c r="F35" s="34" t="s">
        <v>2219</v>
      </c>
      <c r="G35" s="16" t="str">
        <f>HYPERLINK("https://docs.google.com/document/d/14hqAJF20nDNSiVQnL0x641pCRsUSAlbrAK8KDrYjz1w/edit?usp=drivesdk","Canopy Nomination 46: Compass Academy")</f>
        <v>Canopy Nomination 46: Compass Academy</v>
      </c>
      <c r="H35" s="5" t="s">
        <v>2235</v>
      </c>
      <c r="I35" s="5">
        <v>46.0</v>
      </c>
      <c r="J35" s="5"/>
      <c r="K35" s="5" t="s">
        <v>139</v>
      </c>
      <c r="L35" s="5" t="s">
        <v>527</v>
      </c>
      <c r="M35" s="5" t="s">
        <v>142</v>
      </c>
      <c r="N35" s="5" t="s">
        <v>528</v>
      </c>
      <c r="O35" s="8" t="s">
        <v>529</v>
      </c>
      <c r="P35" s="5" t="s">
        <v>122</v>
      </c>
      <c r="Q35" s="5" t="s">
        <v>2240</v>
      </c>
    </row>
    <row r="36">
      <c r="A36" s="33" t="s">
        <v>2229</v>
      </c>
      <c r="B36" s="5" t="s">
        <v>550</v>
      </c>
      <c r="C36" s="5" t="s">
        <v>551</v>
      </c>
      <c r="D36" s="5" t="s">
        <v>547</v>
      </c>
      <c r="E36" s="33" t="s">
        <v>546</v>
      </c>
      <c r="F36" s="34" t="s">
        <v>2234</v>
      </c>
      <c r="G36" s="16" t="str">
        <f>HYPERLINK("https://docs.google.com/document/d/17fXqhuaG8phnMR2seS0WyN_zQBN4fTCOBWt0yAGotMg/edit?usp=drivesdk","Canopy Nomination 48: Conservatory Lab Charter School")</f>
        <v>Canopy Nomination 48: Conservatory Lab Charter School</v>
      </c>
      <c r="H36" s="5" t="s">
        <v>2235</v>
      </c>
      <c r="I36" s="5">
        <v>48.0</v>
      </c>
      <c r="J36" s="5"/>
      <c r="K36" s="5" t="s">
        <v>139</v>
      </c>
      <c r="L36" s="5" t="s">
        <v>548</v>
      </c>
      <c r="M36" s="5" t="s">
        <v>327</v>
      </c>
      <c r="N36" s="5" t="s">
        <v>143</v>
      </c>
      <c r="O36" s="8" t="s">
        <v>549</v>
      </c>
      <c r="P36" s="5" t="s">
        <v>157</v>
      </c>
      <c r="Q36" s="5" t="s">
        <v>2240</v>
      </c>
    </row>
    <row r="37">
      <c r="A37" s="33" t="s">
        <v>2216</v>
      </c>
      <c r="B37" s="5" t="s">
        <v>556</v>
      </c>
      <c r="C37" s="5" t="s">
        <v>557</v>
      </c>
      <c r="D37" s="5" t="s">
        <v>554</v>
      </c>
      <c r="E37" s="33" t="s">
        <v>2218</v>
      </c>
      <c r="F37" s="34" t="s">
        <v>2255</v>
      </c>
      <c r="G37" s="30" t="str">
        <f>HYPERLINK("https://docs.google.com/document/d/1AoD5oKBo2ufeB9t_oQVW0r5F5qPtexvMH_Zfl6vDNhE/edit?usp=drivesdk","Canopy Nomination 49: Crosstown High")</f>
        <v>Canopy Nomination 49: Crosstown High</v>
      </c>
      <c r="H37" s="5" t="s">
        <v>2224</v>
      </c>
      <c r="I37" s="5">
        <v>49.0</v>
      </c>
      <c r="J37" s="5"/>
      <c r="K37" s="5" t="s">
        <v>109</v>
      </c>
      <c r="L37" s="5" t="s">
        <v>555</v>
      </c>
      <c r="M37" s="5" t="s">
        <v>456</v>
      </c>
      <c r="N37" s="5" t="s">
        <v>323</v>
      </c>
      <c r="O37" s="8" t="s">
        <v>117</v>
      </c>
      <c r="P37" s="5" t="s">
        <v>157</v>
      </c>
      <c r="Q37" s="5" t="s">
        <v>2237</v>
      </c>
    </row>
    <row r="38">
      <c r="A38" s="33" t="s">
        <v>2216</v>
      </c>
      <c r="B38" s="5" t="s">
        <v>572</v>
      </c>
      <c r="C38" s="5" t="s">
        <v>573</v>
      </c>
      <c r="D38" s="5" t="s">
        <v>569</v>
      </c>
      <c r="E38" s="33" t="s">
        <v>186</v>
      </c>
      <c r="F38" s="34" t="s">
        <v>2219</v>
      </c>
      <c r="G38" s="16" t="str">
        <f>HYPERLINK("https://docs.google.com/document/d/1so2JfwW4myrYnmZqBJLKToxtlbk2ZcXSitN6vaBeCY4/edit?usp=drivesdk","Canopy Nomination 51: Da Vinci Extension")</f>
        <v>Canopy Nomination 51: Da Vinci Extension</v>
      </c>
      <c r="H38" s="5" t="s">
        <v>2224</v>
      </c>
      <c r="I38" s="5">
        <v>51.0</v>
      </c>
      <c r="J38" s="5"/>
      <c r="K38" s="5" t="s">
        <v>323</v>
      </c>
      <c r="L38" s="5" t="s">
        <v>570</v>
      </c>
      <c r="M38" s="5" t="s">
        <v>222</v>
      </c>
      <c r="N38" s="5" t="s">
        <v>571</v>
      </c>
      <c r="O38" s="8" t="s">
        <v>117</v>
      </c>
      <c r="P38" s="5" t="s">
        <v>122</v>
      </c>
      <c r="Q38" s="5" t="s">
        <v>2226</v>
      </c>
    </row>
    <row r="39">
      <c r="A39" s="33" t="s">
        <v>2216</v>
      </c>
      <c r="B39" s="5" t="s">
        <v>589</v>
      </c>
      <c r="C39" s="5" t="s">
        <v>590</v>
      </c>
      <c r="D39" s="5" t="s">
        <v>587</v>
      </c>
      <c r="E39" s="33" t="s">
        <v>2311</v>
      </c>
      <c r="F39" s="34" t="s">
        <v>2219</v>
      </c>
      <c r="G39" s="16" t="str">
        <f>HYPERLINK("https://docs.google.com/document/d/1W26B8jJ51qv9UN5nMdOVVXueirRR1woCTs3cOlkHu8E/edit?usp=drivesdk","Canopy Nomination 53: DC Bilingual Charter School")</f>
        <v>Canopy Nomination 53: DC Bilingual Charter School</v>
      </c>
      <c r="H39" s="5" t="s">
        <v>2224</v>
      </c>
      <c r="I39" s="5">
        <v>53.0</v>
      </c>
      <c r="J39" s="5"/>
      <c r="K39" s="5" t="s">
        <v>323</v>
      </c>
      <c r="L39" s="5" t="s">
        <v>259</v>
      </c>
      <c r="M39" s="5" t="s">
        <v>439</v>
      </c>
      <c r="N39" s="5" t="s">
        <v>143</v>
      </c>
      <c r="O39" s="8" t="s">
        <v>588</v>
      </c>
      <c r="P39" s="5" t="s">
        <v>122</v>
      </c>
      <c r="Q39" s="5" t="s">
        <v>2240</v>
      </c>
    </row>
    <row r="40">
      <c r="A40" s="33" t="s">
        <v>2229</v>
      </c>
      <c r="B40" s="5" t="s">
        <v>597</v>
      </c>
      <c r="C40" s="5" t="s">
        <v>598</v>
      </c>
      <c r="D40" s="5" t="s">
        <v>594</v>
      </c>
      <c r="E40" s="33" t="s">
        <v>2218</v>
      </c>
      <c r="F40" s="34" t="s">
        <v>2255</v>
      </c>
      <c r="G40" s="30" t="str">
        <f>HYPERLINK("https://docs.google.com/document/d/1enJypVQPEX_qekza69BKKW09XwyXAGqN6kyPzYV2cK0/edit?usp=drivesdk","Canopy Nomination 54: Denver School of Innovation and Sustainable Design")</f>
        <v>Canopy Nomination 54: Denver School of Innovation and Sustainable Design</v>
      </c>
      <c r="H40" s="5" t="s">
        <v>2235</v>
      </c>
      <c r="I40" s="5">
        <v>54.0</v>
      </c>
      <c r="J40" s="5"/>
      <c r="K40" s="5" t="s">
        <v>109</v>
      </c>
      <c r="L40" s="5" t="s">
        <v>527</v>
      </c>
      <c r="M40" s="5" t="s">
        <v>142</v>
      </c>
      <c r="N40" s="5" t="s">
        <v>595</v>
      </c>
      <c r="O40" s="8" t="s">
        <v>596</v>
      </c>
      <c r="P40" s="5" t="s">
        <v>157</v>
      </c>
      <c r="Q40" s="5" t="s">
        <v>2237</v>
      </c>
    </row>
    <row r="41">
      <c r="A41" s="33" t="s">
        <v>2216</v>
      </c>
      <c r="B41" s="5" t="s">
        <v>604</v>
      </c>
      <c r="C41" s="5" t="s">
        <v>605</v>
      </c>
      <c r="D41" s="5" t="s">
        <v>600</v>
      </c>
      <c r="E41" s="33" t="s">
        <v>2218</v>
      </c>
      <c r="F41" s="34" t="s">
        <v>2219</v>
      </c>
      <c r="G41" s="16" t="str">
        <f>HYPERLINK("https://docs.google.com/document/d/1ErA5UCbkZ_MhZ5WGfhul43niN1SZJUj33JZGRBcI4-Y/edit?usp=drivesdk","Canopy Nomination 55: Derry Elementary")</f>
        <v>Canopy Nomination 55: Derry Elementary</v>
      </c>
      <c r="H41" s="5" t="s">
        <v>2224</v>
      </c>
      <c r="I41" s="5">
        <v>55.0</v>
      </c>
      <c r="J41" s="5"/>
      <c r="K41" s="5" t="s">
        <v>139</v>
      </c>
      <c r="L41" s="5" t="s">
        <v>601</v>
      </c>
      <c r="M41" s="5" t="s">
        <v>397</v>
      </c>
      <c r="N41" s="5" t="s">
        <v>602</v>
      </c>
      <c r="O41" s="8" t="s">
        <v>603</v>
      </c>
      <c r="P41" s="5" t="s">
        <v>122</v>
      </c>
      <c r="Q41" s="5" t="s">
        <v>2237</v>
      </c>
    </row>
    <row r="42">
      <c r="A42" s="33" t="s">
        <v>2229</v>
      </c>
      <c r="B42" s="5" t="s">
        <v>611</v>
      </c>
      <c r="C42" s="5" t="s">
        <v>612</v>
      </c>
      <c r="D42" s="5" t="s">
        <v>607</v>
      </c>
      <c r="E42" s="33" t="s">
        <v>422</v>
      </c>
      <c r="F42" s="34" t="s">
        <v>2219</v>
      </c>
      <c r="G42" s="16" t="str">
        <f>HYPERLINK("https://docs.google.com/document/d/1wnyz9zhX0sHTpPP7wP4jXOcdu8iA98bpZiksCgTzzl4/edit?usp=drivesdk","Canopy Nomination 56: Design Tech High School")</f>
        <v>Canopy Nomination 56: Design Tech High School</v>
      </c>
      <c r="H42" s="5" t="s">
        <v>2235</v>
      </c>
      <c r="I42" s="5">
        <v>56.0</v>
      </c>
      <c r="J42" s="5"/>
      <c r="K42" s="5" t="s">
        <v>139</v>
      </c>
      <c r="L42" s="5" t="s">
        <v>608</v>
      </c>
      <c r="M42" s="5" t="s">
        <v>222</v>
      </c>
      <c r="N42" s="5" t="s">
        <v>609</v>
      </c>
      <c r="O42" s="8" t="s">
        <v>610</v>
      </c>
      <c r="P42" s="5" t="s">
        <v>122</v>
      </c>
      <c r="Q42" s="5" t="s">
        <v>2226</v>
      </c>
    </row>
    <row r="43">
      <c r="A43" s="33" t="s">
        <v>2216</v>
      </c>
      <c r="B43" s="5" t="s">
        <v>619</v>
      </c>
      <c r="C43" s="5" t="s">
        <v>620</v>
      </c>
      <c r="D43" s="5" t="s">
        <v>615</v>
      </c>
      <c r="E43" s="33" t="s">
        <v>559</v>
      </c>
      <c r="F43" s="34" t="s">
        <v>2255</v>
      </c>
      <c r="G43" s="30" t="str">
        <f>HYPERLINK("https://docs.google.com/document/d/1fS6RVptCvZ8ynN77r5zq4OPg8eoOcF9E7x2Bm73kG5A/edit?usp=drivesdk","Canopy Nomination 57: Design39")</f>
        <v>Canopy Nomination 57: Design39</v>
      </c>
      <c r="H43" s="5" t="s">
        <v>2224</v>
      </c>
      <c r="I43" s="5">
        <v>57.0</v>
      </c>
      <c r="J43" s="5"/>
      <c r="K43" s="5" t="s">
        <v>109</v>
      </c>
      <c r="L43" s="5" t="s">
        <v>616</v>
      </c>
      <c r="M43" s="5" t="s">
        <v>222</v>
      </c>
      <c r="N43" s="5" t="s">
        <v>617</v>
      </c>
      <c r="O43" s="8" t="s">
        <v>618</v>
      </c>
      <c r="P43" s="5" t="s">
        <v>157</v>
      </c>
      <c r="Q43" s="5" t="s">
        <v>2240</v>
      </c>
    </row>
    <row r="44">
      <c r="A44" s="33" t="s">
        <v>2216</v>
      </c>
      <c r="B44" s="5" t="s">
        <v>630</v>
      </c>
      <c r="C44" s="5" t="s">
        <v>631</v>
      </c>
      <c r="D44" s="5" t="s">
        <v>627</v>
      </c>
      <c r="E44" s="33" t="s">
        <v>626</v>
      </c>
      <c r="F44" s="34" t="s">
        <v>2219</v>
      </c>
      <c r="G44" s="16" t="str">
        <f>HYPERLINK("https://docs.google.com/document/d/1BQscRkbwMXpPZmPj4FpKTvF8NXvxtCQa8_amOpH35iI/edit?usp=drivesdk","Canopy Nomination 59: Du Bois Integrity Academy")</f>
        <v>Canopy Nomination 59: Du Bois Integrity Academy</v>
      </c>
      <c r="H44" s="5" t="s">
        <v>2224</v>
      </c>
      <c r="I44" s="5">
        <v>59.0</v>
      </c>
      <c r="J44" s="5"/>
      <c r="K44" s="5" t="s">
        <v>139</v>
      </c>
      <c r="L44" s="5" t="s">
        <v>628</v>
      </c>
      <c r="M44" s="5" t="s">
        <v>172</v>
      </c>
      <c r="N44" s="5" t="s">
        <v>143</v>
      </c>
      <c r="O44" s="8" t="s">
        <v>629</v>
      </c>
      <c r="P44" s="5" t="s">
        <v>122</v>
      </c>
      <c r="Q44" s="5" t="s">
        <v>2237</v>
      </c>
    </row>
    <row r="45">
      <c r="A45" s="33" t="s">
        <v>2229</v>
      </c>
      <c r="B45" s="5" t="s">
        <v>638</v>
      </c>
      <c r="C45" s="5" t="s">
        <v>639</v>
      </c>
      <c r="D45" s="5" t="s">
        <v>634</v>
      </c>
      <c r="E45" s="33" t="s">
        <v>178</v>
      </c>
      <c r="F45" s="34" t="s">
        <v>2219</v>
      </c>
      <c r="G45" s="16" t="str">
        <f>HYPERLINK("https://docs.google.com/document/d/1AuZNcF-yxiwacRpA_ActdWyBSdoo0vxwrPj1Ntb47II/edit?usp=drivesdk","Canopy Nomination 60: Duchesne High School")</f>
        <v>Canopy Nomination 60: Duchesne High School</v>
      </c>
      <c r="H45" s="5" t="s">
        <v>2235</v>
      </c>
      <c r="I45" s="5">
        <v>60.0</v>
      </c>
      <c r="J45" s="5"/>
      <c r="K45" s="5" t="s">
        <v>109</v>
      </c>
      <c r="L45" s="5" t="s">
        <v>635</v>
      </c>
      <c r="M45" s="5" t="s">
        <v>181</v>
      </c>
      <c r="N45" s="5" t="s">
        <v>636</v>
      </c>
      <c r="O45" s="8" t="s">
        <v>637</v>
      </c>
      <c r="P45" s="5" t="s">
        <v>122</v>
      </c>
      <c r="Q45" s="5" t="s">
        <v>2240</v>
      </c>
    </row>
    <row r="46">
      <c r="A46" s="33" t="s">
        <v>2216</v>
      </c>
      <c r="B46" s="5" t="s">
        <v>644</v>
      </c>
      <c r="C46" s="5" t="s">
        <v>645</v>
      </c>
      <c r="D46" s="5" t="s">
        <v>641</v>
      </c>
      <c r="E46" s="33" t="s">
        <v>422</v>
      </c>
      <c r="F46" s="34" t="s">
        <v>2219</v>
      </c>
      <c r="G46" s="16" t="str">
        <f>HYPERLINK("https://docs.google.com/document/d/1KJLBNm4vAMc91pcXqOHO0Jvp28PpThKkFcvXU-U5RE8/edit?usp=drivesdk","Canopy Nomination 61: e3 Civic High School")</f>
        <v>Canopy Nomination 61: e3 Civic High School</v>
      </c>
      <c r="H46" s="5" t="s">
        <v>2224</v>
      </c>
      <c r="I46" s="5">
        <v>61.0</v>
      </c>
      <c r="J46" s="5"/>
      <c r="K46" s="5" t="s">
        <v>139</v>
      </c>
      <c r="L46" s="5" t="s">
        <v>616</v>
      </c>
      <c r="M46" s="5" t="s">
        <v>222</v>
      </c>
      <c r="N46" s="5" t="s">
        <v>642</v>
      </c>
      <c r="O46" s="8" t="s">
        <v>643</v>
      </c>
      <c r="P46" s="5" t="s">
        <v>122</v>
      </c>
      <c r="Q46" s="5" t="s">
        <v>2226</v>
      </c>
    </row>
    <row r="47">
      <c r="A47" s="33" t="s">
        <v>2229</v>
      </c>
      <c r="B47" s="5" t="s">
        <v>650</v>
      </c>
      <c r="C47" s="5" t="s">
        <v>651</v>
      </c>
      <c r="D47" s="5" t="s">
        <v>647</v>
      </c>
      <c r="E47" s="33" t="s">
        <v>576</v>
      </c>
      <c r="F47" s="34" t="s">
        <v>2219</v>
      </c>
      <c r="G47" s="16" t="str">
        <f>HYPERLINK("https://docs.google.com/document/d/1LstI7mY41KhNbM7y8t1kSzEnen4PZ_kSImrh5EYnQTk/edit?usp=drivesdk","Canopy Nomination 62: Early Technical College at Tennessee College of Applied Technology")</f>
        <v>Canopy Nomination 62: Early Technical College at Tennessee College of Applied Technology</v>
      </c>
      <c r="H47" s="5" t="s">
        <v>2235</v>
      </c>
      <c r="I47" s="5">
        <v>62.0</v>
      </c>
      <c r="J47" s="5"/>
      <c r="K47" s="5" t="s">
        <v>109</v>
      </c>
      <c r="L47" s="5" t="s">
        <v>648</v>
      </c>
      <c r="M47" s="5" t="s">
        <v>456</v>
      </c>
      <c r="N47" s="5" t="s">
        <v>649</v>
      </c>
      <c r="O47" s="7" t="s">
        <v>117</v>
      </c>
      <c r="P47" s="5" t="s">
        <v>122</v>
      </c>
      <c r="Q47" s="5" t="s">
        <v>2240</v>
      </c>
    </row>
    <row r="48">
      <c r="A48" s="33" t="s">
        <v>2216</v>
      </c>
      <c r="B48" s="5" t="s">
        <v>656</v>
      </c>
      <c r="C48" s="5" t="s">
        <v>657</v>
      </c>
      <c r="D48" s="5" t="s">
        <v>653</v>
      </c>
      <c r="E48" s="33" t="s">
        <v>2218</v>
      </c>
      <c r="F48" s="34" t="s">
        <v>2219</v>
      </c>
      <c r="G48" s="16" t="str">
        <f>HYPERLINK("https://docs.google.com/document/d/1cUu94PvT8jNA_B_Y_2US7M9uclNPEybtGV-0jGwdFBs/edit?usp=drivesdk","Canopy Nomination 63: East College Prep")</f>
        <v>Canopy Nomination 63: East College Prep</v>
      </c>
      <c r="H48" s="5" t="s">
        <v>2224</v>
      </c>
      <c r="I48" s="5">
        <v>63.0</v>
      </c>
      <c r="J48" s="5"/>
      <c r="K48" s="5" t="s">
        <v>139</v>
      </c>
      <c r="L48" s="5" t="s">
        <v>441</v>
      </c>
      <c r="M48" s="5" t="s">
        <v>222</v>
      </c>
      <c r="N48" s="5" t="s">
        <v>654</v>
      </c>
      <c r="O48" s="8" t="s">
        <v>655</v>
      </c>
      <c r="P48" s="5" t="s">
        <v>122</v>
      </c>
      <c r="Q48" s="5" t="s">
        <v>2237</v>
      </c>
    </row>
    <row r="49">
      <c r="A49" s="33" t="s">
        <v>2229</v>
      </c>
      <c r="B49" s="5" t="s">
        <v>656</v>
      </c>
      <c r="C49" s="5" t="s">
        <v>657</v>
      </c>
      <c r="D49" s="5" t="s">
        <v>659</v>
      </c>
      <c r="E49" s="33" t="s">
        <v>438</v>
      </c>
      <c r="F49" s="34" t="s">
        <v>2255</v>
      </c>
      <c r="G49" s="30" t="str">
        <f>HYPERLINK("https://docs.google.com/document/d/1tYFHHc_dofdiysgaSicJCRs76wWjraCCLz2CP-xgAIs/edit?usp=drivesdk","Canopy Nomination 64: Ednovate Hybrid High")</f>
        <v>Canopy Nomination 64: Ednovate Hybrid High</v>
      </c>
      <c r="H49" s="5" t="s">
        <v>2235</v>
      </c>
      <c r="I49" s="5">
        <v>64.0</v>
      </c>
      <c r="J49" s="5"/>
      <c r="K49" s="5" t="s">
        <v>109</v>
      </c>
      <c r="L49" s="5" t="s">
        <v>441</v>
      </c>
      <c r="M49" s="5" t="s">
        <v>222</v>
      </c>
      <c r="N49" s="5" t="s">
        <v>654</v>
      </c>
      <c r="O49" s="8" t="s">
        <v>660</v>
      </c>
      <c r="P49" s="5" t="s">
        <v>157</v>
      </c>
      <c r="Q49" s="5" t="s">
        <v>2237</v>
      </c>
    </row>
    <row r="50">
      <c r="A50" s="33" t="s">
        <v>2229</v>
      </c>
      <c r="B50" s="5" t="s">
        <v>674</v>
      </c>
      <c r="C50" s="5" t="s">
        <v>675</v>
      </c>
      <c r="D50" s="5" t="s">
        <v>670</v>
      </c>
      <c r="E50" s="33" t="s">
        <v>2311</v>
      </c>
      <c r="F50" s="34" t="s">
        <v>2219</v>
      </c>
      <c r="G50" s="16" t="str">
        <f>HYPERLINK("https://docs.google.com/document/d/15W0-y14fnJBg5Mszifmp0gqdFReWRdwUo5lO1CVMXnI/edit?usp=drivesdk","Canopy Nomination 66: Ember Charter School for Mindful Education, Innovation, and Transformation")</f>
        <v>Canopy Nomination 66: Ember Charter School for Mindful Education, Innovation, and Transformation</v>
      </c>
      <c r="H50" s="5" t="s">
        <v>2235</v>
      </c>
      <c r="I50" s="5">
        <v>66.0</v>
      </c>
      <c r="J50" s="5"/>
      <c r="K50" s="5" t="s">
        <v>323</v>
      </c>
      <c r="L50" s="5" t="s">
        <v>671</v>
      </c>
      <c r="M50" s="5" t="s">
        <v>338</v>
      </c>
      <c r="N50" s="5" t="s">
        <v>672</v>
      </c>
      <c r="O50" s="8" t="s">
        <v>673</v>
      </c>
      <c r="P50" s="5" t="s">
        <v>122</v>
      </c>
      <c r="Q50" s="5" t="s">
        <v>2240</v>
      </c>
    </row>
    <row r="51">
      <c r="A51" s="33" t="s">
        <v>2229</v>
      </c>
      <c r="B51" s="5" t="s">
        <v>690</v>
      </c>
      <c r="C51" s="5" t="s">
        <v>691</v>
      </c>
      <c r="D51" s="5" t="s">
        <v>687</v>
      </c>
      <c r="E51" s="33" t="s">
        <v>686</v>
      </c>
      <c r="F51" s="34" t="s">
        <v>2219</v>
      </c>
      <c r="G51" s="16" t="str">
        <f>HYPERLINK("https://docs.google.com/document/d/1TtTfn_V7MjVeCwM80phzraGAJ-GZpnL-JtVi7DzvXjo/edit?usp=drivesdk","Canopy Nomination 68: Envision Academy")</f>
        <v>Canopy Nomination 68: Envision Academy</v>
      </c>
      <c r="H51" s="5" t="s">
        <v>2235</v>
      </c>
      <c r="I51" s="5">
        <v>68.0</v>
      </c>
      <c r="J51" s="5"/>
      <c r="K51" s="5" t="s">
        <v>139</v>
      </c>
      <c r="L51" s="5" t="s">
        <v>221</v>
      </c>
      <c r="M51" s="5" t="s">
        <v>222</v>
      </c>
      <c r="N51" s="5" t="s">
        <v>688</v>
      </c>
      <c r="O51" s="8" t="s">
        <v>689</v>
      </c>
      <c r="P51" s="5" t="s">
        <v>122</v>
      </c>
      <c r="Q51" s="5" t="s">
        <v>2240</v>
      </c>
    </row>
    <row r="52">
      <c r="A52" s="33" t="s">
        <v>2216</v>
      </c>
      <c r="B52" s="5" t="s">
        <v>708</v>
      </c>
      <c r="C52" s="5" t="s">
        <v>709</v>
      </c>
      <c r="D52" s="5" t="s">
        <v>706</v>
      </c>
      <c r="E52" s="33" t="s">
        <v>705</v>
      </c>
      <c r="F52" s="34" t="s">
        <v>2219</v>
      </c>
      <c r="G52" s="16" t="str">
        <f>HYPERLINK("https://docs.google.com/document/d/1ImIjMCw-BsMT5_FsB1scGEElWjjGikpakuLGTPe1ikg/edit?usp=drivesdk","Canopy Nomination 71: Fannie Lou Hamer Freedom High School")</f>
        <v>Canopy Nomination 71: Fannie Lou Hamer Freedom High School</v>
      </c>
      <c r="H52" s="5" t="s">
        <v>2224</v>
      </c>
      <c r="I52" s="5">
        <v>71.0</v>
      </c>
      <c r="J52" s="5"/>
      <c r="K52" s="5" t="s">
        <v>139</v>
      </c>
      <c r="L52" s="5" t="s">
        <v>338</v>
      </c>
      <c r="M52" s="5" t="s">
        <v>338</v>
      </c>
      <c r="N52" s="5" t="s">
        <v>143</v>
      </c>
      <c r="O52" s="8" t="s">
        <v>707</v>
      </c>
      <c r="P52" s="5" t="s">
        <v>122</v>
      </c>
      <c r="Q52" s="5" t="s">
        <v>2230</v>
      </c>
    </row>
    <row r="53">
      <c r="A53" s="33" t="s">
        <v>2229</v>
      </c>
      <c r="B53" s="5" t="s">
        <v>715</v>
      </c>
      <c r="C53" s="5" t="s">
        <v>716</v>
      </c>
      <c r="D53" s="5" t="s">
        <v>712</v>
      </c>
      <c r="E53" s="33" t="s">
        <v>178</v>
      </c>
      <c r="F53" s="34" t="s">
        <v>2219</v>
      </c>
      <c r="G53" s="16" t="str">
        <f>HYPERLINK("https://docs.google.com/document/d/1ZmcdJDTZ0Czl3j2Axvywqz9RFI0W4xFGU6bSvjGQyZE/edit?usp=drivesdk","Canopy Nomination 72: Farmington High School")</f>
        <v>Canopy Nomination 72: Farmington High School</v>
      </c>
      <c r="H53" s="5" t="s">
        <v>2235</v>
      </c>
      <c r="I53" s="5">
        <v>72.0</v>
      </c>
      <c r="J53" s="5"/>
      <c r="K53" s="5" t="s">
        <v>109</v>
      </c>
      <c r="L53" s="5" t="s">
        <v>713</v>
      </c>
      <c r="M53" s="5" t="s">
        <v>181</v>
      </c>
      <c r="N53" s="5" t="s">
        <v>714</v>
      </c>
      <c r="O53" s="7" t="s">
        <v>117</v>
      </c>
      <c r="P53" s="5" t="s">
        <v>122</v>
      </c>
      <c r="Q53" s="5" t="s">
        <v>2240</v>
      </c>
    </row>
    <row r="54">
      <c r="A54" s="33" t="s">
        <v>2229</v>
      </c>
      <c r="B54" s="5" t="s">
        <v>729</v>
      </c>
      <c r="C54" s="5" t="s">
        <v>730</v>
      </c>
      <c r="D54" s="5" t="s">
        <v>726</v>
      </c>
      <c r="E54" s="33" t="s">
        <v>271</v>
      </c>
      <c r="F54" s="34" t="s">
        <v>2219</v>
      </c>
      <c r="G54" s="16" t="str">
        <f>HYPERLINK("https://docs.google.com/document/d/1nDflqvvHrZhXtBrITf_G4cJManiKGcZ8F3FEBvDQ_RU/edit?usp=drivesdk","Canopy Nomination 74: Strive Prep - Federal")</f>
        <v>Canopy Nomination 74: Strive Prep - Federal</v>
      </c>
      <c r="H54" s="5" t="s">
        <v>2235</v>
      </c>
      <c r="I54" s="5">
        <v>74.0</v>
      </c>
      <c r="J54" s="5"/>
      <c r="K54" s="5" t="s">
        <v>139</v>
      </c>
      <c r="L54" s="5" t="s">
        <v>527</v>
      </c>
      <c r="M54" s="5" t="s">
        <v>142</v>
      </c>
      <c r="N54" s="5" t="s">
        <v>727</v>
      </c>
      <c r="O54" s="8" t="s">
        <v>728</v>
      </c>
      <c r="P54" s="5" t="s">
        <v>122</v>
      </c>
      <c r="Q54" s="5" t="s">
        <v>2230</v>
      </c>
    </row>
    <row r="55">
      <c r="A55" s="33" t="s">
        <v>2216</v>
      </c>
      <c r="B55" s="5" t="s">
        <v>737</v>
      </c>
      <c r="C55" s="5" t="s">
        <v>738</v>
      </c>
      <c r="D55" s="5" t="s">
        <v>733</v>
      </c>
      <c r="E55" s="33" t="s">
        <v>192</v>
      </c>
      <c r="F55" s="34" t="s">
        <v>2219</v>
      </c>
      <c r="G55" s="16" t="str">
        <f>HYPERLINK("https://docs.google.com/document/d/1qCoQ1JUOU7LxbeuFmBcj2BmkHEWk_k0wJdz3uqBQigs/edit?usp=drivesdk","Canopy Nomination 75: FlexTech High School Novi")</f>
        <v>Canopy Nomination 75: FlexTech High School Novi</v>
      </c>
      <c r="H55" s="5" t="s">
        <v>2224</v>
      </c>
      <c r="I55" s="5">
        <v>75.0</v>
      </c>
      <c r="J55" s="5"/>
      <c r="K55" s="5" t="s">
        <v>139</v>
      </c>
      <c r="L55" s="5" t="s">
        <v>734</v>
      </c>
      <c r="M55" s="5" t="s">
        <v>115</v>
      </c>
      <c r="N55" s="5" t="s">
        <v>735</v>
      </c>
      <c r="O55" s="8" t="s">
        <v>736</v>
      </c>
      <c r="P55" s="5" t="s">
        <v>122</v>
      </c>
      <c r="Q55" s="5" t="s">
        <v>2240</v>
      </c>
    </row>
    <row r="56">
      <c r="A56" s="33" t="s">
        <v>2229</v>
      </c>
      <c r="B56" s="5" t="s">
        <v>744</v>
      </c>
      <c r="C56" s="5" t="s">
        <v>745</v>
      </c>
      <c r="D56" s="5" t="s">
        <v>741</v>
      </c>
      <c r="E56" s="33" t="s">
        <v>740</v>
      </c>
      <c r="F56" s="34" t="s">
        <v>2255</v>
      </c>
      <c r="G56" s="30" t="str">
        <f>HYPERLINK("https://docs.google.com/document/d/1bkrohEIwmtksnrB9iC-yhrtV73Q9eF6oiGjlvEsCi_4/edit?usp=drivesdk","Canopy Nomination 76: Flushing International High School")</f>
        <v>Canopy Nomination 76: Flushing International High School</v>
      </c>
      <c r="H56" s="5" t="s">
        <v>2235</v>
      </c>
      <c r="I56" s="5">
        <v>76.0</v>
      </c>
      <c r="J56" s="5"/>
      <c r="K56" s="5" t="s">
        <v>109</v>
      </c>
      <c r="L56" s="5" t="s">
        <v>338</v>
      </c>
      <c r="M56" s="5" t="s">
        <v>338</v>
      </c>
      <c r="N56" s="5" t="s">
        <v>742</v>
      </c>
      <c r="O56" s="8" t="s">
        <v>743</v>
      </c>
      <c r="P56" s="5" t="s">
        <v>157</v>
      </c>
      <c r="Q56" s="5" t="s">
        <v>2226</v>
      </c>
    </row>
    <row r="57">
      <c r="A57" s="33" t="s">
        <v>2216</v>
      </c>
      <c r="B57" s="5" t="s">
        <v>751</v>
      </c>
      <c r="C57" s="5" t="s">
        <v>752</v>
      </c>
      <c r="D57" s="5" t="s">
        <v>747</v>
      </c>
      <c r="E57" s="33" t="s">
        <v>720</v>
      </c>
      <c r="F57" s="34" t="s">
        <v>2219</v>
      </c>
      <c r="G57" s="16" t="str">
        <f>HYPERLINK("https://docs.google.com/document/d/11FeKz7D5bBBlJE84DNkAuVgpC5DO876DO7gLnBwRuwg/edit?usp=drivesdk","Canopy Nomination 77: Frances T. Maloney High School")</f>
        <v>Canopy Nomination 77: Frances T. Maloney High School</v>
      </c>
      <c r="H57" s="5" t="s">
        <v>2224</v>
      </c>
      <c r="I57" s="5">
        <v>77.0</v>
      </c>
      <c r="J57" s="5"/>
      <c r="K57" s="5" t="s">
        <v>139</v>
      </c>
      <c r="L57" s="5" t="s">
        <v>748</v>
      </c>
      <c r="M57" s="5" t="s">
        <v>417</v>
      </c>
      <c r="N57" s="5" t="s">
        <v>749</v>
      </c>
      <c r="O57" s="8" t="s">
        <v>750</v>
      </c>
      <c r="P57" s="5" t="s">
        <v>122</v>
      </c>
      <c r="Q57" s="5" t="s">
        <v>2226</v>
      </c>
    </row>
    <row r="58">
      <c r="A58" s="33" t="s">
        <v>2229</v>
      </c>
      <c r="B58" s="5" t="s">
        <v>758</v>
      </c>
      <c r="C58" s="5" t="s">
        <v>759</v>
      </c>
      <c r="D58" s="5" t="s">
        <v>755</v>
      </c>
      <c r="E58" s="33" t="s">
        <v>754</v>
      </c>
      <c r="F58" s="34" t="s">
        <v>2219</v>
      </c>
      <c r="G58" s="16" t="str">
        <f>HYPERLINK("https://docs.google.com/document/d/1kERYoB0LLqBftAhv_kwNxzsC6PYOuwGnZvQfWh_wS7s/edit?usp=drivesdk","Canopy Nomination 78: Francis W. Parker Charter Essential School")</f>
        <v>Canopy Nomination 78: Francis W. Parker Charter Essential School</v>
      </c>
      <c r="H58" s="5" t="s">
        <v>2235</v>
      </c>
      <c r="I58" s="5">
        <v>78.0</v>
      </c>
      <c r="J58" s="5"/>
      <c r="K58" s="5" t="s">
        <v>109</v>
      </c>
      <c r="L58" s="5" t="s">
        <v>756</v>
      </c>
      <c r="M58" s="5" t="s">
        <v>327</v>
      </c>
      <c r="N58" s="5" t="s">
        <v>143</v>
      </c>
      <c r="O58" s="8" t="s">
        <v>757</v>
      </c>
      <c r="P58" s="5" t="s">
        <v>122</v>
      </c>
      <c r="Q58" s="5" t="s">
        <v>2240</v>
      </c>
    </row>
    <row r="59">
      <c r="A59" s="33" t="s">
        <v>2216</v>
      </c>
      <c r="B59" s="5" t="s">
        <v>764</v>
      </c>
      <c r="C59" s="5" t="s">
        <v>765</v>
      </c>
      <c r="D59" s="5" t="s">
        <v>762</v>
      </c>
      <c r="E59" s="33" t="s">
        <v>761</v>
      </c>
      <c r="F59" s="34" t="s">
        <v>2255</v>
      </c>
      <c r="G59" s="30" t="str">
        <f>HYPERLINK("https://docs.google.com/document/d/1jsUomXzxOEeVnELUwf4a_Gp4tCGMIMUyU05aQXDIFns/edit?usp=drivesdk","Canopy Nomination 79: Frank McCourt High School")</f>
        <v>Canopy Nomination 79: Frank McCourt High School</v>
      </c>
      <c r="H59" s="5" t="s">
        <v>2224</v>
      </c>
      <c r="I59" s="5">
        <v>79.0</v>
      </c>
      <c r="J59" s="5"/>
      <c r="K59" s="5" t="s">
        <v>109</v>
      </c>
      <c r="L59" s="5" t="s">
        <v>338</v>
      </c>
      <c r="M59" s="5" t="s">
        <v>338</v>
      </c>
      <c r="N59" s="5" t="s">
        <v>742</v>
      </c>
      <c r="O59" s="8" t="s">
        <v>763</v>
      </c>
      <c r="P59" s="5" t="s">
        <v>157</v>
      </c>
      <c r="Q59" s="5" t="s">
        <v>2240</v>
      </c>
    </row>
    <row r="60">
      <c r="A60" s="33" t="s">
        <v>2229</v>
      </c>
      <c r="B60" s="5" t="s">
        <v>771</v>
      </c>
      <c r="C60" s="5" t="s">
        <v>772</v>
      </c>
      <c r="D60" s="5" t="s">
        <v>767</v>
      </c>
      <c r="E60" s="33" t="s">
        <v>740</v>
      </c>
      <c r="F60" s="34" t="s">
        <v>2255</v>
      </c>
      <c r="G60" s="30" t="str">
        <f>HYPERLINK("https://docs.google.com/document/d/1a_Y_74fzn2FrSP7i6FN3SLNFcm8lFHa1DZuLdvW7OUM/edit?usp=drivesdk","Canopy Nomination 80: Fred Tjardes School of Innovation")</f>
        <v>Canopy Nomination 80: Fred Tjardes School of Innovation</v>
      </c>
      <c r="H60" s="5" t="s">
        <v>2235</v>
      </c>
      <c r="I60" s="5">
        <v>80.0</v>
      </c>
      <c r="J60" s="5"/>
      <c r="K60" s="5" t="s">
        <v>109</v>
      </c>
      <c r="L60" s="5" t="s">
        <v>768</v>
      </c>
      <c r="M60" s="5" t="s">
        <v>142</v>
      </c>
      <c r="N60" s="5" t="s">
        <v>769</v>
      </c>
      <c r="O60" s="8" t="s">
        <v>770</v>
      </c>
      <c r="P60" s="5" t="s">
        <v>157</v>
      </c>
      <c r="Q60" s="5" t="s">
        <v>2230</v>
      </c>
    </row>
    <row r="61">
      <c r="A61" s="33" t="s">
        <v>2216</v>
      </c>
      <c r="B61" s="5" t="s">
        <v>778</v>
      </c>
      <c r="C61" s="5" t="s">
        <v>779</v>
      </c>
      <c r="D61" s="5" t="s">
        <v>775</v>
      </c>
      <c r="E61" s="33" t="s">
        <v>774</v>
      </c>
      <c r="F61" s="34" t="s">
        <v>2234</v>
      </c>
      <c r="G61" s="16" t="str">
        <f>HYPERLINK("https://docs.google.com/document/d/1i1Cxzq3Mk92aatNKCzIb4lcaPRmd2Xg742Kys9T6Tec/edit?usp=drivesdk","Canopy Nomination 81: Future Public School")</f>
        <v>Canopy Nomination 81: Future Public School</v>
      </c>
      <c r="H61" s="5" t="s">
        <v>2224</v>
      </c>
      <c r="I61" s="5">
        <v>81.0</v>
      </c>
      <c r="J61" s="5"/>
      <c r="K61" s="5" t="s">
        <v>139</v>
      </c>
      <c r="L61" s="5" t="s">
        <v>776</v>
      </c>
      <c r="M61" s="5" t="s">
        <v>274</v>
      </c>
      <c r="N61" s="5" t="s">
        <v>143</v>
      </c>
      <c r="O61" s="8" t="s">
        <v>777</v>
      </c>
      <c r="P61" s="5" t="s">
        <v>157</v>
      </c>
      <c r="Q61" s="5" t="s">
        <v>2240</v>
      </c>
    </row>
    <row r="62">
      <c r="A62" s="33" t="s">
        <v>2229</v>
      </c>
      <c r="B62" s="5" t="s">
        <v>786</v>
      </c>
      <c r="C62" s="5" t="s">
        <v>787</v>
      </c>
      <c r="D62" s="5" t="s">
        <v>782</v>
      </c>
      <c r="E62" s="33" t="s">
        <v>201</v>
      </c>
      <c r="F62" s="34" t="s">
        <v>2219</v>
      </c>
      <c r="G62" s="16" t="str">
        <f>HYPERLINK("https://docs.google.com/document/d/1atbgv1eno98hiAo5iN7eMB8-Cd9d5t3Nlpute6nlhK8/edit?usp=drivesdk","Canopy Nomination 82: Garden City")</f>
        <v>Canopy Nomination 82: Garden City</v>
      </c>
      <c r="H62" s="5" t="s">
        <v>2235</v>
      </c>
      <c r="I62" s="5">
        <v>82.0</v>
      </c>
      <c r="J62" s="5"/>
      <c r="K62" s="5" t="s">
        <v>139</v>
      </c>
      <c r="L62" s="5" t="s">
        <v>783</v>
      </c>
      <c r="M62" s="5" t="s">
        <v>204</v>
      </c>
      <c r="N62" s="5" t="s">
        <v>784</v>
      </c>
      <c r="O62" s="8" t="s">
        <v>785</v>
      </c>
      <c r="P62" s="5" t="s">
        <v>122</v>
      </c>
      <c r="Q62" s="5" t="s">
        <v>2230</v>
      </c>
    </row>
    <row r="63">
      <c r="A63" s="33" t="s">
        <v>2229</v>
      </c>
      <c r="B63" s="5" t="s">
        <v>798</v>
      </c>
      <c r="C63" s="5" t="s">
        <v>799</v>
      </c>
      <c r="D63" s="5" t="s">
        <v>795</v>
      </c>
      <c r="E63" s="33" t="s">
        <v>705</v>
      </c>
      <c r="F63" s="34" t="s">
        <v>2219</v>
      </c>
      <c r="G63" s="16" t="str">
        <f>HYPERLINK("https://docs.google.com/document/d/14mtpnzAm1fqPSRBi2zzUmC_jF1V714XOLMjhgO1RCG0/edit?usp=drivesdk","Canopy Nomination 84: Gibson Ek High School")</f>
        <v>Canopy Nomination 84: Gibson Ek High School</v>
      </c>
      <c r="H63" s="5" t="s">
        <v>2235</v>
      </c>
      <c r="I63" s="5">
        <v>84.0</v>
      </c>
      <c r="J63" s="5"/>
      <c r="K63" s="5" t="s">
        <v>139</v>
      </c>
      <c r="L63" s="5" t="s">
        <v>796</v>
      </c>
      <c r="M63" s="5" t="s">
        <v>259</v>
      </c>
      <c r="N63" s="5" t="s">
        <v>143</v>
      </c>
      <c r="O63" s="8" t="s">
        <v>797</v>
      </c>
      <c r="P63" s="5" t="s">
        <v>122</v>
      </c>
      <c r="Q63" s="5" t="s">
        <v>2240</v>
      </c>
    </row>
    <row r="64">
      <c r="A64" s="33" t="s">
        <v>2216</v>
      </c>
      <c r="B64" s="5" t="s">
        <v>805</v>
      </c>
      <c r="C64" s="5" t="s">
        <v>806</v>
      </c>
      <c r="D64" s="5" t="s">
        <v>802</v>
      </c>
      <c r="E64" s="33" t="s">
        <v>2218</v>
      </c>
      <c r="F64" s="34" t="s">
        <v>2219</v>
      </c>
      <c r="G64" s="16" t="str">
        <f>HYPERLINK("https://docs.google.com/document/d/1zGSoVZQvyvGpICa4SEl1Jj1iS6eSZ9iwn_uw-mUjpZ0/edit?usp=drivesdk","Canopy Nomination 85: Girls Athletic Leadership Middle School")</f>
        <v>Canopy Nomination 85: Girls Athletic Leadership Middle School</v>
      </c>
      <c r="H64" s="5" t="s">
        <v>2224</v>
      </c>
      <c r="I64" s="5">
        <v>85.0</v>
      </c>
      <c r="J64" s="5"/>
      <c r="K64" s="5" t="s">
        <v>109</v>
      </c>
      <c r="L64" s="5" t="s">
        <v>527</v>
      </c>
      <c r="M64" s="5" t="s">
        <v>142</v>
      </c>
      <c r="N64" s="5" t="s">
        <v>803</v>
      </c>
      <c r="O64" s="8" t="s">
        <v>804</v>
      </c>
      <c r="P64" s="5" t="s">
        <v>122</v>
      </c>
      <c r="Q64" s="5" t="s">
        <v>2240</v>
      </c>
    </row>
    <row r="65">
      <c r="A65" s="33" t="s">
        <v>2229</v>
      </c>
      <c r="B65" s="5" t="s">
        <v>812</v>
      </c>
      <c r="C65" s="5" t="s">
        <v>813</v>
      </c>
      <c r="D65" s="5" t="s">
        <v>808</v>
      </c>
      <c r="E65" s="33" t="s">
        <v>132</v>
      </c>
      <c r="F65" s="34" t="s">
        <v>2219</v>
      </c>
      <c r="G65" s="16" t="str">
        <f>HYPERLINK("https://docs.google.com/document/d/1o3Ij-oSKv68Nb_EbjtqFT0XtHiNpwAuvSg28Zc_QzrE/edit?usp=drivesdk","Canopy Nomination 86: Goochland High School")</f>
        <v>Canopy Nomination 86: Goochland High School</v>
      </c>
      <c r="H65" s="5" t="s">
        <v>2235</v>
      </c>
      <c r="I65" s="5">
        <v>86.0</v>
      </c>
      <c r="J65" s="5"/>
      <c r="K65" s="5" t="s">
        <v>109</v>
      </c>
      <c r="L65" s="5" t="s">
        <v>809</v>
      </c>
      <c r="M65" s="5" t="s">
        <v>129</v>
      </c>
      <c r="N65" s="5" t="s">
        <v>810</v>
      </c>
      <c r="O65" s="8" t="s">
        <v>811</v>
      </c>
      <c r="P65" s="5" t="s">
        <v>122</v>
      </c>
      <c r="Q65" s="5" t="s">
        <v>2230</v>
      </c>
    </row>
    <row r="66">
      <c r="A66" s="33" t="s">
        <v>2216</v>
      </c>
      <c r="B66" s="5" t="s">
        <v>817</v>
      </c>
      <c r="C66" s="5" t="s">
        <v>818</v>
      </c>
      <c r="D66" s="5" t="s">
        <v>815</v>
      </c>
      <c r="E66" s="33" t="s">
        <v>271</v>
      </c>
      <c r="F66" s="34" t="s">
        <v>2219</v>
      </c>
      <c r="G66" s="16" t="str">
        <f>HYPERLINK("https://docs.google.com/document/d/1RiZoPLaTj4FnFIFKfOaTv2list0GpL10S-KeNRWKV9w/edit?usp=drivesdk","Canopy Nomination 87: Green Valley Ranch")</f>
        <v>Canopy Nomination 87: Green Valley Ranch</v>
      </c>
      <c r="H66" s="5" t="s">
        <v>2224</v>
      </c>
      <c r="I66" s="5">
        <v>87.0</v>
      </c>
      <c r="J66" s="5"/>
      <c r="K66" s="5" t="s">
        <v>139</v>
      </c>
      <c r="L66" s="5" t="s">
        <v>527</v>
      </c>
      <c r="M66" s="5" t="s">
        <v>142</v>
      </c>
      <c r="N66" s="5" t="s">
        <v>727</v>
      </c>
      <c r="O66" s="8" t="s">
        <v>816</v>
      </c>
      <c r="P66" s="5" t="s">
        <v>122</v>
      </c>
      <c r="Q66" s="5" t="s">
        <v>2240</v>
      </c>
    </row>
    <row r="67">
      <c r="A67" s="33" t="s">
        <v>2229</v>
      </c>
      <c r="B67" s="5" t="s">
        <v>825</v>
      </c>
      <c r="C67" s="5" t="s">
        <v>826</v>
      </c>
      <c r="D67" s="5" t="s">
        <v>821</v>
      </c>
      <c r="E67" s="33" t="s">
        <v>2218</v>
      </c>
      <c r="F67" s="34" t="s">
        <v>2219</v>
      </c>
      <c r="G67" s="16" t="str">
        <f>HYPERLINK("https://docs.google.com/document/d/1Wze49p5UcG3T9gx4YK8QlbaXsMbQzPdykXpvBYcIcCU/edit?usp=drivesdk","Canopy Nomination 88: Grimmway Academy Shafter")</f>
        <v>Canopy Nomination 88: Grimmway Academy Shafter</v>
      </c>
      <c r="H67" s="5" t="s">
        <v>2235</v>
      </c>
      <c r="I67" s="5">
        <v>88.0</v>
      </c>
      <c r="J67" s="5"/>
      <c r="K67" s="5" t="s">
        <v>139</v>
      </c>
      <c r="L67" s="5" t="s">
        <v>822</v>
      </c>
      <c r="M67" s="5" t="s">
        <v>222</v>
      </c>
      <c r="N67" s="5" t="s">
        <v>823</v>
      </c>
      <c r="O67" s="8" t="s">
        <v>824</v>
      </c>
      <c r="P67" s="5" t="s">
        <v>122</v>
      </c>
      <c r="Q67" s="5" t="s">
        <v>2240</v>
      </c>
    </row>
    <row r="68">
      <c r="A68" s="33" t="s">
        <v>2216</v>
      </c>
      <c r="B68" s="5" t="s">
        <v>845</v>
      </c>
      <c r="C68" s="5" t="s">
        <v>846</v>
      </c>
      <c r="D68" s="5" t="s">
        <v>842</v>
      </c>
      <c r="E68" s="33" t="s">
        <v>841</v>
      </c>
      <c r="F68" s="34" t="s">
        <v>2255</v>
      </c>
      <c r="G68" s="30" t="str">
        <f>HYPERLINK("https://docs.google.com/document/d/1OyFac5Fza_qYzxR7b1V1RkEwWC4gEwjCEHuIxlBti_8/edit?usp=drivesdk","Canopy Nomination 91: Haven Academy")</f>
        <v>Canopy Nomination 91: Haven Academy</v>
      </c>
      <c r="H68" s="5" t="s">
        <v>2224</v>
      </c>
      <c r="I68" s="5">
        <v>91.0</v>
      </c>
      <c r="J68" s="5"/>
      <c r="K68" s="5" t="s">
        <v>109</v>
      </c>
      <c r="L68" s="5" t="s">
        <v>338</v>
      </c>
      <c r="M68" s="5" t="s">
        <v>338</v>
      </c>
      <c r="N68" s="5" t="s">
        <v>843</v>
      </c>
      <c r="O68" s="8" t="s">
        <v>844</v>
      </c>
      <c r="P68" s="5" t="s">
        <v>157</v>
      </c>
      <c r="Q68" s="5" t="s">
        <v>2226</v>
      </c>
    </row>
    <row r="69">
      <c r="A69" s="33" t="s">
        <v>2229</v>
      </c>
      <c r="B69" s="5" t="s">
        <v>851</v>
      </c>
      <c r="C69" s="5" t="s">
        <v>852</v>
      </c>
      <c r="D69" s="5" t="s">
        <v>849</v>
      </c>
      <c r="E69" s="33" t="s">
        <v>686</v>
      </c>
      <c r="F69" s="34" t="s">
        <v>2219</v>
      </c>
      <c r="G69" s="16" t="str">
        <f>HYPERLINK("https://docs.google.com/document/d/1aLNOQWxhhoMjTMgxqFtl4HFfgI4XfN8rHrtPvBhTSo8/edit?usp=drivesdk","Canopy Nomination 92: High Tech High")</f>
        <v>Canopy Nomination 92: High Tech High</v>
      </c>
      <c r="H69" s="5" t="s">
        <v>2235</v>
      </c>
      <c r="I69" s="5">
        <v>92.0</v>
      </c>
      <c r="J69" s="5"/>
      <c r="K69" s="5" t="s">
        <v>139</v>
      </c>
      <c r="L69" s="5" t="s">
        <v>616</v>
      </c>
      <c r="M69" s="5" t="s">
        <v>222</v>
      </c>
      <c r="N69" s="5" t="s">
        <v>849</v>
      </c>
      <c r="O69" s="8" t="s">
        <v>850</v>
      </c>
      <c r="P69" s="5" t="s">
        <v>122</v>
      </c>
      <c r="Q69" s="5" t="s">
        <v>2237</v>
      </c>
    </row>
    <row r="70">
      <c r="A70" s="33" t="s">
        <v>2216</v>
      </c>
      <c r="B70" s="5" t="s">
        <v>858</v>
      </c>
      <c r="C70" s="5" t="s">
        <v>859</v>
      </c>
      <c r="D70" s="5" t="s">
        <v>854</v>
      </c>
      <c r="E70" s="33" t="s">
        <v>393</v>
      </c>
      <c r="F70" s="34" t="s">
        <v>2219</v>
      </c>
      <c r="G70" s="16" t="str">
        <f>HYPERLINK("https://docs.google.com/document/d/1XuQoL88tW0nW4usnlIQv_0ulEsaBW2uKQZJO8KiI-Y8/edit?usp=drivesdk","Canopy Nomination 93: Highfalls Elementary School")</f>
        <v>Canopy Nomination 93: Highfalls Elementary School</v>
      </c>
      <c r="H70" s="5" t="s">
        <v>2224</v>
      </c>
      <c r="I70" s="5">
        <v>93.0</v>
      </c>
      <c r="J70" s="5"/>
      <c r="K70" s="5" t="s">
        <v>139</v>
      </c>
      <c r="L70" s="5" t="s">
        <v>855</v>
      </c>
      <c r="M70" s="5" t="s">
        <v>151</v>
      </c>
      <c r="N70" s="5" t="s">
        <v>856</v>
      </c>
      <c r="O70" s="8" t="s">
        <v>857</v>
      </c>
      <c r="P70" s="5" t="s">
        <v>122</v>
      </c>
      <c r="Q70" s="5" t="s">
        <v>2240</v>
      </c>
    </row>
    <row r="71">
      <c r="A71" s="33" t="s">
        <v>2216</v>
      </c>
      <c r="B71" s="5" t="s">
        <v>874</v>
      </c>
      <c r="C71" s="5" t="s">
        <v>875</v>
      </c>
      <c r="D71" s="5" t="s">
        <v>870</v>
      </c>
      <c r="E71" s="33" t="s">
        <v>311</v>
      </c>
      <c r="F71" s="34" t="s">
        <v>2255</v>
      </c>
      <c r="G71" s="30" t="str">
        <f>HYPERLINK("https://docs.google.com/document/d/15q2PKYOaVLbM9MgI9WlUAgOHkz0rWwW6hWFzZKCXnec/edit?usp=drivesdk","Canopy Nomination 95: Holmes Central High School")</f>
        <v>Canopy Nomination 95: Holmes Central High School</v>
      </c>
      <c r="H71" s="5" t="s">
        <v>2224</v>
      </c>
      <c r="I71" s="5">
        <v>95.0</v>
      </c>
      <c r="J71" s="5"/>
      <c r="K71" s="5" t="s">
        <v>109</v>
      </c>
      <c r="L71" s="5" t="s">
        <v>871</v>
      </c>
      <c r="M71" s="5" t="s">
        <v>314</v>
      </c>
      <c r="N71" s="5" t="s">
        <v>872</v>
      </c>
      <c r="O71" s="8" t="s">
        <v>873</v>
      </c>
      <c r="P71" s="5" t="s">
        <v>157</v>
      </c>
      <c r="Q71" s="5" t="s">
        <v>2226</v>
      </c>
    </row>
    <row r="72">
      <c r="A72" s="33" t="s">
        <v>2229</v>
      </c>
      <c r="B72" s="5" t="s">
        <v>881</v>
      </c>
      <c r="C72" s="5" t="s">
        <v>882</v>
      </c>
      <c r="D72" s="5" t="s">
        <v>877</v>
      </c>
      <c r="E72" s="33" t="s">
        <v>2218</v>
      </c>
      <c r="F72" s="34" t="s">
        <v>2219</v>
      </c>
      <c r="G72" s="16" t="str">
        <f>HYPERLINK("https://docs.google.com/document/d/1O69WI6g5dtKkiVVU1rD3qXYpS2TxwcDoKrVI8wgfp0s/edit?usp=drivesdk","Canopy Nomination 96: Holyoke High School")</f>
        <v>Canopy Nomination 96: Holyoke High School</v>
      </c>
      <c r="H72" s="5" t="s">
        <v>2235</v>
      </c>
      <c r="I72" s="5">
        <v>96.0</v>
      </c>
      <c r="J72" s="5"/>
      <c r="K72" s="5" t="s">
        <v>109</v>
      </c>
      <c r="L72" s="5" t="s">
        <v>878</v>
      </c>
      <c r="M72" s="5" t="s">
        <v>327</v>
      </c>
      <c r="N72" s="5" t="s">
        <v>879</v>
      </c>
      <c r="O72" s="8" t="s">
        <v>880</v>
      </c>
      <c r="P72" s="5" t="s">
        <v>122</v>
      </c>
      <c r="Q72" s="5" t="s">
        <v>2240</v>
      </c>
    </row>
    <row r="73">
      <c r="A73" s="33" t="s">
        <v>2216</v>
      </c>
      <c r="B73" s="5" t="s">
        <v>888</v>
      </c>
      <c r="C73" s="5" t="s">
        <v>889</v>
      </c>
      <c r="D73" s="5" t="s">
        <v>885</v>
      </c>
      <c r="E73" s="33" t="s">
        <v>161</v>
      </c>
      <c r="F73" s="34" t="s">
        <v>2219</v>
      </c>
      <c r="G73" s="16" t="str">
        <f>HYPERLINK("https://docs.google.com/document/d/1CLDxlZAolZRvW2KLuGaLh2-bBB2RR6t2tYbMJo0C4pA/edit?usp=drivesdk","Canopy Nomination 97: Horizons Alternative Education School")</f>
        <v>Canopy Nomination 97: Horizons Alternative Education School</v>
      </c>
      <c r="H73" s="5" t="s">
        <v>2224</v>
      </c>
      <c r="I73" s="5">
        <v>97.0</v>
      </c>
      <c r="J73" s="5"/>
      <c r="K73" s="5" t="s">
        <v>109</v>
      </c>
      <c r="L73" s="5" t="s">
        <v>886</v>
      </c>
      <c r="M73" s="5" t="s">
        <v>115</v>
      </c>
      <c r="N73" s="5" t="s">
        <v>887</v>
      </c>
      <c r="O73" s="8" t="s">
        <v>117</v>
      </c>
      <c r="P73" s="5" t="s">
        <v>122</v>
      </c>
      <c r="Q73" s="5" t="s">
        <v>2230</v>
      </c>
    </row>
    <row r="74">
      <c r="A74" s="33" t="s">
        <v>2216</v>
      </c>
      <c r="B74" s="5" t="s">
        <v>900</v>
      </c>
      <c r="C74" s="5" t="s">
        <v>901</v>
      </c>
      <c r="D74" s="5" t="s">
        <v>896</v>
      </c>
      <c r="E74" s="33" t="s">
        <v>2218</v>
      </c>
      <c r="F74" s="34" t="s">
        <v>2219</v>
      </c>
      <c r="G74" s="16" t="str">
        <f>HYPERLINK("https://docs.google.com/document/d/1epW5gBQk7ug6lZYBMH6yF2qlNLgVrd_S6AP_pr5GBPw/edit?usp=drivesdk","Canopy Nomination 99: IDEA Toros College Preparatory")</f>
        <v>Canopy Nomination 99: IDEA Toros College Preparatory</v>
      </c>
      <c r="H74" s="5" t="s">
        <v>2224</v>
      </c>
      <c r="I74" s="5">
        <v>99.0</v>
      </c>
      <c r="J74" s="5"/>
      <c r="K74" s="5" t="s">
        <v>109</v>
      </c>
      <c r="L74" s="5" t="s">
        <v>897</v>
      </c>
      <c r="M74" s="5" t="s">
        <v>397</v>
      </c>
      <c r="N74" s="5" t="s">
        <v>898</v>
      </c>
      <c r="O74" s="8" t="s">
        <v>899</v>
      </c>
      <c r="P74" s="5" t="s">
        <v>122</v>
      </c>
      <c r="Q74" s="5" t="s">
        <v>2237</v>
      </c>
    </row>
    <row r="75">
      <c r="A75" s="33" t="s">
        <v>2229</v>
      </c>
      <c r="B75" s="5" t="s">
        <v>905</v>
      </c>
      <c r="C75" s="5" t="s">
        <v>906</v>
      </c>
      <c r="D75" s="5" t="s">
        <v>903</v>
      </c>
      <c r="E75" s="33" t="s">
        <v>754</v>
      </c>
      <c r="F75" s="34" t="s">
        <v>2219</v>
      </c>
      <c r="G75" s="16" t="str">
        <f>HYPERLINK("https://docs.google.com/document/d/1ZAt6NSsGI0_ie0y0yshxzHOMq9CD09-2QdLIt3gBMKY/edit?usp=drivesdk","Canopy Nomination 100: IDEATE High School")</f>
        <v>Canopy Nomination 100: IDEATE High School</v>
      </c>
      <c r="H75" s="5" t="s">
        <v>2235</v>
      </c>
      <c r="I75" s="5">
        <v>100.0</v>
      </c>
      <c r="J75" s="5"/>
      <c r="K75" s="5" t="s">
        <v>109</v>
      </c>
      <c r="L75" s="5" t="s">
        <v>616</v>
      </c>
      <c r="M75" s="5" t="s">
        <v>222</v>
      </c>
      <c r="N75" s="5" t="s">
        <v>904</v>
      </c>
      <c r="O75" s="7" t="s">
        <v>117</v>
      </c>
      <c r="P75" s="5" t="s">
        <v>122</v>
      </c>
      <c r="Q75" s="5" t="s">
        <v>2240</v>
      </c>
    </row>
    <row r="76">
      <c r="A76" s="33" t="s">
        <v>2216</v>
      </c>
      <c r="B76" s="5" t="s">
        <v>911</v>
      </c>
      <c r="C76" s="5" t="s">
        <v>2438</v>
      </c>
      <c r="D76" s="5" t="s">
        <v>908</v>
      </c>
      <c r="E76" s="33" t="s">
        <v>438</v>
      </c>
      <c r="F76" s="34" t="s">
        <v>2255</v>
      </c>
      <c r="G76" s="30" t="str">
        <f>HYPERLINK("https://docs.google.com/document/d/1tLhw13w1g-qp7yDLBxEg9gX7OVQGN4psDby7YuxbvHw/edit?usp=drivesdk","Canopy Nomination 101: Impact Public School")</f>
        <v>Canopy Nomination 101: Impact Public School</v>
      </c>
      <c r="H76" s="5" t="s">
        <v>2224</v>
      </c>
      <c r="I76" s="5">
        <v>101.0</v>
      </c>
      <c r="J76" s="5"/>
      <c r="K76" s="5" t="s">
        <v>109</v>
      </c>
      <c r="L76" s="5" t="s">
        <v>909</v>
      </c>
      <c r="M76" s="5" t="s">
        <v>259</v>
      </c>
      <c r="N76" s="5" t="s">
        <v>910</v>
      </c>
      <c r="O76" s="8" t="s">
        <v>117</v>
      </c>
      <c r="P76" s="5" t="s">
        <v>157</v>
      </c>
      <c r="Q76" s="5" t="s">
        <v>2230</v>
      </c>
    </row>
    <row r="77">
      <c r="A77" s="33" t="s">
        <v>2229</v>
      </c>
      <c r="B77" s="5" t="s">
        <v>917</v>
      </c>
      <c r="C77" s="5" t="s">
        <v>918</v>
      </c>
      <c r="D77" s="5" t="s">
        <v>914</v>
      </c>
      <c r="E77" s="33" t="s">
        <v>705</v>
      </c>
      <c r="F77" s="34" t="s">
        <v>2219</v>
      </c>
      <c r="G77" s="16" t="str">
        <f>HYPERLINK("https://docs.google.com/document/d/1bFdKKYIIpNXLx2swwEFI5AptfRZibGQAYgDK0uGgN00/edit?usp=drivesdk","Canopy Nomination 102: Innovations High School")</f>
        <v>Canopy Nomination 102: Innovations High School</v>
      </c>
      <c r="H77" s="5" t="s">
        <v>2235</v>
      </c>
      <c r="I77" s="5">
        <v>102.0</v>
      </c>
      <c r="J77" s="5"/>
      <c r="K77" s="5" t="s">
        <v>139</v>
      </c>
      <c r="L77" s="5" t="s">
        <v>915</v>
      </c>
      <c r="M77" s="5" t="s">
        <v>501</v>
      </c>
      <c r="N77" s="5" t="s">
        <v>143</v>
      </c>
      <c r="O77" s="8" t="s">
        <v>916</v>
      </c>
      <c r="P77" s="5" t="s">
        <v>122</v>
      </c>
      <c r="Q77" s="5" t="s">
        <v>2226</v>
      </c>
    </row>
    <row r="78">
      <c r="A78" s="33" t="s">
        <v>2216</v>
      </c>
      <c r="B78" s="5" t="s">
        <v>925</v>
      </c>
      <c r="C78" s="5" t="s">
        <v>926</v>
      </c>
      <c r="D78" s="5" t="s">
        <v>921</v>
      </c>
      <c r="E78" s="33" t="s">
        <v>920</v>
      </c>
      <c r="F78" s="34" t="s">
        <v>2219</v>
      </c>
      <c r="G78" s="16" t="str">
        <f>HYPERLINK("https://docs.google.com/document/d/1X0BWUpTCRO4SsnKvjSUVJ1h_NSCIZhVsxs7sat9_6oE/edit?usp=drivesdk","Canopy Nomination 103: Iroquois High School")</f>
        <v>Canopy Nomination 103: Iroquois High School</v>
      </c>
      <c r="H78" s="5" t="s">
        <v>2224</v>
      </c>
      <c r="I78" s="5">
        <v>103.0</v>
      </c>
      <c r="J78" s="5"/>
      <c r="K78" s="5" t="s">
        <v>139</v>
      </c>
      <c r="L78" s="5" t="s">
        <v>922</v>
      </c>
      <c r="M78" s="5" t="s">
        <v>460</v>
      </c>
      <c r="N78" s="5" t="s">
        <v>923</v>
      </c>
      <c r="O78" s="8" t="s">
        <v>924</v>
      </c>
      <c r="P78" s="5" t="s">
        <v>122</v>
      </c>
      <c r="Q78" s="5" t="s">
        <v>2240</v>
      </c>
    </row>
    <row r="79">
      <c r="A79" s="33" t="s">
        <v>2229</v>
      </c>
      <c r="B79" s="5" t="s">
        <v>931</v>
      </c>
      <c r="C79" s="5" t="s">
        <v>932</v>
      </c>
      <c r="D79" s="5" t="s">
        <v>929</v>
      </c>
      <c r="E79" s="33" t="s">
        <v>720</v>
      </c>
      <c r="F79" s="34" t="s">
        <v>2219</v>
      </c>
      <c r="G79" s="16" t="str">
        <f>HYPERLINK("https://docs.google.com/document/d/1dLwZw7WRcrJcGBHBa26gJa7WwMTNmSIoLDhm2-QBrC0/edit?usp=drivesdk","Canopy Nomination 104: John Barry Elementary School")</f>
        <v>Canopy Nomination 104: John Barry Elementary School</v>
      </c>
      <c r="H79" s="5" t="s">
        <v>2235</v>
      </c>
      <c r="I79" s="5">
        <v>104.0</v>
      </c>
      <c r="J79" s="5"/>
      <c r="K79" s="5" t="s">
        <v>139</v>
      </c>
      <c r="L79" s="5" t="s">
        <v>748</v>
      </c>
      <c r="M79" s="5" t="s">
        <v>417</v>
      </c>
      <c r="N79" s="5" t="s">
        <v>749</v>
      </c>
      <c r="O79" s="8" t="s">
        <v>930</v>
      </c>
      <c r="P79" s="5" t="s">
        <v>122</v>
      </c>
      <c r="Q79" s="5" t="s">
        <v>2240</v>
      </c>
    </row>
    <row r="80">
      <c r="A80" s="33" t="s">
        <v>2229</v>
      </c>
      <c r="B80" s="5" t="s">
        <v>948</v>
      </c>
      <c r="C80" s="5" t="s">
        <v>949</v>
      </c>
      <c r="D80" s="5" t="s">
        <v>944</v>
      </c>
      <c r="E80" s="33" t="s">
        <v>2440</v>
      </c>
      <c r="F80" s="34" t="s">
        <v>2219</v>
      </c>
      <c r="G80" s="16" t="str">
        <f>HYPERLINK("https://docs.google.com/document/d/1M7t-h9VWDGzrECUAEEtuRlqoYAdKosp9wxeCtYf87oo/edit?usp=drivesdk","Canopy Nomination 106: Kent Innovation High School")</f>
        <v>Canopy Nomination 106: Kent Innovation High School</v>
      </c>
      <c r="H80" s="5" t="s">
        <v>2235</v>
      </c>
      <c r="I80" s="5">
        <v>106.0</v>
      </c>
      <c r="J80" s="5"/>
      <c r="K80" s="5" t="s">
        <v>323</v>
      </c>
      <c r="L80" s="5" t="s">
        <v>945</v>
      </c>
      <c r="M80" s="5" t="s">
        <v>115</v>
      </c>
      <c r="N80" s="5" t="s">
        <v>946</v>
      </c>
      <c r="O80" s="8" t="s">
        <v>947</v>
      </c>
      <c r="P80" s="5" t="s">
        <v>122</v>
      </c>
      <c r="Q80" s="5" t="s">
        <v>2240</v>
      </c>
    </row>
    <row r="81">
      <c r="A81" s="33" t="s">
        <v>2216</v>
      </c>
      <c r="B81" s="5" t="s">
        <v>954</v>
      </c>
      <c r="C81" s="5" t="s">
        <v>955</v>
      </c>
      <c r="D81" s="5" t="s">
        <v>951</v>
      </c>
      <c r="E81" s="33" t="s">
        <v>2218</v>
      </c>
      <c r="F81" s="34" t="s">
        <v>2219</v>
      </c>
      <c r="G81" s="16" t="str">
        <f>HYPERLINK("https://docs.google.com/document/d/1Vj4MfOWPvI8EgWjP55p7puqVIvJOGBxbX5umAuwgDac/edit?usp=drivesdk","Canopy Nomination 107: Ketcham")</f>
        <v>Canopy Nomination 107: Ketcham</v>
      </c>
      <c r="H81" s="5" t="s">
        <v>2224</v>
      </c>
      <c r="I81" s="5">
        <v>107.0</v>
      </c>
      <c r="J81" s="5"/>
      <c r="K81" s="5" t="s">
        <v>109</v>
      </c>
      <c r="L81" s="5" t="s">
        <v>259</v>
      </c>
      <c r="M81" s="5" t="s">
        <v>439</v>
      </c>
      <c r="N81" s="5" t="s">
        <v>952</v>
      </c>
      <c r="O81" s="8" t="s">
        <v>953</v>
      </c>
      <c r="P81" s="5" t="s">
        <v>122</v>
      </c>
      <c r="Q81" s="5" t="s">
        <v>2237</v>
      </c>
    </row>
    <row r="82">
      <c r="A82" s="33" t="s">
        <v>2229</v>
      </c>
      <c r="B82" s="5" t="s">
        <v>964</v>
      </c>
      <c r="C82" s="5" t="s">
        <v>965</v>
      </c>
      <c r="D82" s="5" t="s">
        <v>960</v>
      </c>
      <c r="E82" s="33" t="s">
        <v>2441</v>
      </c>
      <c r="F82" s="34" t="s">
        <v>2255</v>
      </c>
      <c r="G82" s="30" t="str">
        <f>HYPERLINK("https://docs.google.com/document/d/1lbRA6nxRSacxi_wYidimp723nCLoCmSlocU9Lc7pBRw/edit?usp=drivesdk","Canopy Nomination 108: Kettle Moraine Explore")</f>
        <v>Canopy Nomination 108: Kettle Moraine Explore</v>
      </c>
      <c r="H82" s="5" t="s">
        <v>2235</v>
      </c>
      <c r="I82" s="5">
        <v>108.0</v>
      </c>
      <c r="J82" s="5"/>
      <c r="K82" s="5" t="s">
        <v>109</v>
      </c>
      <c r="L82" s="5" t="s">
        <v>961</v>
      </c>
      <c r="M82" s="5" t="s">
        <v>503</v>
      </c>
      <c r="N82" s="5" t="s">
        <v>962</v>
      </c>
      <c r="O82" s="8" t="s">
        <v>963</v>
      </c>
      <c r="P82" s="5" t="s">
        <v>157</v>
      </c>
      <c r="Q82" s="5" t="s">
        <v>2240</v>
      </c>
    </row>
    <row r="83">
      <c r="A83" s="33" t="s">
        <v>2216</v>
      </c>
      <c r="B83" s="5" t="s">
        <v>971</v>
      </c>
      <c r="C83" s="5" t="s">
        <v>972</v>
      </c>
      <c r="D83" s="5" t="s">
        <v>967</v>
      </c>
      <c r="E83" s="33" t="s">
        <v>2218</v>
      </c>
      <c r="F83" s="34" t="s">
        <v>2219</v>
      </c>
      <c r="G83" s="16" t="str">
        <f>HYPERLINK("https://docs.google.com/document/d/12Ih1xiU0fI1B5nCOLvwXdmysUusaFF1gxIIS_I-PswA/edit?usp=drivesdk","Canopy Nomination 109: KIPP Academy Lynn Collegiate")</f>
        <v>Canopy Nomination 109: KIPP Academy Lynn Collegiate</v>
      </c>
      <c r="H83" s="5" t="s">
        <v>2224</v>
      </c>
      <c r="I83" s="5">
        <v>109.0</v>
      </c>
      <c r="J83" s="5"/>
      <c r="K83" s="5" t="s">
        <v>109</v>
      </c>
      <c r="L83" s="5" t="s">
        <v>968</v>
      </c>
      <c r="M83" s="5" t="s">
        <v>327</v>
      </c>
      <c r="N83" s="5" t="s">
        <v>969</v>
      </c>
      <c r="O83" s="8" t="s">
        <v>970</v>
      </c>
      <c r="P83" s="5" t="s">
        <v>122</v>
      </c>
      <c r="Q83" s="5" t="s">
        <v>2237</v>
      </c>
    </row>
    <row r="84">
      <c r="A84" s="33" t="s">
        <v>2229</v>
      </c>
      <c r="B84" s="5" t="s">
        <v>979</v>
      </c>
      <c r="C84" s="5" t="s">
        <v>980</v>
      </c>
      <c r="D84" s="5" t="s">
        <v>975</v>
      </c>
      <c r="E84" s="33" t="s">
        <v>2218</v>
      </c>
      <c r="F84" s="34" t="s">
        <v>2219</v>
      </c>
      <c r="G84" s="16" t="str">
        <f>HYPERLINK("https://docs.google.com/document/d/1QgyAxC78_YcMrzr2s3wm8WpyCi3oY3TQGILTj_lN-pg/edit?usp=drivesdk","Canopy Nomination 110: KIPP Liberation")</f>
        <v>Canopy Nomination 110: KIPP Liberation</v>
      </c>
      <c r="H84" s="5" t="s">
        <v>2235</v>
      </c>
      <c r="I84" s="5">
        <v>110.0</v>
      </c>
      <c r="J84" s="5"/>
      <c r="K84" s="5" t="s">
        <v>139</v>
      </c>
      <c r="L84" s="5" t="s">
        <v>976</v>
      </c>
      <c r="M84" s="5" t="s">
        <v>397</v>
      </c>
      <c r="N84" s="5" t="s">
        <v>977</v>
      </c>
      <c r="O84" s="8" t="s">
        <v>978</v>
      </c>
      <c r="P84" s="5" t="s">
        <v>122</v>
      </c>
      <c r="Q84" s="5" t="s">
        <v>2240</v>
      </c>
    </row>
    <row r="85">
      <c r="A85" s="33" t="s">
        <v>2216</v>
      </c>
      <c r="B85" s="5" t="s">
        <v>986</v>
      </c>
      <c r="C85" s="5" t="s">
        <v>987</v>
      </c>
      <c r="D85" s="5" t="s">
        <v>984</v>
      </c>
      <c r="E85" s="33" t="s">
        <v>2442</v>
      </c>
      <c r="F85" s="34" t="s">
        <v>2255</v>
      </c>
      <c r="G85" s="30" t="str">
        <f>HYPERLINK("https://docs.google.com/document/d/18GUAYLIJWpb9kTTQs8xP60Z4eewQEPQeHaDmTcRcJmo/edit?usp=drivesdk","Canopy Nomination 111: Latitude 37.8 High School")</f>
        <v>Canopy Nomination 111: Latitude 37.8 High School</v>
      </c>
      <c r="H85" s="5" t="s">
        <v>2224</v>
      </c>
      <c r="I85" s="5">
        <v>111.0</v>
      </c>
      <c r="J85" s="5"/>
      <c r="K85" s="5" t="s">
        <v>109</v>
      </c>
      <c r="L85" s="5" t="s">
        <v>221</v>
      </c>
      <c r="M85" s="5" t="s">
        <v>222</v>
      </c>
      <c r="N85" s="5" t="s">
        <v>985</v>
      </c>
      <c r="O85" s="8" t="s">
        <v>117</v>
      </c>
      <c r="P85" s="5" t="s">
        <v>157</v>
      </c>
      <c r="Q85" s="5" t="s">
        <v>2240</v>
      </c>
    </row>
    <row r="86">
      <c r="A86" s="33" t="s">
        <v>2229</v>
      </c>
      <c r="B86" s="5" t="s">
        <v>995</v>
      </c>
      <c r="C86" s="5" t="s">
        <v>996</v>
      </c>
      <c r="D86" s="5" t="s">
        <v>993</v>
      </c>
      <c r="E86" s="33" t="s">
        <v>2509</v>
      </c>
      <c r="F86" s="34" t="s">
        <v>2219</v>
      </c>
      <c r="G86" s="16" t="str">
        <f>HYPERLINK("https://docs.google.com/document/d/1XQQJEYGoBP3K-s1zehd6emUpE4cKRWL-FSFf5niKXrk/edit?usp=drivesdk","Canopy Nomination 112: Launch")</f>
        <v>Canopy Nomination 112: Launch</v>
      </c>
      <c r="H86" s="5" t="s">
        <v>2235</v>
      </c>
      <c r="I86" s="5">
        <v>112.0</v>
      </c>
      <c r="J86" s="5"/>
      <c r="K86" s="5" t="s">
        <v>323</v>
      </c>
      <c r="L86" s="5" t="s">
        <v>527</v>
      </c>
      <c r="M86" s="5" t="s">
        <v>142</v>
      </c>
      <c r="N86" s="5" t="s">
        <v>595</v>
      </c>
      <c r="O86" s="8" t="s">
        <v>994</v>
      </c>
      <c r="P86" s="5" t="s">
        <v>122</v>
      </c>
      <c r="Q86" s="5" t="s">
        <v>2240</v>
      </c>
    </row>
    <row r="87">
      <c r="A87" s="33" t="s">
        <v>2216</v>
      </c>
      <c r="B87" s="5" t="s">
        <v>1004</v>
      </c>
      <c r="C87" s="5" t="s">
        <v>1005</v>
      </c>
      <c r="D87" s="5" t="s">
        <v>1000</v>
      </c>
      <c r="E87" s="33" t="s">
        <v>403</v>
      </c>
      <c r="F87" s="34" t="s">
        <v>2219</v>
      </c>
      <c r="G87" s="16" t="str">
        <f>HYPERLINK("https://docs.google.com/document/d/1sRIi1WNCIz19zc9tn9oPi4fbagUjQBRY_02mQvRAu44/edit?usp=drivesdk","Canopy Nomination 113: Lexington 4 Early Childhood Center")</f>
        <v>Canopy Nomination 113: Lexington 4 Early Childhood Center</v>
      </c>
      <c r="H87" s="5" t="s">
        <v>2224</v>
      </c>
      <c r="I87" s="5">
        <v>113.0</v>
      </c>
      <c r="J87" s="5"/>
      <c r="K87" s="5" t="s">
        <v>139</v>
      </c>
      <c r="L87" s="5" t="s">
        <v>1001</v>
      </c>
      <c r="M87" s="5" t="s">
        <v>406</v>
      </c>
      <c r="N87" s="5" t="s">
        <v>1002</v>
      </c>
      <c r="O87" s="8" t="s">
        <v>1003</v>
      </c>
      <c r="P87" s="5" t="s">
        <v>122</v>
      </c>
      <c r="Q87" s="5" t="s">
        <v>2230</v>
      </c>
    </row>
    <row r="88">
      <c r="A88" s="33" t="s">
        <v>2229</v>
      </c>
      <c r="B88" s="5" t="s">
        <v>1011</v>
      </c>
      <c r="C88" s="5" t="s">
        <v>1012</v>
      </c>
      <c r="D88" s="5" t="s">
        <v>1007</v>
      </c>
      <c r="E88" s="33" t="s">
        <v>2218</v>
      </c>
      <c r="F88" s="34" t="s">
        <v>2219</v>
      </c>
      <c r="G88" s="16" t="str">
        <f>HYPERLINK("https://docs.google.com/document/d/15OZPu_GAcrv9DaLLNzq1u21AmjfoyFCG9QXV5Y82LxE/edit?usp=drivesdk","Canopy Nomination 114: Liberty Elementary School")</f>
        <v>Canopy Nomination 114: Liberty Elementary School</v>
      </c>
      <c r="H88" s="5" t="s">
        <v>2235</v>
      </c>
      <c r="I88" s="5">
        <v>114.0</v>
      </c>
      <c r="J88" s="5"/>
      <c r="K88" s="5" t="s">
        <v>139</v>
      </c>
      <c r="L88" s="5" t="s">
        <v>1008</v>
      </c>
      <c r="M88" s="5" t="s">
        <v>477</v>
      </c>
      <c r="N88" s="5" t="s">
        <v>1009</v>
      </c>
      <c r="O88" s="8" t="s">
        <v>1010</v>
      </c>
      <c r="P88" s="5" t="s">
        <v>122</v>
      </c>
      <c r="Q88" s="5" t="s">
        <v>2237</v>
      </c>
    </row>
    <row r="89">
      <c r="A89" s="33" t="s">
        <v>2216</v>
      </c>
      <c r="B89" s="5" t="s">
        <v>1018</v>
      </c>
      <c r="C89" s="5" t="s">
        <v>1019</v>
      </c>
      <c r="D89" s="5" t="s">
        <v>1015</v>
      </c>
      <c r="E89" s="33" t="s">
        <v>828</v>
      </c>
      <c r="F89" s="34" t="s">
        <v>2219</v>
      </c>
      <c r="G89" s="16" t="str">
        <f>HYPERLINK("https://docs.google.com/document/d/103Ne2ubM3Nhkdk7QhDAE6NsiwKHpM6WxcCzetTjNWlE/edit?usp=drivesdk","Canopy Nomination 115: Lincoln Middle School")</f>
        <v>Canopy Nomination 115: Lincoln Middle School</v>
      </c>
      <c r="H89" s="5" t="s">
        <v>2224</v>
      </c>
      <c r="I89" s="5">
        <v>115.0</v>
      </c>
      <c r="J89" s="5"/>
      <c r="K89" s="5" t="s">
        <v>139</v>
      </c>
      <c r="L89" s="5" t="s">
        <v>1016</v>
      </c>
      <c r="M89" s="5" t="s">
        <v>425</v>
      </c>
      <c r="N89" s="5" t="s">
        <v>143</v>
      </c>
      <c r="O89" s="8" t="s">
        <v>1017</v>
      </c>
      <c r="P89" s="5" t="s">
        <v>122</v>
      </c>
      <c r="Q89" s="5" t="s">
        <v>2237</v>
      </c>
    </row>
    <row r="90">
      <c r="A90" s="33" t="s">
        <v>2229</v>
      </c>
      <c r="B90" s="5" t="s">
        <v>1026</v>
      </c>
      <c r="C90" s="5" t="s">
        <v>1027</v>
      </c>
      <c r="D90" s="5" t="s">
        <v>1022</v>
      </c>
      <c r="E90" s="33" t="s">
        <v>1021</v>
      </c>
      <c r="F90" s="34" t="s">
        <v>2234</v>
      </c>
      <c r="G90" s="16" t="str">
        <f>HYPERLINK("https://docs.google.com/document/d/1NksFauFGGeksMiLqaQmN5gGlr0Hzdx_oAuVA6ZXU_AQ/edit?usp=drivesdk","Canopy Nomination 116: Lindsay Unified High School")</f>
        <v>Canopy Nomination 116: Lindsay Unified High School</v>
      </c>
      <c r="H90" s="5" t="s">
        <v>2235</v>
      </c>
      <c r="I90" s="5">
        <v>116.0</v>
      </c>
      <c r="J90" s="5"/>
      <c r="K90" s="5" t="s">
        <v>139</v>
      </c>
      <c r="L90" s="5" t="s">
        <v>1023</v>
      </c>
      <c r="M90" s="5" t="s">
        <v>222</v>
      </c>
      <c r="N90" s="5" t="s">
        <v>1024</v>
      </c>
      <c r="O90" s="8" t="s">
        <v>1025</v>
      </c>
      <c r="P90" s="5" t="s">
        <v>157</v>
      </c>
      <c r="Q90" s="5" t="s">
        <v>2230</v>
      </c>
    </row>
    <row r="91">
      <c r="A91" s="33" t="s">
        <v>2229</v>
      </c>
      <c r="B91" s="5" t="s">
        <v>1039</v>
      </c>
      <c r="C91" s="5" t="s">
        <v>1040</v>
      </c>
      <c r="D91" s="5" t="s">
        <v>1036</v>
      </c>
      <c r="E91" s="33" t="s">
        <v>178</v>
      </c>
      <c r="F91" s="34" t="s">
        <v>2219</v>
      </c>
      <c r="G91" s="16" t="str">
        <f>HYPERLINK("https://docs.google.com/document/d/14RJLZErqIVcpFN0zR0_A6hPMeiIIxovSqscs8R8gtBQ/edit?usp=drivesdk","Canopy Nomination 118: Logan Innovations")</f>
        <v>Canopy Nomination 118: Logan Innovations</v>
      </c>
      <c r="H91" s="5" t="s">
        <v>2235</v>
      </c>
      <c r="I91" s="5">
        <v>118.0</v>
      </c>
      <c r="J91" s="5"/>
      <c r="K91" s="5" t="s">
        <v>109</v>
      </c>
      <c r="L91" s="5" t="s">
        <v>1037</v>
      </c>
      <c r="M91" s="5" t="s">
        <v>181</v>
      </c>
      <c r="N91" s="5" t="s">
        <v>1038</v>
      </c>
      <c r="O91" s="7" t="s">
        <v>117</v>
      </c>
      <c r="P91" s="5" t="s">
        <v>122</v>
      </c>
      <c r="Q91" s="5" t="s">
        <v>2226</v>
      </c>
    </row>
    <row r="92">
      <c r="A92" s="33" t="s">
        <v>2216</v>
      </c>
      <c r="B92" s="5" t="s">
        <v>1045</v>
      </c>
      <c r="C92" s="5" t="s">
        <v>1046</v>
      </c>
      <c r="D92" s="5" t="s">
        <v>1042</v>
      </c>
      <c r="E92" s="33" t="s">
        <v>311</v>
      </c>
      <c r="F92" s="34" t="s">
        <v>2255</v>
      </c>
      <c r="G92" s="30" t="str">
        <f>HYPERLINK("https://docs.google.com/document/d/13dU90ua6mj1ZyLy5KZ6e1hk-RgAY63wCJeIe5SuFYOQ/edit?usp=drivesdk","Canopy Nomination 119: Madison Palmer High School")</f>
        <v>Canopy Nomination 119: Madison Palmer High School</v>
      </c>
      <c r="H92" s="5" t="s">
        <v>2224</v>
      </c>
      <c r="I92" s="5">
        <v>119.0</v>
      </c>
      <c r="J92" s="5"/>
      <c r="K92" s="5" t="s">
        <v>109</v>
      </c>
      <c r="L92" s="5" t="s">
        <v>1043</v>
      </c>
      <c r="M92" s="5" t="s">
        <v>314</v>
      </c>
      <c r="N92" s="5" t="s">
        <v>143</v>
      </c>
      <c r="O92" s="8" t="s">
        <v>1044</v>
      </c>
      <c r="P92" s="5" t="s">
        <v>157</v>
      </c>
      <c r="Q92" s="5" t="s">
        <v>2237</v>
      </c>
    </row>
    <row r="93">
      <c r="A93" s="33" t="s">
        <v>2216</v>
      </c>
      <c r="B93" s="5" t="s">
        <v>1059</v>
      </c>
      <c r="C93" s="5" t="s">
        <v>1060</v>
      </c>
      <c r="D93" s="5" t="s">
        <v>1056</v>
      </c>
      <c r="E93" s="33" t="s">
        <v>828</v>
      </c>
      <c r="F93" s="34" t="s">
        <v>2219</v>
      </c>
      <c r="G93" s="16" t="str">
        <f>HYPERLINK("https://docs.google.com/document/d/1f4yAUEcxB5NyCVV2jL01FCFIn9JwRldXPXIlYVnwzDQ/edit?usp=drivesdk","Canopy Nomination 121: Manual Academy")</f>
        <v>Canopy Nomination 121: Manual Academy</v>
      </c>
      <c r="H93" s="5" t="s">
        <v>2224</v>
      </c>
      <c r="I93" s="5">
        <v>121.0</v>
      </c>
      <c r="J93" s="5"/>
      <c r="K93" s="5" t="s">
        <v>139</v>
      </c>
      <c r="L93" s="5" t="s">
        <v>1057</v>
      </c>
      <c r="M93" s="5" t="s">
        <v>425</v>
      </c>
      <c r="N93" s="5" t="s">
        <v>143</v>
      </c>
      <c r="O93" s="8" t="s">
        <v>1058</v>
      </c>
      <c r="P93" s="5" t="s">
        <v>122</v>
      </c>
      <c r="Q93" s="5" t="s">
        <v>2237</v>
      </c>
    </row>
    <row r="94">
      <c r="A94" s="33" t="s">
        <v>2229</v>
      </c>
      <c r="B94" s="5" t="s">
        <v>1064</v>
      </c>
      <c r="C94" s="5" t="s">
        <v>2444</v>
      </c>
      <c r="D94" s="5" t="s">
        <v>1062</v>
      </c>
      <c r="E94" s="33" t="s">
        <v>2218</v>
      </c>
      <c r="F94" s="34" t="s">
        <v>2255</v>
      </c>
      <c r="G94" s="30" t="str">
        <f>HYPERLINK("https://docs.google.com/document/d/1pz7pvBIpi3D51ULk4fmlZeo1B4yBTFu7sxHX12hvI84/edit?usp=drivesdk","Canopy Nomination 122: Map Academy Charter School")</f>
        <v>Canopy Nomination 122: Map Academy Charter School</v>
      </c>
      <c r="H94" s="5" t="s">
        <v>2235</v>
      </c>
      <c r="I94" s="5">
        <v>122.0</v>
      </c>
      <c r="J94" s="5"/>
      <c r="K94" s="5" t="s">
        <v>109</v>
      </c>
      <c r="L94" s="5" t="s">
        <v>1063</v>
      </c>
      <c r="M94" s="5" t="s">
        <v>327</v>
      </c>
      <c r="N94" s="5" t="s">
        <v>323</v>
      </c>
      <c r="O94" s="8" t="s">
        <v>117</v>
      </c>
      <c r="P94" s="5" t="s">
        <v>157</v>
      </c>
      <c r="Q94" s="5" t="s">
        <v>2226</v>
      </c>
    </row>
    <row r="95">
      <c r="A95" s="33" t="s">
        <v>2216</v>
      </c>
      <c r="B95" s="5" t="s">
        <v>1072</v>
      </c>
      <c r="C95" s="5" t="s">
        <v>1073</v>
      </c>
      <c r="D95" s="5" t="s">
        <v>1068</v>
      </c>
      <c r="E95" s="33" t="s">
        <v>2218</v>
      </c>
      <c r="F95" s="34" t="s">
        <v>2255</v>
      </c>
      <c r="G95" s="30" t="str">
        <f>HYPERLINK("https://docs.google.com/document/d/1O27N2JI3pLjUdRfLUe2I3cWeEHkcVugKvvj7kjuUzU4/edit?usp=drivesdk","Canopy Nomination 123: Maple Street Magnet School")</f>
        <v>Canopy Nomination 123: Maple Street Magnet School</v>
      </c>
      <c r="H95" s="5" t="s">
        <v>2224</v>
      </c>
      <c r="I95" s="5">
        <v>123.0</v>
      </c>
      <c r="J95" s="5"/>
      <c r="K95" s="5" t="s">
        <v>109</v>
      </c>
      <c r="L95" s="5" t="s">
        <v>1069</v>
      </c>
      <c r="M95" s="5" t="s">
        <v>448</v>
      </c>
      <c r="N95" s="5" t="s">
        <v>1070</v>
      </c>
      <c r="O95" s="8" t="s">
        <v>1071</v>
      </c>
      <c r="P95" s="5" t="s">
        <v>157</v>
      </c>
      <c r="Q95" s="5" t="s">
        <v>2230</v>
      </c>
    </row>
    <row r="96">
      <c r="A96" s="33" t="s">
        <v>2229</v>
      </c>
      <c r="B96" s="5" t="s">
        <v>1080</v>
      </c>
      <c r="C96" s="5" t="s">
        <v>1081</v>
      </c>
      <c r="D96" s="5" t="s">
        <v>1076</v>
      </c>
      <c r="E96" s="33" t="s">
        <v>493</v>
      </c>
      <c r="F96" s="34" t="s">
        <v>2234</v>
      </c>
      <c r="G96" s="16" t="str">
        <f>HYPERLINK("https://docs.google.com/document/d/1JkQjoHHOmd4Ud8p8Fqe7vDPNcwglKedAAVN_VsrBL6k/edit?usp=drivesdk","Canopy Nomination 124: Meadows Valley School PK-12")</f>
        <v>Canopy Nomination 124: Meadows Valley School PK-12</v>
      </c>
      <c r="H96" s="5" t="s">
        <v>2235</v>
      </c>
      <c r="I96" s="5">
        <v>124.0</v>
      </c>
      <c r="J96" s="5"/>
      <c r="K96" s="5" t="s">
        <v>139</v>
      </c>
      <c r="L96" s="5" t="s">
        <v>1077</v>
      </c>
      <c r="M96" s="5" t="s">
        <v>274</v>
      </c>
      <c r="N96" s="5" t="s">
        <v>1078</v>
      </c>
      <c r="O96" s="8" t="s">
        <v>1079</v>
      </c>
      <c r="P96" s="5" t="s">
        <v>157</v>
      </c>
      <c r="Q96" s="5" t="s">
        <v>2237</v>
      </c>
    </row>
    <row r="97">
      <c r="A97" s="33" t="s">
        <v>2216</v>
      </c>
      <c r="B97" s="5" t="s">
        <v>1089</v>
      </c>
      <c r="C97" s="5" t="s">
        <v>1090</v>
      </c>
      <c r="D97" s="5" t="s">
        <v>1085</v>
      </c>
      <c r="E97" s="33" t="s">
        <v>462</v>
      </c>
      <c r="F97" s="34" t="s">
        <v>2219</v>
      </c>
      <c r="G97" s="16" t="str">
        <f>HYPERLINK("https://docs.google.com/document/d/1twKD-5loKeuPCN-mUysCD5daxaIo7lOcsTQayoBGosA/edit?usp=drivesdk","Canopy Nomination 125: Mena High School")</f>
        <v>Canopy Nomination 125: Mena High School</v>
      </c>
      <c r="H97" s="5" t="s">
        <v>2224</v>
      </c>
      <c r="I97" s="5">
        <v>125.0</v>
      </c>
      <c r="J97" s="5"/>
      <c r="K97" s="5" t="s">
        <v>139</v>
      </c>
      <c r="L97" s="5" t="s">
        <v>1086</v>
      </c>
      <c r="M97" s="5" t="s">
        <v>386</v>
      </c>
      <c r="N97" s="5" t="s">
        <v>1087</v>
      </c>
      <c r="O97" s="8" t="s">
        <v>1088</v>
      </c>
      <c r="P97" s="5" t="s">
        <v>122</v>
      </c>
      <c r="Q97" s="5" t="s">
        <v>2240</v>
      </c>
    </row>
    <row r="98">
      <c r="A98" s="33" t="s">
        <v>2229</v>
      </c>
      <c r="B98" s="5" t="s">
        <v>1096</v>
      </c>
      <c r="C98" s="5" t="s">
        <v>1097</v>
      </c>
      <c r="D98" s="5" t="s">
        <v>1093</v>
      </c>
      <c r="E98" s="33" t="s">
        <v>493</v>
      </c>
      <c r="F98" s="34" t="s">
        <v>2255</v>
      </c>
      <c r="G98" s="30" t="str">
        <f>HYPERLINK("https://docs.google.com/document/d/1LittFkX-0Pn2Cwe7DiXloE4TouoBU3uo5wpPLDAOC2s/edit?usp=drivesdk","Canopy Nomination 126: Meridian Technical Charter High School")</f>
        <v>Canopy Nomination 126: Meridian Technical Charter High School</v>
      </c>
      <c r="H98" s="5" t="s">
        <v>2235</v>
      </c>
      <c r="I98" s="5">
        <v>126.0</v>
      </c>
      <c r="J98" s="5"/>
      <c r="K98" s="5" t="s">
        <v>109</v>
      </c>
      <c r="L98" s="5" t="s">
        <v>273</v>
      </c>
      <c r="M98" s="5" t="s">
        <v>274</v>
      </c>
      <c r="N98" s="5" t="s">
        <v>1094</v>
      </c>
      <c r="O98" s="8" t="s">
        <v>1095</v>
      </c>
      <c r="P98" s="5" t="s">
        <v>157</v>
      </c>
      <c r="Q98" s="5" t="s">
        <v>2237</v>
      </c>
    </row>
    <row r="99">
      <c r="A99" s="33" t="s">
        <v>2229</v>
      </c>
      <c r="B99" s="5" t="s">
        <v>1110</v>
      </c>
      <c r="C99" s="5" t="s">
        <v>1111</v>
      </c>
      <c r="D99" s="5" t="s">
        <v>1106</v>
      </c>
      <c r="E99" s="33" t="s">
        <v>2218</v>
      </c>
      <c r="F99" s="34" t="s">
        <v>2219</v>
      </c>
      <c r="G99" s="16" t="str">
        <f>HYPERLINK("https://docs.google.com/document/d/1-QoRmVWAU1x2BtpAKTtq7HusVr2NTRlfqrbjy9Vz6bY/edit?usp=drivesdk","Canopy Nomination 128: Mill Creek Middle School")</f>
        <v>Canopy Nomination 128: Mill Creek Middle School</v>
      </c>
      <c r="H99" s="5" t="s">
        <v>2235</v>
      </c>
      <c r="I99" s="5">
        <v>128.0</v>
      </c>
      <c r="J99" s="5"/>
      <c r="K99" s="5" t="s">
        <v>109</v>
      </c>
      <c r="L99" s="5" t="s">
        <v>1107</v>
      </c>
      <c r="M99" s="5" t="s">
        <v>115</v>
      </c>
      <c r="N99" s="5" t="s">
        <v>1108</v>
      </c>
      <c r="O99" s="8" t="s">
        <v>1109</v>
      </c>
      <c r="P99" s="5" t="s">
        <v>122</v>
      </c>
      <c r="Q99" s="5" t="s">
        <v>2230</v>
      </c>
    </row>
    <row r="100">
      <c r="A100" s="33" t="s">
        <v>2216</v>
      </c>
      <c r="B100" s="5" t="s">
        <v>1118</v>
      </c>
      <c r="C100" s="5" t="s">
        <v>1119</v>
      </c>
      <c r="D100" s="5" t="s">
        <v>1114</v>
      </c>
      <c r="E100" s="33" t="s">
        <v>2218</v>
      </c>
      <c r="F100" s="34" t="s">
        <v>2219</v>
      </c>
      <c r="G100" s="16" t="str">
        <f>HYPERLINK("https://docs.google.com/document/d/1Ge0VCRzzp-haNxuPWTWxQwcfrSUYdMSDazCy8hpDDeM/edit?usp=drivesdk","Canopy Nomination 129: Mineola Elementary")</f>
        <v>Canopy Nomination 129: Mineola Elementary</v>
      </c>
      <c r="H100" s="5" t="s">
        <v>2224</v>
      </c>
      <c r="I100" s="5">
        <v>129.0</v>
      </c>
      <c r="J100" s="5"/>
      <c r="K100" s="5" t="s">
        <v>139</v>
      </c>
      <c r="L100" s="5" t="s">
        <v>1115</v>
      </c>
      <c r="M100" s="5" t="s">
        <v>397</v>
      </c>
      <c r="N100" s="5" t="s">
        <v>1116</v>
      </c>
      <c r="O100" s="8" t="s">
        <v>1117</v>
      </c>
      <c r="P100" s="5" t="s">
        <v>122</v>
      </c>
      <c r="Q100" s="5" t="s">
        <v>2240</v>
      </c>
    </row>
    <row r="101">
      <c r="A101" s="33" t="s">
        <v>2216</v>
      </c>
      <c r="B101" s="5" t="s">
        <v>1132</v>
      </c>
      <c r="C101" s="5" t="s">
        <v>1133</v>
      </c>
      <c r="D101" s="5" t="s">
        <v>1129</v>
      </c>
      <c r="E101" s="33" t="s">
        <v>1128</v>
      </c>
      <c r="F101" s="34" t="s">
        <v>2234</v>
      </c>
      <c r="G101" s="16" t="str">
        <f>HYPERLINK("https://docs.google.com/document/d/1_M_kNuCjHVsFsdM2N4WEt72tE1d03lQmVOrp50Xj8VI/edit?usp=drivesdk","Canopy Nomination 131: Mission Hill K-8 School")</f>
        <v>Canopy Nomination 131: Mission Hill K-8 School</v>
      </c>
      <c r="H101" s="5" t="s">
        <v>2224</v>
      </c>
      <c r="I101" s="5">
        <v>131.0</v>
      </c>
      <c r="J101" s="5"/>
      <c r="K101" s="5" t="s">
        <v>139</v>
      </c>
      <c r="L101" s="5" t="s">
        <v>326</v>
      </c>
      <c r="M101" s="5" t="s">
        <v>327</v>
      </c>
      <c r="N101" s="5" t="s">
        <v>1130</v>
      </c>
      <c r="O101" s="8" t="s">
        <v>1131</v>
      </c>
      <c r="P101" s="5" t="s">
        <v>157</v>
      </c>
      <c r="Q101" s="5" t="s">
        <v>2240</v>
      </c>
    </row>
    <row r="102">
      <c r="A102" s="33" t="s">
        <v>2229</v>
      </c>
      <c r="B102" s="5" t="s">
        <v>1143</v>
      </c>
      <c r="C102" s="5" t="s">
        <v>1144</v>
      </c>
      <c r="D102" s="5" t="s">
        <v>1139</v>
      </c>
      <c r="E102" s="33" t="s">
        <v>2445</v>
      </c>
      <c r="F102" s="34" t="s">
        <v>2219</v>
      </c>
      <c r="G102" s="16" t="str">
        <f>HYPERLINK("https://docs.google.com/document/d/1mfTlwGZBps237qzTZ0Eb6CVy1n3kDjFxoKACMSYbiYk/edit?usp=drivesdk","Canopy Nomination 132: Mission Vista High School")</f>
        <v>Canopy Nomination 132: Mission Vista High School</v>
      </c>
      <c r="H102" s="5" t="s">
        <v>2235</v>
      </c>
      <c r="I102" s="5">
        <v>132.0</v>
      </c>
      <c r="J102" s="5"/>
      <c r="K102" s="5" t="s">
        <v>323</v>
      </c>
      <c r="L102" s="5" t="s">
        <v>1140</v>
      </c>
      <c r="M102" s="5" t="s">
        <v>222</v>
      </c>
      <c r="N102" s="5" t="s">
        <v>1141</v>
      </c>
      <c r="O102" s="8" t="s">
        <v>1142</v>
      </c>
      <c r="P102" s="5" t="s">
        <v>122</v>
      </c>
      <c r="Q102" s="5" t="s">
        <v>2230</v>
      </c>
    </row>
    <row r="103">
      <c r="A103" s="33" t="s">
        <v>2229</v>
      </c>
      <c r="B103" s="5" t="s">
        <v>1162</v>
      </c>
      <c r="C103" s="5" t="s">
        <v>1163</v>
      </c>
      <c r="D103" s="5" t="s">
        <v>1158</v>
      </c>
      <c r="E103" s="33" t="s">
        <v>2446</v>
      </c>
      <c r="F103" s="34" t="s">
        <v>2219</v>
      </c>
      <c r="G103" s="16" t="str">
        <f>HYPERLINK("https://docs.google.com/document/d/1c4vALBkTcEsXQLDsrO2PGTw_pjmArmgxF-zcAL5oVLk/edit?usp=drivesdk","Canopy Nomination 134: Native American Community Academy")</f>
        <v>Canopy Nomination 134: Native American Community Academy</v>
      </c>
      <c r="H103" s="5" t="s">
        <v>2235</v>
      </c>
      <c r="I103" s="5">
        <v>134.0</v>
      </c>
      <c r="J103" s="5"/>
      <c r="K103" s="5" t="s">
        <v>323</v>
      </c>
      <c r="L103" s="5" t="s">
        <v>1159</v>
      </c>
      <c r="M103" s="5" t="s">
        <v>502</v>
      </c>
      <c r="N103" s="5" t="s">
        <v>1160</v>
      </c>
      <c r="O103" s="8" t="s">
        <v>1161</v>
      </c>
      <c r="P103" s="5" t="s">
        <v>122</v>
      </c>
      <c r="Q103" s="5" t="s">
        <v>2237</v>
      </c>
    </row>
    <row r="104">
      <c r="A104" s="33" t="s">
        <v>2229</v>
      </c>
      <c r="B104" s="5" t="s">
        <v>1178</v>
      </c>
      <c r="C104" s="5" t="s">
        <v>1179</v>
      </c>
      <c r="D104" s="5" t="s">
        <v>1175</v>
      </c>
      <c r="E104" s="33" t="s">
        <v>393</v>
      </c>
      <c r="F104" s="34" t="s">
        <v>2234</v>
      </c>
      <c r="G104" s="16" t="str">
        <f>HYPERLINK("https://docs.google.com/document/d/163mAjPfnaGLnQFeLXImFFbsQCmJKcqo0iRWIS866a3E/edit?usp=drivesdk","Canopy Nomination 136: NC School of Science and Mathematics")</f>
        <v>Canopy Nomination 136: NC School of Science and Mathematics</v>
      </c>
      <c r="H104" s="5" t="s">
        <v>2235</v>
      </c>
      <c r="I104" s="5">
        <v>136.0</v>
      </c>
      <c r="J104" s="5"/>
      <c r="K104" s="5" t="s">
        <v>139</v>
      </c>
      <c r="L104" s="5" t="s">
        <v>1176</v>
      </c>
      <c r="M104" s="5" t="s">
        <v>151</v>
      </c>
      <c r="N104" s="5" t="s">
        <v>1177</v>
      </c>
      <c r="O104" s="8" t="s">
        <v>117</v>
      </c>
      <c r="P104" s="5" t="s">
        <v>157</v>
      </c>
      <c r="Q104" s="5" t="s">
        <v>2240</v>
      </c>
    </row>
    <row r="105">
      <c r="A105" s="33" t="s">
        <v>2216</v>
      </c>
      <c r="B105" s="5" t="s">
        <v>1187</v>
      </c>
      <c r="C105" s="5" t="s">
        <v>1188</v>
      </c>
      <c r="D105" s="5" t="s">
        <v>1183</v>
      </c>
      <c r="E105" s="33" t="s">
        <v>462</v>
      </c>
      <c r="F105" s="34" t="s">
        <v>2219</v>
      </c>
      <c r="G105" s="16" t="str">
        <f>HYPERLINK("https://docs.google.com/document/d/15SKaatBvuRMbiofKuZcCZEXzrtF7KSPUdclqXVSeecE/edit?usp=drivesdk","Canopy Nomination 137: Nettleton High School")</f>
        <v>Canopy Nomination 137: Nettleton High School</v>
      </c>
      <c r="H105" s="5" t="s">
        <v>2224</v>
      </c>
      <c r="I105" s="5">
        <v>137.0</v>
      </c>
      <c r="J105" s="5"/>
      <c r="K105" s="5" t="s">
        <v>139</v>
      </c>
      <c r="L105" s="5" t="s">
        <v>1184</v>
      </c>
      <c r="M105" s="5" t="s">
        <v>386</v>
      </c>
      <c r="N105" s="5" t="s">
        <v>1185</v>
      </c>
      <c r="O105" s="8" t="s">
        <v>1186</v>
      </c>
      <c r="P105" s="5" t="s">
        <v>122</v>
      </c>
      <c r="Q105" s="5" t="s">
        <v>2240</v>
      </c>
    </row>
    <row r="106">
      <c r="A106" s="33" t="s">
        <v>2229</v>
      </c>
      <c r="B106" s="5" t="s">
        <v>1193</v>
      </c>
      <c r="C106" s="5" t="s">
        <v>1194</v>
      </c>
      <c r="D106" s="5" t="s">
        <v>1190</v>
      </c>
      <c r="E106" s="33" t="s">
        <v>1147</v>
      </c>
      <c r="F106" s="34" t="s">
        <v>2255</v>
      </c>
      <c r="G106" s="30" t="str">
        <f>HYPERLINK("https://docs.google.com/document/d/19AuqgKh9SKA6g9EQIjnwXRhBlAXz_URIwA3IhE7NPiU/edit?usp=drivesdk","Canopy Nomination 138: New Haven Academy")</f>
        <v>Canopy Nomination 138: New Haven Academy</v>
      </c>
      <c r="H106" s="5" t="s">
        <v>2235</v>
      </c>
      <c r="I106" s="5">
        <v>138.0</v>
      </c>
      <c r="J106" s="5"/>
      <c r="K106" s="5" t="s">
        <v>109</v>
      </c>
      <c r="L106" s="5" t="s">
        <v>507</v>
      </c>
      <c r="M106" s="5" t="s">
        <v>417</v>
      </c>
      <c r="N106" s="5" t="s">
        <v>1191</v>
      </c>
      <c r="O106" s="8" t="s">
        <v>1192</v>
      </c>
      <c r="P106" s="5" t="s">
        <v>157</v>
      </c>
      <c r="Q106" s="5" t="s">
        <v>2237</v>
      </c>
    </row>
    <row r="107">
      <c r="A107" s="33" t="s">
        <v>2216</v>
      </c>
      <c r="B107" s="5" t="s">
        <v>1199</v>
      </c>
      <c r="C107" s="5" t="s">
        <v>1200</v>
      </c>
      <c r="D107" s="5" t="s">
        <v>1196</v>
      </c>
      <c r="E107" s="33" t="s">
        <v>216</v>
      </c>
      <c r="F107" s="34" t="s">
        <v>2219</v>
      </c>
      <c r="G107" s="16" t="str">
        <f>HYPERLINK("https://docs.google.com/document/d/19e2zwvssrivVxVDLjtOnAhcaCNFLNpGjIUPgFQajr2c/edit?usp=drivesdk","Canopy Nomination 139: New Legacy Charter School")</f>
        <v>Canopy Nomination 139: New Legacy Charter School</v>
      </c>
      <c r="H107" s="5" t="s">
        <v>2224</v>
      </c>
      <c r="I107" s="5">
        <v>139.0</v>
      </c>
      <c r="J107" s="5"/>
      <c r="K107" s="5" t="s">
        <v>139</v>
      </c>
      <c r="L107" s="5" t="s">
        <v>141</v>
      </c>
      <c r="M107" s="5" t="s">
        <v>142</v>
      </c>
      <c r="N107" s="5" t="s">
        <v>1197</v>
      </c>
      <c r="O107" s="8" t="s">
        <v>1198</v>
      </c>
      <c r="P107" s="5" t="s">
        <v>122</v>
      </c>
      <c r="Q107" s="5" t="s">
        <v>2226</v>
      </c>
    </row>
    <row r="108">
      <c r="A108" s="33" t="s">
        <v>2216</v>
      </c>
      <c r="B108" s="5" t="s">
        <v>1217</v>
      </c>
      <c r="C108" s="5" t="s">
        <v>1218</v>
      </c>
      <c r="D108" s="5" t="s">
        <v>1213</v>
      </c>
      <c r="E108" s="33" t="s">
        <v>2447</v>
      </c>
      <c r="F108" s="34" t="s">
        <v>2234</v>
      </c>
      <c r="G108" s="16" t="str">
        <f>HYPERLINK("https://docs.google.com/document/d/1r9C_fAw0UGTn_ElhtyGiUx9BYHPM5bUdmrupnbLTMi4/edit?usp=drivesdk","Canopy Nomination 141: Norris Academy")</f>
        <v>Canopy Nomination 141: Norris Academy</v>
      </c>
      <c r="H108" s="5" t="s">
        <v>2224</v>
      </c>
      <c r="I108" s="5">
        <v>141.0</v>
      </c>
      <c r="J108" s="5"/>
      <c r="K108" s="5" t="s">
        <v>139</v>
      </c>
      <c r="L108" s="5" t="s">
        <v>1214</v>
      </c>
      <c r="M108" s="5" t="s">
        <v>503</v>
      </c>
      <c r="N108" s="5" t="s">
        <v>1215</v>
      </c>
      <c r="O108" s="8" t="s">
        <v>1216</v>
      </c>
      <c r="P108" s="5" t="s">
        <v>157</v>
      </c>
      <c r="Q108" s="5" t="s">
        <v>2240</v>
      </c>
    </row>
    <row r="109">
      <c r="A109" s="33" t="s">
        <v>2229</v>
      </c>
      <c r="B109" s="5" t="s">
        <v>1225</v>
      </c>
      <c r="C109" s="5" t="s">
        <v>1226</v>
      </c>
      <c r="D109" s="5" t="s">
        <v>1221</v>
      </c>
      <c r="E109" s="33" t="s">
        <v>158</v>
      </c>
      <c r="F109" s="34" t="s">
        <v>2234</v>
      </c>
      <c r="G109" s="16" t="str">
        <f>HYPERLINK("https://docs.google.com/document/d/1QjQsk7TMMJ1I0Oy8jDEsp67jNq90sdE1sa6zgaDOTk8/edit?usp=drivesdk","Canopy Nomination 142: North Edgecombe High School")</f>
        <v>Canopy Nomination 142: North Edgecombe High School</v>
      </c>
      <c r="H109" s="5" t="s">
        <v>2235</v>
      </c>
      <c r="I109" s="5">
        <v>142.0</v>
      </c>
      <c r="J109" s="5"/>
      <c r="K109" s="5" t="s">
        <v>139</v>
      </c>
      <c r="L109" s="5" t="s">
        <v>1222</v>
      </c>
      <c r="M109" s="5" t="s">
        <v>151</v>
      </c>
      <c r="N109" s="5" t="s">
        <v>1223</v>
      </c>
      <c r="O109" s="8" t="s">
        <v>1224</v>
      </c>
      <c r="P109" s="5" t="s">
        <v>157</v>
      </c>
      <c r="Q109" s="5" t="s">
        <v>2240</v>
      </c>
    </row>
    <row r="110">
      <c r="A110" s="33" t="s">
        <v>2216</v>
      </c>
      <c r="B110" s="5" t="s">
        <v>1245</v>
      </c>
      <c r="C110" s="5" t="s">
        <v>1246</v>
      </c>
      <c r="D110" s="5" t="s">
        <v>1242</v>
      </c>
      <c r="E110" s="33" t="s">
        <v>2218</v>
      </c>
      <c r="F110" s="34" t="s">
        <v>2219</v>
      </c>
      <c r="G110" s="16" t="str">
        <f>HYPERLINK("https://docs.google.com/document/d/1CExYvMQ3bFll-CQ3-lyhKi8JRWNqrS3K1ziijyyKq54/edit?usp=drivesdk","Canopy Nomination 145: Nottingham Elementary School")</f>
        <v>Canopy Nomination 145: Nottingham Elementary School</v>
      </c>
      <c r="H110" s="5" t="s">
        <v>2224</v>
      </c>
      <c r="I110" s="5">
        <v>145.0</v>
      </c>
      <c r="J110" s="5"/>
      <c r="K110" s="5" t="s">
        <v>139</v>
      </c>
      <c r="L110" s="5" t="s">
        <v>976</v>
      </c>
      <c r="M110" s="5" t="s">
        <v>397</v>
      </c>
      <c r="N110" s="5" t="s">
        <v>1243</v>
      </c>
      <c r="O110" s="8" t="s">
        <v>1244</v>
      </c>
      <c r="P110" s="5" t="s">
        <v>122</v>
      </c>
      <c r="Q110" s="5" t="s">
        <v>2237</v>
      </c>
    </row>
    <row r="111">
      <c r="A111" s="33" t="s">
        <v>2229</v>
      </c>
      <c r="B111" s="5" t="s">
        <v>1249</v>
      </c>
      <c r="C111" s="5" t="s">
        <v>1250</v>
      </c>
      <c r="D111" s="5" t="s">
        <v>1247</v>
      </c>
      <c r="E111" s="33" t="s">
        <v>2374</v>
      </c>
      <c r="F111" s="34" t="s">
        <v>2255</v>
      </c>
      <c r="G111" s="30" t="str">
        <f>HYPERLINK("https://docs.google.com/document/d/1Ro1Iq9E_sDG8NT1sEJ4iBD7R4FVWh8ky39NxhE5NG1U/edit?usp=drivesdk","Canopy Nomination 146: NYC iSchool")</f>
        <v>Canopy Nomination 146: NYC iSchool</v>
      </c>
      <c r="H111" s="5" t="s">
        <v>2235</v>
      </c>
      <c r="I111" s="5">
        <v>146.0</v>
      </c>
      <c r="J111" s="5"/>
      <c r="K111" s="5" t="s">
        <v>109</v>
      </c>
      <c r="L111" s="5" t="s">
        <v>338</v>
      </c>
      <c r="M111" s="5" t="s">
        <v>338</v>
      </c>
      <c r="N111" s="5" t="s">
        <v>742</v>
      </c>
      <c r="O111" s="8" t="s">
        <v>1248</v>
      </c>
      <c r="P111" s="5" t="s">
        <v>157</v>
      </c>
      <c r="Q111" s="5" t="s">
        <v>2237</v>
      </c>
    </row>
    <row r="112">
      <c r="A112" s="33" t="s">
        <v>2216</v>
      </c>
      <c r="B112" s="5" t="s">
        <v>1258</v>
      </c>
      <c r="C112" s="5" t="s">
        <v>1259</v>
      </c>
      <c r="D112" s="5" t="s">
        <v>1254</v>
      </c>
      <c r="E112" s="33" t="s">
        <v>576</v>
      </c>
      <c r="F112" s="34" t="s">
        <v>2219</v>
      </c>
      <c r="G112" s="16" t="str">
        <f>HYPERLINK("https://docs.google.com/document/d/1ukHh1Y-CCei942eGTxnyFHjOTP3AHgAeEHpCBEk97HA/edit?usp=drivesdk","Canopy Nomination 147: Oakland High School")</f>
        <v>Canopy Nomination 147: Oakland High School</v>
      </c>
      <c r="H112" s="5" t="s">
        <v>2224</v>
      </c>
      <c r="I112" s="5">
        <v>147.0</v>
      </c>
      <c r="J112" s="5"/>
      <c r="K112" s="5" t="s">
        <v>109</v>
      </c>
      <c r="L112" s="5" t="s">
        <v>1255</v>
      </c>
      <c r="M112" s="5" t="s">
        <v>456</v>
      </c>
      <c r="N112" s="5" t="s">
        <v>1256</v>
      </c>
      <c r="O112" s="8" t="s">
        <v>1257</v>
      </c>
      <c r="P112" s="5" t="s">
        <v>122</v>
      </c>
      <c r="Q112" s="5" t="s">
        <v>2226</v>
      </c>
    </row>
    <row r="113">
      <c r="A113" s="33" t="s">
        <v>2216</v>
      </c>
      <c r="B113" s="5" t="s">
        <v>1272</v>
      </c>
      <c r="C113" s="5" t="s">
        <v>1273</v>
      </c>
      <c r="D113" s="5" t="s">
        <v>1268</v>
      </c>
      <c r="E113" s="33" t="s">
        <v>1261</v>
      </c>
      <c r="F113" s="34" t="s">
        <v>2219</v>
      </c>
      <c r="G113" s="16" t="str">
        <f>HYPERLINK("https://docs.google.com/document/d/1o8lYjpCSsFPOw2aZ39OytzFiZW2rCzEuBqPUCqPjqJQ/edit?usp=drivesdk","Canopy Nomination 149: Ocean Bay Middle School")</f>
        <v>Canopy Nomination 149: Ocean Bay Middle School</v>
      </c>
      <c r="H113" s="5" t="s">
        <v>2224</v>
      </c>
      <c r="I113" s="5">
        <v>149.0</v>
      </c>
      <c r="J113" s="5"/>
      <c r="K113" s="5" t="s">
        <v>109</v>
      </c>
      <c r="L113" s="5" t="s">
        <v>1269</v>
      </c>
      <c r="M113" s="5" t="s">
        <v>406</v>
      </c>
      <c r="N113" s="5" t="s">
        <v>1270</v>
      </c>
      <c r="O113" s="8" t="s">
        <v>1271</v>
      </c>
      <c r="P113" s="5" t="s">
        <v>122</v>
      </c>
      <c r="Q113" s="5" t="s">
        <v>2237</v>
      </c>
    </row>
    <row r="114">
      <c r="A114" s="33" t="s">
        <v>2229</v>
      </c>
      <c r="B114" s="5" t="s">
        <v>1279</v>
      </c>
      <c r="C114" s="5" t="s">
        <v>1280</v>
      </c>
      <c r="D114" s="5" t="s">
        <v>1278</v>
      </c>
      <c r="E114" s="33" t="s">
        <v>2448</v>
      </c>
      <c r="F114" s="34" t="s">
        <v>2234</v>
      </c>
      <c r="G114" s="16" t="str">
        <f>HYPERLINK("https://docs.google.com/document/d/1-5cTT7ysHXc2wA8pLRo6mzR_A-g9HL7Y_NPceZ6JOFc/edit?usp=drivesdk","Canopy Nomination 150: One Stone")</f>
        <v>Canopy Nomination 150: One Stone</v>
      </c>
      <c r="H114" s="5" t="s">
        <v>2235</v>
      </c>
      <c r="I114" s="5">
        <v>150.0</v>
      </c>
      <c r="J114" s="5"/>
      <c r="K114" s="5" t="s">
        <v>139</v>
      </c>
      <c r="L114" s="5" t="s">
        <v>776</v>
      </c>
      <c r="M114" s="5" t="s">
        <v>274</v>
      </c>
      <c r="N114" s="5" t="s">
        <v>143</v>
      </c>
      <c r="O114" s="7" t="s">
        <v>117</v>
      </c>
      <c r="P114" s="5" t="s">
        <v>157</v>
      </c>
      <c r="Q114" s="5" t="s">
        <v>2240</v>
      </c>
    </row>
    <row r="115">
      <c r="A115" s="33" t="s">
        <v>2216</v>
      </c>
      <c r="B115" s="5" t="s">
        <v>1287</v>
      </c>
      <c r="C115" s="5" t="s">
        <v>1288</v>
      </c>
      <c r="D115" s="5" t="s">
        <v>1284</v>
      </c>
      <c r="E115" s="33" t="s">
        <v>201</v>
      </c>
      <c r="F115" s="34" t="s">
        <v>2219</v>
      </c>
      <c r="G115" s="16" t="str">
        <f>HYPERLINK("https://docs.google.com/document/d/1vuUnSm1FWHUUEIJQDSypkW2C6D-aaLPB2hyClKBq3uw/edit?usp=drivesdk","Canopy Nomination 151: Orlo Avenue Elementary")</f>
        <v>Canopy Nomination 151: Orlo Avenue Elementary</v>
      </c>
      <c r="H115" s="5" t="s">
        <v>2224</v>
      </c>
      <c r="I115" s="5">
        <v>151.0</v>
      </c>
      <c r="J115" s="5"/>
      <c r="K115" s="5" t="s">
        <v>139</v>
      </c>
      <c r="L115" s="5" t="s">
        <v>1285</v>
      </c>
      <c r="M115" s="5" t="s">
        <v>204</v>
      </c>
      <c r="N115" s="5" t="s">
        <v>143</v>
      </c>
      <c r="O115" s="8" t="s">
        <v>1286</v>
      </c>
      <c r="P115" s="5" t="s">
        <v>122</v>
      </c>
      <c r="Q115" s="5" t="s">
        <v>2240</v>
      </c>
    </row>
    <row r="116">
      <c r="A116" s="33" t="s">
        <v>2229</v>
      </c>
      <c r="B116" s="5" t="s">
        <v>1294</v>
      </c>
      <c r="C116" s="5" t="s">
        <v>1295</v>
      </c>
      <c r="D116" s="5" t="s">
        <v>1290</v>
      </c>
      <c r="E116" s="33" t="s">
        <v>1228</v>
      </c>
      <c r="F116" s="34" t="s">
        <v>2219</v>
      </c>
      <c r="G116" s="16" t="str">
        <f>HYPERLINK("https://docs.google.com/document/d/1rNnd24xsKtzn1YfD0PfQkCxODW9MID_8CD6Ht95s0yA/edit?usp=drivesdk","Canopy Nomination 152: Pangburn High School")</f>
        <v>Canopy Nomination 152: Pangburn High School</v>
      </c>
      <c r="H116" s="5" t="s">
        <v>2235</v>
      </c>
      <c r="I116" s="5">
        <v>152.0</v>
      </c>
      <c r="J116" s="5"/>
      <c r="K116" s="5" t="s">
        <v>109</v>
      </c>
      <c r="L116" s="5" t="s">
        <v>1291</v>
      </c>
      <c r="M116" s="5" t="s">
        <v>386</v>
      </c>
      <c r="N116" s="5" t="s">
        <v>1292</v>
      </c>
      <c r="O116" s="8" t="s">
        <v>1293</v>
      </c>
      <c r="P116" s="5" t="s">
        <v>122</v>
      </c>
      <c r="Q116" s="5" t="s">
        <v>2237</v>
      </c>
    </row>
    <row r="117">
      <c r="A117" s="33" t="s">
        <v>2216</v>
      </c>
      <c r="B117" s="5" t="s">
        <v>1302</v>
      </c>
      <c r="C117" s="5" t="s">
        <v>1303</v>
      </c>
      <c r="D117" s="5" t="s">
        <v>1298</v>
      </c>
      <c r="E117" s="33" t="s">
        <v>393</v>
      </c>
      <c r="F117" s="34" t="s">
        <v>2219</v>
      </c>
      <c r="G117" s="16" t="str">
        <f>HYPERLINK("https://docs.google.com/document/d/1RlK6se9scUQx26zTaKrRBkq1PMCQv4NaGyR3PEzokSg/edit?usp=drivesdk","Canopy Nomination 153: Park View Elementary")</f>
        <v>Canopy Nomination 153: Park View Elementary</v>
      </c>
      <c r="H117" s="5" t="s">
        <v>2224</v>
      </c>
      <c r="I117" s="5">
        <v>153.0</v>
      </c>
      <c r="J117" s="5"/>
      <c r="K117" s="5" t="s">
        <v>139</v>
      </c>
      <c r="L117" s="5" t="s">
        <v>1299</v>
      </c>
      <c r="M117" s="5" t="s">
        <v>151</v>
      </c>
      <c r="N117" s="5" t="s">
        <v>1300</v>
      </c>
      <c r="O117" s="8" t="s">
        <v>1301</v>
      </c>
      <c r="P117" s="5" t="s">
        <v>122</v>
      </c>
      <c r="Q117" s="5" t="s">
        <v>2237</v>
      </c>
    </row>
    <row r="118">
      <c r="A118" s="33" t="s">
        <v>2216</v>
      </c>
      <c r="B118" s="5" t="s">
        <v>1319</v>
      </c>
      <c r="C118" s="5" t="s">
        <v>1320</v>
      </c>
      <c r="D118" s="5" t="s">
        <v>1315</v>
      </c>
      <c r="E118" s="33" t="s">
        <v>2218</v>
      </c>
      <c r="F118" s="34" t="s">
        <v>2219</v>
      </c>
      <c r="G118" s="16" t="str">
        <f>HYPERLINK("https://docs.google.com/document/d/1bQlqQ33-PFCaC6aq6WbTlsmXjKkYFseel0j4VZF1qas/edit?usp=drivesdk","Canopy Nomination 155: Pasodale Elementary School")</f>
        <v>Canopy Nomination 155: Pasodale Elementary School</v>
      </c>
      <c r="H118" s="5" t="s">
        <v>2224</v>
      </c>
      <c r="I118" s="5">
        <v>155.0</v>
      </c>
      <c r="J118" s="5"/>
      <c r="K118" s="5" t="s">
        <v>139</v>
      </c>
      <c r="L118" s="5" t="s">
        <v>1316</v>
      </c>
      <c r="M118" s="5" t="s">
        <v>397</v>
      </c>
      <c r="N118" s="5" t="s">
        <v>1317</v>
      </c>
      <c r="O118" s="8" t="s">
        <v>1318</v>
      </c>
      <c r="P118" s="5" t="s">
        <v>122</v>
      </c>
      <c r="Q118" s="5" t="s">
        <v>2230</v>
      </c>
    </row>
    <row r="119">
      <c r="A119" s="33" t="s">
        <v>2216</v>
      </c>
      <c r="B119" s="5" t="s">
        <v>1336</v>
      </c>
      <c r="C119" s="5" t="s">
        <v>1337</v>
      </c>
      <c r="D119" s="5" t="s">
        <v>1332</v>
      </c>
      <c r="E119" s="33" t="s">
        <v>1331</v>
      </c>
      <c r="F119" s="34" t="s">
        <v>2219</v>
      </c>
      <c r="G119" s="16" t="str">
        <f>HYPERLINK("https://docs.google.com/document/d/10UbUTiQiwdFcok6yNvVBscJCttqg3f6Y5-fXHUM3Nqw/edit?usp=drivesdk","Canopy Nomination 157: Piedmont High School")</f>
        <v>Canopy Nomination 157: Piedmont High School</v>
      </c>
      <c r="H119" s="5" t="s">
        <v>2224</v>
      </c>
      <c r="I119" s="5">
        <v>157.0</v>
      </c>
      <c r="J119" s="5"/>
      <c r="K119" s="5" t="s">
        <v>109</v>
      </c>
      <c r="L119" s="5" t="s">
        <v>1333</v>
      </c>
      <c r="M119" s="5" t="s">
        <v>504</v>
      </c>
      <c r="N119" s="5" t="s">
        <v>1334</v>
      </c>
      <c r="O119" s="8" t="s">
        <v>1335</v>
      </c>
      <c r="P119" s="5" t="s">
        <v>122</v>
      </c>
      <c r="Q119" s="5" t="s">
        <v>2240</v>
      </c>
    </row>
    <row r="120">
      <c r="A120" s="33" t="s">
        <v>2229</v>
      </c>
      <c r="B120" s="5" t="s">
        <v>2385</v>
      </c>
      <c r="C120" s="5" t="s">
        <v>1345</v>
      </c>
      <c r="D120" s="5" t="s">
        <v>1340</v>
      </c>
      <c r="E120" s="33" t="s">
        <v>2218</v>
      </c>
      <c r="F120" s="34" t="s">
        <v>2219</v>
      </c>
      <c r="G120" s="16" t="str">
        <f>HYPERLINK("https://docs.google.com/document/d/1q3-yBeiM4Qh8FahXzrLQuTV6ne9Ourtlu13Bk7epYtM/edit?usp=drivesdk","Canopy Nomination 158: Pinckney Community High School")</f>
        <v>Canopy Nomination 158: Pinckney Community High School</v>
      </c>
      <c r="H120" s="5" t="s">
        <v>2235</v>
      </c>
      <c r="I120" s="5">
        <v>158.0</v>
      </c>
      <c r="J120" s="5"/>
      <c r="K120" s="5" t="s">
        <v>109</v>
      </c>
      <c r="L120" s="5" t="s">
        <v>1341</v>
      </c>
      <c r="M120" s="5" t="s">
        <v>115</v>
      </c>
      <c r="N120" s="5" t="s">
        <v>1342</v>
      </c>
      <c r="O120" s="8" t="s">
        <v>1343</v>
      </c>
      <c r="P120" s="5" t="s">
        <v>122</v>
      </c>
      <c r="Q120" s="5" t="s">
        <v>2230</v>
      </c>
    </row>
    <row r="121">
      <c r="A121" s="33" t="s">
        <v>2216</v>
      </c>
      <c r="B121" s="5" t="s">
        <v>1351</v>
      </c>
      <c r="C121" s="5" t="s">
        <v>1352</v>
      </c>
      <c r="D121" s="5" t="s">
        <v>1347</v>
      </c>
      <c r="E121" s="33" t="s">
        <v>2218</v>
      </c>
      <c r="F121" s="34" t="s">
        <v>2255</v>
      </c>
      <c r="G121" s="30" t="str">
        <f>HYPERLINK("https://docs.google.com/document/d/1j_OHbRklv-u_fHdY4q4FlPg0qqYr2AdMGGk3zXFqKrQ/edit?usp=drivesdk","Canopy Nomination 159: Pine Tree Elementary School")</f>
        <v>Canopy Nomination 159: Pine Tree Elementary School</v>
      </c>
      <c r="H121" s="5" t="s">
        <v>2224</v>
      </c>
      <c r="I121" s="5">
        <v>159.0</v>
      </c>
      <c r="J121" s="5"/>
      <c r="K121" s="5" t="s">
        <v>109</v>
      </c>
      <c r="L121" s="5" t="s">
        <v>1348</v>
      </c>
      <c r="M121" s="5" t="s">
        <v>448</v>
      </c>
      <c r="N121" s="5" t="s">
        <v>1349</v>
      </c>
      <c r="O121" s="8" t="s">
        <v>1350</v>
      </c>
      <c r="P121" s="5" t="s">
        <v>157</v>
      </c>
      <c r="Q121" s="5" t="s">
        <v>2240</v>
      </c>
    </row>
    <row r="122">
      <c r="A122" s="33" t="s">
        <v>2229</v>
      </c>
      <c r="B122" s="5" t="s">
        <v>1366</v>
      </c>
      <c r="C122" s="5" t="s">
        <v>1367</v>
      </c>
      <c r="D122" s="5" t="s">
        <v>1359</v>
      </c>
      <c r="E122" s="33" t="s">
        <v>1426</v>
      </c>
      <c r="F122" s="34" t="s">
        <v>2219</v>
      </c>
      <c r="G122" s="16" t="str">
        <f>HYPERLINK("https://docs.google.com/document/d/1xort9tjDQ8zbzC-_YP8jCcdT0MIYGOwTm9K4YR_t9SM/edit?usp=drivesdk","Canopy Nomination 160: Pioneer Ridge Middle School")</f>
        <v>Canopy Nomination 160: Pioneer Ridge Middle School</v>
      </c>
      <c r="H122" s="5" t="s">
        <v>2235</v>
      </c>
      <c r="I122" s="5">
        <v>160.0</v>
      </c>
      <c r="J122" s="5"/>
      <c r="K122" s="5" t="s">
        <v>139</v>
      </c>
      <c r="L122" s="5" t="s">
        <v>1361</v>
      </c>
      <c r="M122" s="5" t="s">
        <v>249</v>
      </c>
      <c r="N122" s="5" t="s">
        <v>1363</v>
      </c>
      <c r="O122" s="8" t="s">
        <v>1364</v>
      </c>
      <c r="P122" s="5" t="s">
        <v>122</v>
      </c>
      <c r="Q122" s="5" t="s">
        <v>2240</v>
      </c>
    </row>
    <row r="123">
      <c r="A123" s="33" t="s">
        <v>2216</v>
      </c>
      <c r="B123" s="5" t="s">
        <v>1378</v>
      </c>
      <c r="C123" s="5" t="s">
        <v>1379</v>
      </c>
      <c r="D123" s="5" t="s">
        <v>1374</v>
      </c>
      <c r="E123" s="33" t="s">
        <v>754</v>
      </c>
      <c r="F123" s="34" t="s">
        <v>2219</v>
      </c>
      <c r="G123" s="16" t="str">
        <f>HYPERLINK("https://docs.google.com/document/d/1uFteWilC8f952rsaS31eCAnxuh_0cR7f9zQjlbfnJEk/edit?usp=drivesdk","Canopy Nomination 161: Pittsfield Middle High School")</f>
        <v>Canopy Nomination 161: Pittsfield Middle High School</v>
      </c>
      <c r="H123" s="5" t="s">
        <v>2224</v>
      </c>
      <c r="I123" s="5">
        <v>161.0</v>
      </c>
      <c r="J123" s="5"/>
      <c r="K123" s="5" t="s">
        <v>109</v>
      </c>
      <c r="L123" s="5" t="s">
        <v>1375</v>
      </c>
      <c r="M123" s="5" t="s">
        <v>448</v>
      </c>
      <c r="N123" s="5" t="s">
        <v>1376</v>
      </c>
      <c r="O123" s="8" t="s">
        <v>1377</v>
      </c>
      <c r="P123" s="5" t="s">
        <v>122</v>
      </c>
      <c r="Q123" s="5" t="s">
        <v>2226</v>
      </c>
    </row>
    <row r="124">
      <c r="A124" s="33" t="s">
        <v>2229</v>
      </c>
      <c r="B124" s="5" t="s">
        <v>1383</v>
      </c>
      <c r="C124" s="5" t="s">
        <v>1384</v>
      </c>
      <c r="D124" s="5" t="s">
        <v>1381</v>
      </c>
      <c r="E124" s="33" t="s">
        <v>169</v>
      </c>
      <c r="F124" s="34" t="s">
        <v>2234</v>
      </c>
      <c r="G124" s="16" t="str">
        <f>HYPERLINK("https://docs.google.com/document/d/1pAY8YgQ02U1Kg2LnUfyR_cJ8ahn08D5CI_yNszZMkoU/edit?usp=drivesdk","Canopy Nomination 162: Polaris Charter Academy")</f>
        <v>Canopy Nomination 162: Polaris Charter Academy</v>
      </c>
      <c r="H124" s="5" t="s">
        <v>2235</v>
      </c>
      <c r="I124" s="5">
        <v>162.0</v>
      </c>
      <c r="J124" s="5"/>
      <c r="K124" s="5" t="s">
        <v>139</v>
      </c>
      <c r="L124" s="5" t="s">
        <v>424</v>
      </c>
      <c r="M124" s="5" t="s">
        <v>425</v>
      </c>
      <c r="N124" s="5" t="s">
        <v>173</v>
      </c>
      <c r="O124" s="8" t="s">
        <v>1382</v>
      </c>
      <c r="P124" s="5" t="s">
        <v>157</v>
      </c>
      <c r="Q124" s="5" t="s">
        <v>2237</v>
      </c>
    </row>
    <row r="125">
      <c r="A125" s="33" t="s">
        <v>2216</v>
      </c>
      <c r="B125" s="5" t="s">
        <v>1390</v>
      </c>
      <c r="C125" s="5" t="s">
        <v>1391</v>
      </c>
      <c r="D125" s="5" t="s">
        <v>1386</v>
      </c>
      <c r="E125" s="33" t="s">
        <v>2218</v>
      </c>
      <c r="F125" s="34" t="s">
        <v>2219</v>
      </c>
      <c r="G125" s="16" t="str">
        <f>HYPERLINK("https://docs.google.com/document/d/1QjNdDiIOYRQhhlZOMLaJ5HldE6v9xx1-cbyUoVJRwOM/edit?usp=drivesdk","Canopy Nomination 163: Port Huron High School")</f>
        <v>Canopy Nomination 163: Port Huron High School</v>
      </c>
      <c r="H125" s="5" t="s">
        <v>2224</v>
      </c>
      <c r="I125" s="5">
        <v>163.0</v>
      </c>
      <c r="J125" s="5"/>
      <c r="K125" s="5" t="s">
        <v>109</v>
      </c>
      <c r="L125" s="5" t="s">
        <v>1387</v>
      </c>
      <c r="M125" s="5" t="s">
        <v>115</v>
      </c>
      <c r="N125" s="5" t="s">
        <v>1388</v>
      </c>
      <c r="O125" s="8" t="s">
        <v>1389</v>
      </c>
      <c r="P125" s="5" t="s">
        <v>122</v>
      </c>
      <c r="Q125" s="5" t="s">
        <v>2230</v>
      </c>
    </row>
    <row r="126">
      <c r="A126" s="33" t="s">
        <v>2229</v>
      </c>
      <c r="B126" s="5" t="s">
        <v>1395</v>
      </c>
      <c r="C126" s="5" t="s">
        <v>1396</v>
      </c>
      <c r="D126" s="5" t="s">
        <v>1393</v>
      </c>
      <c r="E126" s="33" t="s">
        <v>2218</v>
      </c>
      <c r="F126" s="34" t="s">
        <v>2219</v>
      </c>
      <c r="G126" s="16" t="str">
        <f>HYPERLINK("https://docs.google.com/document/d/1GN7bHOdhRGnHzHKWA5k7_GM1YL5YMO-6twPnr64kCmc/edit?usp=drivesdk","Canopy Nomination 164: Powderhouse Studios")</f>
        <v>Canopy Nomination 164: Powderhouse Studios</v>
      </c>
      <c r="H126" s="5" t="s">
        <v>2235</v>
      </c>
      <c r="I126" s="5">
        <v>164.0</v>
      </c>
      <c r="J126" s="5"/>
      <c r="K126" s="5" t="s">
        <v>139</v>
      </c>
      <c r="L126" s="5" t="s">
        <v>1394</v>
      </c>
      <c r="M126" s="5" t="s">
        <v>327</v>
      </c>
      <c r="N126" s="5" t="s">
        <v>143</v>
      </c>
      <c r="O126" s="7" t="s">
        <v>117</v>
      </c>
      <c r="P126" s="5" t="s">
        <v>122</v>
      </c>
      <c r="Q126" s="5" t="s">
        <v>2230</v>
      </c>
    </row>
    <row r="127">
      <c r="A127" s="33" t="s">
        <v>2216</v>
      </c>
      <c r="B127" s="5" t="s">
        <v>1401</v>
      </c>
      <c r="C127" s="5" t="s">
        <v>1402</v>
      </c>
      <c r="D127" s="5" t="s">
        <v>1398</v>
      </c>
      <c r="E127" s="33" t="s">
        <v>2218</v>
      </c>
      <c r="F127" s="34" t="s">
        <v>2255</v>
      </c>
      <c r="G127" s="30" t="str">
        <f>HYPERLINK("https://docs.google.com/document/d/1VlLI9gIduUTfKGKiH13t4KA_kpH88i_zUuMNgW8NYS8/edit?usp=drivesdk","Canopy Nomination 165: Purdue Polytechnic High School")</f>
        <v>Canopy Nomination 165: Purdue Polytechnic High School</v>
      </c>
      <c r="H127" s="5" t="s">
        <v>2224</v>
      </c>
      <c r="I127" s="5">
        <v>165.0</v>
      </c>
      <c r="J127" s="5"/>
      <c r="K127" s="5" t="s">
        <v>109</v>
      </c>
      <c r="L127" s="5" t="s">
        <v>1399</v>
      </c>
      <c r="M127" s="5" t="s">
        <v>458</v>
      </c>
      <c r="N127" s="5" t="s">
        <v>323</v>
      </c>
      <c r="O127" s="8" t="s">
        <v>1400</v>
      </c>
      <c r="P127" s="5" t="s">
        <v>157</v>
      </c>
      <c r="Q127" s="5" t="s">
        <v>2230</v>
      </c>
    </row>
    <row r="128">
      <c r="A128" s="33" t="s">
        <v>2229</v>
      </c>
      <c r="B128" s="5" t="s">
        <v>1423</v>
      </c>
      <c r="C128" s="5" t="s">
        <v>1424</v>
      </c>
      <c r="D128" s="5" t="s">
        <v>1421</v>
      </c>
      <c r="E128" s="33" t="s">
        <v>2449</v>
      </c>
      <c r="F128" s="34" t="s">
        <v>2234</v>
      </c>
      <c r="G128" s="16" t="str">
        <f>HYPERLINK("https://docs.google.com/document/d/181F-ug6s6Iw_SFJH0WGdmCoGA4jrjQ9x18ShiEdTiWQ/edit?usp=drivesdk","Canopy Nomination 168: Reiche Community School")</f>
        <v>Canopy Nomination 168: Reiche Community School</v>
      </c>
      <c r="H128" s="5" t="s">
        <v>2235</v>
      </c>
      <c r="I128" s="5">
        <v>168.0</v>
      </c>
      <c r="J128" s="5"/>
      <c r="K128" s="5" t="s">
        <v>139</v>
      </c>
      <c r="L128" s="5" t="s">
        <v>354</v>
      </c>
      <c r="M128" s="5" t="s">
        <v>355</v>
      </c>
      <c r="N128" s="5" t="s">
        <v>356</v>
      </c>
      <c r="O128" s="8" t="s">
        <v>1422</v>
      </c>
      <c r="P128" s="5" t="s">
        <v>157</v>
      </c>
      <c r="Q128" s="5" t="s">
        <v>2237</v>
      </c>
    </row>
    <row r="129">
      <c r="A129" s="33" t="s">
        <v>2216</v>
      </c>
      <c r="B129" s="5" t="s">
        <v>1430</v>
      </c>
      <c r="C129" s="5" t="s">
        <v>1431</v>
      </c>
      <c r="D129" s="5" t="s">
        <v>1427</v>
      </c>
      <c r="E129" s="33" t="s">
        <v>403</v>
      </c>
      <c r="F129" s="34" t="s">
        <v>2219</v>
      </c>
      <c r="G129" s="16" t="str">
        <f>HYPERLINK("https://docs.google.com/document/d/1pB_yVyWtxoxtzgNSptwSrIsojaXawJJ6MgCWDoh8_Zg/edit?usp=drivesdk","Canopy Nomination 169: River Bluff High School")</f>
        <v>Canopy Nomination 169: River Bluff High School</v>
      </c>
      <c r="H129" s="5" t="s">
        <v>2224</v>
      </c>
      <c r="I129" s="5">
        <v>169.0</v>
      </c>
      <c r="J129" s="5"/>
      <c r="K129" s="5" t="s">
        <v>139</v>
      </c>
      <c r="L129" s="5" t="s">
        <v>871</v>
      </c>
      <c r="M129" s="5" t="s">
        <v>406</v>
      </c>
      <c r="N129" s="5" t="s">
        <v>1428</v>
      </c>
      <c r="O129" s="8" t="s">
        <v>1429</v>
      </c>
      <c r="P129" s="5" t="s">
        <v>122</v>
      </c>
      <c r="Q129" s="5" t="s">
        <v>2240</v>
      </c>
    </row>
    <row r="130">
      <c r="A130" s="33" t="s">
        <v>2216</v>
      </c>
      <c r="B130" s="5" t="s">
        <v>1446</v>
      </c>
      <c r="C130" s="5" t="s">
        <v>1447</v>
      </c>
      <c r="D130" s="5" t="s">
        <v>1443</v>
      </c>
      <c r="E130" s="33" t="s">
        <v>449</v>
      </c>
      <c r="F130" s="34" t="s">
        <v>2234</v>
      </c>
      <c r="G130" s="16" t="str">
        <f>HYPERLINK("https://docs.google.com/document/d/1UREkAmVNzCe5-hwabzxfNN4ezaAO4FcFCMAc7mpOI84/edit?usp=drivesdk","Canopy Nomination 171: Rocky Mountain School of Expeditionary Learning")</f>
        <v>Canopy Nomination 171: Rocky Mountain School of Expeditionary Learning</v>
      </c>
      <c r="H130" s="5" t="s">
        <v>2224</v>
      </c>
      <c r="I130" s="5">
        <v>171.0</v>
      </c>
      <c r="J130" s="5"/>
      <c r="K130" s="5" t="s">
        <v>139</v>
      </c>
      <c r="L130" s="5" t="s">
        <v>527</v>
      </c>
      <c r="M130" s="5" t="s">
        <v>142</v>
      </c>
      <c r="N130" s="5" t="s">
        <v>1444</v>
      </c>
      <c r="O130" s="8" t="s">
        <v>1445</v>
      </c>
      <c r="P130" s="5" t="s">
        <v>157</v>
      </c>
      <c r="Q130" s="5" t="s">
        <v>2237</v>
      </c>
    </row>
    <row r="131">
      <c r="A131" s="33" t="s">
        <v>2229</v>
      </c>
      <c r="B131" s="5" t="s">
        <v>1455</v>
      </c>
      <c r="C131" s="5" t="s">
        <v>1456</v>
      </c>
      <c r="D131" s="5" t="s">
        <v>1452</v>
      </c>
      <c r="E131" s="33" t="s">
        <v>2218</v>
      </c>
      <c r="F131" s="34" t="s">
        <v>2219</v>
      </c>
      <c r="G131" s="16" t="str">
        <f>HYPERLINK("https://docs.google.com/document/d/1XtWKPa6Cv6K-aA8Gaqx0J2NEIGwB-hyKslYIoLTCZA4/edit?usp=drivesdk","Canopy Nomination 172: Rooted School")</f>
        <v>Canopy Nomination 172: Rooted School</v>
      </c>
      <c r="H131" s="5" t="s">
        <v>2235</v>
      </c>
      <c r="I131" s="5">
        <v>172.0</v>
      </c>
      <c r="J131" s="5"/>
      <c r="K131" s="5" t="s">
        <v>139</v>
      </c>
      <c r="L131" s="5" t="s">
        <v>1453</v>
      </c>
      <c r="M131" s="5" t="s">
        <v>467</v>
      </c>
      <c r="N131" s="5" t="s">
        <v>143</v>
      </c>
      <c r="O131" s="8" t="s">
        <v>1454</v>
      </c>
      <c r="P131" s="5" t="s">
        <v>122</v>
      </c>
      <c r="Q131" s="5" t="s">
        <v>2240</v>
      </c>
    </row>
    <row r="132">
      <c r="A132" s="33" t="s">
        <v>2216</v>
      </c>
      <c r="B132" s="5" t="s">
        <v>1460</v>
      </c>
      <c r="C132" s="5" t="s">
        <v>1461</v>
      </c>
      <c r="D132" s="5" t="s">
        <v>1458</v>
      </c>
      <c r="E132" s="33" t="s">
        <v>626</v>
      </c>
      <c r="F132" s="34" t="s">
        <v>2219</v>
      </c>
      <c r="G132" s="16" t="str">
        <f>HYPERLINK("https://docs.google.com/document/d/17Xn8nZGrZDqp2MT1fitjkPCDj9bmZq-SHN7jib-Ey6I/edit?usp=drivesdk","Canopy Nomination 173: Salem Church Elementary")</f>
        <v>Canopy Nomination 173: Salem Church Elementary</v>
      </c>
      <c r="H132" s="5" t="s">
        <v>2224</v>
      </c>
      <c r="I132" s="5">
        <v>173.0</v>
      </c>
      <c r="J132" s="5"/>
      <c r="K132" s="5" t="s">
        <v>139</v>
      </c>
      <c r="L132" s="5" t="s">
        <v>479</v>
      </c>
      <c r="M132" s="5" t="s">
        <v>512</v>
      </c>
      <c r="N132" s="5" t="s">
        <v>1459</v>
      </c>
      <c r="O132" s="7" t="s">
        <v>117</v>
      </c>
      <c r="P132" s="5" t="s">
        <v>122</v>
      </c>
      <c r="Q132" s="5" t="s">
        <v>2237</v>
      </c>
    </row>
    <row r="133">
      <c r="A133" s="33" t="s">
        <v>2229</v>
      </c>
      <c r="B133" s="5" t="s">
        <v>1468</v>
      </c>
      <c r="C133" s="5" t="s">
        <v>1469</v>
      </c>
      <c r="D133" s="5" t="s">
        <v>1464</v>
      </c>
      <c r="E133" s="33" t="s">
        <v>132</v>
      </c>
      <c r="F133" s="34" t="s">
        <v>2219</v>
      </c>
      <c r="G133" s="16" t="str">
        <f>HYPERLINK("https://docs.google.com/document/d/12ivMwe0zrD8-NSQN7XutO4KrcBojdwvb92Ot51mBEMY/edit?usp=drivesdk","Canopy Nomination 174: Salem High School")</f>
        <v>Canopy Nomination 174: Salem High School</v>
      </c>
      <c r="H133" s="5" t="s">
        <v>2235</v>
      </c>
      <c r="I133" s="5">
        <v>174.0</v>
      </c>
      <c r="J133" s="5"/>
      <c r="K133" s="5" t="s">
        <v>109</v>
      </c>
      <c r="L133" s="5" t="s">
        <v>1465</v>
      </c>
      <c r="M133" s="5" t="s">
        <v>129</v>
      </c>
      <c r="N133" s="5" t="s">
        <v>1466</v>
      </c>
      <c r="O133" s="8" t="s">
        <v>1467</v>
      </c>
      <c r="P133" s="5" t="s">
        <v>122</v>
      </c>
      <c r="Q133" s="5" t="s">
        <v>2240</v>
      </c>
    </row>
    <row r="134">
      <c r="A134" s="33" t="s">
        <v>2216</v>
      </c>
      <c r="B134" s="5" t="s">
        <v>1475</v>
      </c>
      <c r="C134" s="5" t="s">
        <v>1476</v>
      </c>
      <c r="D134" s="5" t="s">
        <v>1471</v>
      </c>
      <c r="E134" s="33" t="s">
        <v>403</v>
      </c>
      <c r="F134" s="34" t="s">
        <v>2234</v>
      </c>
      <c r="G134" s="16" t="str">
        <f>HYPERLINK("https://docs.google.com/document/d/1GBon185DXkVDixbYnr8WNpRUaXERyGcxh7BuNoIHPjs/edit?usp=drivesdk","Canopy Nomination 175: Saluda Trail Middle School")</f>
        <v>Canopy Nomination 175: Saluda Trail Middle School</v>
      </c>
      <c r="H134" s="5" t="s">
        <v>2224</v>
      </c>
      <c r="I134" s="5">
        <v>175.0</v>
      </c>
      <c r="J134" s="5"/>
      <c r="K134" s="5" t="s">
        <v>139</v>
      </c>
      <c r="L134" s="5" t="s">
        <v>1472</v>
      </c>
      <c r="M134" s="5" t="s">
        <v>406</v>
      </c>
      <c r="N134" s="5" t="s">
        <v>1473</v>
      </c>
      <c r="O134" s="8" t="s">
        <v>1474</v>
      </c>
      <c r="P134" s="5" t="s">
        <v>157</v>
      </c>
      <c r="Q134" s="5" t="s">
        <v>2230</v>
      </c>
    </row>
    <row r="135">
      <c r="A135" s="33" t="s">
        <v>2229</v>
      </c>
      <c r="B135" s="5" t="s">
        <v>1502</v>
      </c>
      <c r="C135" s="5" t="s">
        <v>1503</v>
      </c>
      <c r="D135" s="5" t="s">
        <v>1498</v>
      </c>
      <c r="E135" s="33" t="s">
        <v>2218</v>
      </c>
      <c r="F135" s="34" t="s">
        <v>2219</v>
      </c>
      <c r="G135" s="16" t="str">
        <f>HYPERLINK("https://docs.google.com/document/d/1Sxg1EDkRB7SevVqCNxaSlVGO5IFEaZxT9sOcSdM_hGQ/edit?usp=drivesdk","Canopy Nomination 178: Science and Math Institute")</f>
        <v>Canopy Nomination 178: Science and Math Institute</v>
      </c>
      <c r="H135" s="5" t="s">
        <v>2235</v>
      </c>
      <c r="I135" s="5">
        <v>178.0</v>
      </c>
      <c r="J135" s="5"/>
      <c r="K135" s="5" t="s">
        <v>109</v>
      </c>
      <c r="L135" s="5" t="s">
        <v>1499</v>
      </c>
      <c r="M135" s="5" t="s">
        <v>259</v>
      </c>
      <c r="N135" s="5" t="s">
        <v>1500</v>
      </c>
      <c r="O135" s="8" t="s">
        <v>1501</v>
      </c>
      <c r="P135" s="5" t="s">
        <v>122</v>
      </c>
      <c r="Q135" s="5" t="s">
        <v>2237</v>
      </c>
    </row>
    <row r="136">
      <c r="A136" s="33" t="s">
        <v>2229</v>
      </c>
      <c r="B136" s="5" t="s">
        <v>1515</v>
      </c>
      <c r="C136" s="5" t="s">
        <v>1516</v>
      </c>
      <c r="D136" s="5" t="s">
        <v>1511</v>
      </c>
      <c r="E136" s="33" t="s">
        <v>2218</v>
      </c>
      <c r="F136" s="34" t="s">
        <v>2255</v>
      </c>
      <c r="G136" s="30" t="str">
        <f>HYPERLINK("https://docs.google.com/document/d/1ZkthUaJ-16KPJ8dLOL7WEO2ZaDw9p2_T0wZchVqDwnA/edit?usp=drivesdk","Canopy Nomination 180: SEEQS")</f>
        <v>Canopy Nomination 180: SEEQS</v>
      </c>
      <c r="H136" s="5" t="s">
        <v>2235</v>
      </c>
      <c r="I136" s="5">
        <v>180.0</v>
      </c>
      <c r="J136" s="5"/>
      <c r="K136" s="5" t="s">
        <v>109</v>
      </c>
      <c r="L136" s="5" t="s">
        <v>1512</v>
      </c>
      <c r="M136" s="5" t="s">
        <v>447</v>
      </c>
      <c r="N136" s="5" t="s">
        <v>1513</v>
      </c>
      <c r="O136" s="8" t="s">
        <v>1514</v>
      </c>
      <c r="P136" s="5" t="s">
        <v>157</v>
      </c>
      <c r="Q136" s="5" t="s">
        <v>2240</v>
      </c>
    </row>
    <row r="137">
      <c r="A137" s="33" t="s">
        <v>2216</v>
      </c>
      <c r="B137" s="5" t="s">
        <v>1522</v>
      </c>
      <c r="C137" s="5" t="s">
        <v>1523</v>
      </c>
      <c r="D137" s="5" t="s">
        <v>1520</v>
      </c>
      <c r="E137" s="33" t="s">
        <v>158</v>
      </c>
      <c r="F137" s="34" t="s">
        <v>2234</v>
      </c>
      <c r="G137" s="16" t="str">
        <f>HYPERLINK("https://docs.google.com/document/d/13TwQLyE4Zx5AhIXITXj2NqNXXs8GPfFPLTnIn3fbwL0/edit?usp=drivesdk","Canopy Nomination 181: Shamrock Garden Elementary School")</f>
        <v>Canopy Nomination 181: Shamrock Garden Elementary School</v>
      </c>
      <c r="H137" s="5" t="s">
        <v>2224</v>
      </c>
      <c r="I137" s="5">
        <v>181.0</v>
      </c>
      <c r="J137" s="5"/>
      <c r="K137" s="5" t="s">
        <v>139</v>
      </c>
      <c r="L137" s="5" t="s">
        <v>150</v>
      </c>
      <c r="M137" s="5" t="s">
        <v>151</v>
      </c>
      <c r="N137" s="5" t="s">
        <v>152</v>
      </c>
      <c r="O137" s="8" t="s">
        <v>1521</v>
      </c>
      <c r="P137" s="5" t="s">
        <v>157</v>
      </c>
      <c r="Q137" s="5" t="s">
        <v>2230</v>
      </c>
    </row>
    <row r="138">
      <c r="A138" s="33" t="s">
        <v>2229</v>
      </c>
      <c r="B138" s="5" t="s">
        <v>1543</v>
      </c>
      <c r="C138" s="5" t="s">
        <v>1544</v>
      </c>
      <c r="D138" s="5" t="s">
        <v>1539</v>
      </c>
      <c r="E138" s="33" t="s">
        <v>462</v>
      </c>
      <c r="F138" s="34" t="s">
        <v>2234</v>
      </c>
      <c r="G138" s="16" t="str">
        <f>HYPERLINK("https://docs.google.com/document/d/1jaoF544KyvDSzTtnuiGkkohcUdLk_v9XDms4G9DKWvw/edit?usp=drivesdk","Canopy Nomination 184: Siloam Springs High School")</f>
        <v>Canopy Nomination 184: Siloam Springs High School</v>
      </c>
      <c r="H138" s="5" t="s">
        <v>2235</v>
      </c>
      <c r="I138" s="5">
        <v>184.0</v>
      </c>
      <c r="J138" s="5"/>
      <c r="K138" s="5" t="s">
        <v>139</v>
      </c>
      <c r="L138" s="5" t="s">
        <v>1540</v>
      </c>
      <c r="M138" s="5" t="s">
        <v>386</v>
      </c>
      <c r="N138" s="5" t="s">
        <v>1541</v>
      </c>
      <c r="O138" s="8" t="s">
        <v>1542</v>
      </c>
      <c r="P138" s="5" t="s">
        <v>157</v>
      </c>
      <c r="Q138" s="5" t="s">
        <v>2240</v>
      </c>
    </row>
    <row r="139">
      <c r="A139" s="33" t="s">
        <v>2216</v>
      </c>
      <c r="B139" s="5" t="s">
        <v>1552</v>
      </c>
      <c r="C139" s="5" t="s">
        <v>1553</v>
      </c>
      <c r="D139" s="5" t="s">
        <v>1548</v>
      </c>
      <c r="E139" s="33" t="s">
        <v>2218</v>
      </c>
      <c r="F139" s="34" t="s">
        <v>2219</v>
      </c>
      <c r="G139" s="16" t="str">
        <f>HYPERLINK("https://docs.google.com/document/d/1e77cLl2yBtorNS3woLqbq5vc310tZfNHJneKAuqisCg/edit?usp=drivesdk","Canopy Nomination 185: Silverton School")</f>
        <v>Canopy Nomination 185: Silverton School</v>
      </c>
      <c r="H139" s="5" t="s">
        <v>2224</v>
      </c>
      <c r="I139" s="5">
        <v>185.0</v>
      </c>
      <c r="J139" s="5"/>
      <c r="K139" s="5" t="s">
        <v>109</v>
      </c>
      <c r="L139" s="5" t="s">
        <v>1549</v>
      </c>
      <c r="M139" s="5" t="s">
        <v>142</v>
      </c>
      <c r="N139" s="5" t="s">
        <v>1551</v>
      </c>
      <c r="O139" s="7" t="s">
        <v>117</v>
      </c>
      <c r="P139" s="5" t="s">
        <v>122</v>
      </c>
      <c r="Q139" s="5" t="s">
        <v>2226</v>
      </c>
    </row>
    <row r="140">
      <c r="A140" s="33" t="s">
        <v>2216</v>
      </c>
      <c r="B140" s="5" t="s">
        <v>1563</v>
      </c>
      <c r="C140" s="5" t="s">
        <v>1564</v>
      </c>
      <c r="D140" s="5" t="s">
        <v>1562</v>
      </c>
      <c r="E140" s="33" t="s">
        <v>2218</v>
      </c>
      <c r="F140" s="34" t="s">
        <v>2219</v>
      </c>
      <c r="G140" s="16" t="str">
        <f>HYPERLINK("https://docs.google.com/document/d/184VBMh_G-Hn_AA78vzI22feiVhtRol38IJkcWFaTDPg/edit?usp=drivesdk","Canopy Nomination 187: Sisu Academy")</f>
        <v>Canopy Nomination 187: Sisu Academy</v>
      </c>
      <c r="H140" s="5" t="s">
        <v>2224</v>
      </c>
      <c r="I140" s="5">
        <v>187.0</v>
      </c>
      <c r="J140" s="5"/>
      <c r="K140" s="5" t="s">
        <v>139</v>
      </c>
      <c r="L140" s="5" t="s">
        <v>616</v>
      </c>
      <c r="M140" s="5" t="s">
        <v>222</v>
      </c>
      <c r="N140" s="5" t="s">
        <v>323</v>
      </c>
      <c r="O140" s="8" t="s">
        <v>117</v>
      </c>
      <c r="P140" s="5" t="s">
        <v>122</v>
      </c>
      <c r="Q140" s="5" t="s">
        <v>2230</v>
      </c>
    </row>
    <row r="141">
      <c r="A141" s="33" t="s">
        <v>2229</v>
      </c>
      <c r="B141" s="5" t="s">
        <v>1569</v>
      </c>
      <c r="C141" s="5" t="s">
        <v>1570</v>
      </c>
      <c r="D141" s="5" t="s">
        <v>1566</v>
      </c>
      <c r="E141" s="33" t="s">
        <v>2218</v>
      </c>
      <c r="F141" s="34" t="s">
        <v>2219</v>
      </c>
      <c r="G141" s="16" t="str">
        <f>HYPERLINK("https://docs.google.com/document/d/1plbyW5TkB7Jo_elYRTgAilQNvUG2Edkc6r_IQAGuRnA/edit?usp=drivesdk","Canopy Nomination 188: Soaring Heights Pk-8")</f>
        <v>Canopy Nomination 188: Soaring Heights Pk-8</v>
      </c>
      <c r="H141" s="5" t="s">
        <v>2235</v>
      </c>
      <c r="I141" s="5">
        <v>188.0</v>
      </c>
      <c r="J141" s="5"/>
      <c r="K141" s="5" t="s">
        <v>109</v>
      </c>
      <c r="L141" s="5" t="s">
        <v>1567</v>
      </c>
      <c r="M141" s="5" t="s">
        <v>142</v>
      </c>
      <c r="N141" s="5" t="s">
        <v>1568</v>
      </c>
      <c r="O141" s="8" t="s">
        <v>117</v>
      </c>
      <c r="P141" s="5" t="s">
        <v>122</v>
      </c>
      <c r="Q141" s="5" t="s">
        <v>2230</v>
      </c>
    </row>
    <row r="142">
      <c r="A142" s="33" t="s">
        <v>2229</v>
      </c>
      <c r="B142" s="5" t="s">
        <v>1584</v>
      </c>
      <c r="C142" s="5" t="s">
        <v>1585</v>
      </c>
      <c r="D142" s="5" t="s">
        <v>1583</v>
      </c>
      <c r="E142" s="33" t="s">
        <v>2218</v>
      </c>
      <c r="F142" s="34" t="s">
        <v>2219</v>
      </c>
      <c r="G142" s="16" t="str">
        <f>HYPERLINK("https://docs.google.com/document/d/1pjBurJjCk2LQit5oqh_Ydxs9RkHOWT0DUYuBXif80JQ/edit?usp=drivesdk","Canopy Nomination 190: Social Justice School")</f>
        <v>Canopy Nomination 190: Social Justice School</v>
      </c>
      <c r="H142" s="5" t="s">
        <v>2235</v>
      </c>
      <c r="I142" s="5">
        <v>190.0</v>
      </c>
      <c r="J142" s="5"/>
      <c r="K142" s="5" t="s">
        <v>139</v>
      </c>
      <c r="L142" s="5" t="s">
        <v>259</v>
      </c>
      <c r="M142" s="5" t="s">
        <v>439</v>
      </c>
      <c r="N142" s="5" t="s">
        <v>323</v>
      </c>
      <c r="O142" s="7" t="s">
        <v>117</v>
      </c>
      <c r="P142" s="5" t="s">
        <v>122</v>
      </c>
      <c r="Q142" s="5" t="s">
        <v>2237</v>
      </c>
    </row>
    <row r="143">
      <c r="A143" s="33" t="s">
        <v>2216</v>
      </c>
      <c r="B143" s="5" t="s">
        <v>1591</v>
      </c>
      <c r="C143" s="5" t="s">
        <v>1592</v>
      </c>
      <c r="D143" s="5" t="s">
        <v>1589</v>
      </c>
      <c r="E143" s="33" t="s">
        <v>2311</v>
      </c>
      <c r="F143" s="34" t="s">
        <v>2219</v>
      </c>
      <c r="G143" s="16" t="str">
        <f>HYPERLINK("https://docs.google.com/document/d/1xSbsyAr233t7CsHEApRHIqs0MwnhTaBbD9bCsXhFbeI/edit?usp=drivesdk","Canopy Nomination 191: Solar Preparatory School for Girls")</f>
        <v>Canopy Nomination 191: Solar Preparatory School for Girls</v>
      </c>
      <c r="H143" s="5" t="s">
        <v>2224</v>
      </c>
      <c r="I143" s="5">
        <v>191.0</v>
      </c>
      <c r="J143" s="5"/>
      <c r="K143" s="5" t="s">
        <v>323</v>
      </c>
      <c r="L143" s="5" t="s">
        <v>561</v>
      </c>
      <c r="M143" s="5" t="s">
        <v>397</v>
      </c>
      <c r="N143" s="5" t="s">
        <v>562</v>
      </c>
      <c r="O143" s="8" t="s">
        <v>1590</v>
      </c>
      <c r="P143" s="5" t="s">
        <v>122</v>
      </c>
      <c r="Q143" s="5" t="s">
        <v>2240</v>
      </c>
    </row>
    <row r="144">
      <c r="A144" s="33" t="s">
        <v>2216</v>
      </c>
      <c r="B144" s="5" t="s">
        <v>1613</v>
      </c>
      <c r="C144" s="5" t="s">
        <v>1614</v>
      </c>
      <c r="D144" s="5" t="s">
        <v>1609</v>
      </c>
      <c r="E144" s="33" t="s">
        <v>2452</v>
      </c>
      <c r="F144" s="34" t="s">
        <v>2255</v>
      </c>
      <c r="G144" s="30" t="str">
        <f>HYPERLINK("https://docs.google.com/document/d/1dHIIuSFqFjuKcD6p7linbSXQRZ8L9ohNfozrNAsqkPU/edit?usp=drivesdk","Canopy Nomination 193: Souhegan Coop High School")</f>
        <v>Canopy Nomination 193: Souhegan Coop High School</v>
      </c>
      <c r="H144" s="5" t="s">
        <v>2224</v>
      </c>
      <c r="I144" s="37">
        <v>193.0</v>
      </c>
      <c r="J144" s="5"/>
      <c r="K144" s="5" t="s">
        <v>109</v>
      </c>
      <c r="L144" s="5" t="s">
        <v>1610</v>
      </c>
      <c r="M144" s="5" t="s">
        <v>448</v>
      </c>
      <c r="N144" s="5" t="s">
        <v>1611</v>
      </c>
      <c r="O144" s="8" t="s">
        <v>1612</v>
      </c>
      <c r="P144" s="5" t="s">
        <v>157</v>
      </c>
      <c r="Q144" s="5" t="s">
        <v>2240</v>
      </c>
    </row>
    <row r="145">
      <c r="A145" s="33" t="s">
        <v>2229</v>
      </c>
      <c r="B145" s="5" t="s">
        <v>1622</v>
      </c>
      <c r="C145" s="5" t="s">
        <v>1623</v>
      </c>
      <c r="D145" s="5" t="s">
        <v>1619</v>
      </c>
      <c r="E145" s="33" t="s">
        <v>1167</v>
      </c>
      <c r="F145" s="34" t="s">
        <v>2234</v>
      </c>
      <c r="G145" s="16" t="str">
        <f>HYPERLINK("https://docs.google.com/document/d/1J11DbPE__b3RX4Uvm-XJwnkURZtynU6J_MX3IQOYS1U/edit?usp=drivesdk","Canopy Nomination 194: St. Alphonsus Catholic School")</f>
        <v>Canopy Nomination 194: St. Alphonsus Catholic School</v>
      </c>
      <c r="H145" s="5" t="s">
        <v>2235</v>
      </c>
      <c r="I145" s="5">
        <v>194.0</v>
      </c>
      <c r="J145" s="5"/>
      <c r="K145" s="5" t="s">
        <v>139</v>
      </c>
      <c r="L145" s="5" t="s">
        <v>1620</v>
      </c>
      <c r="M145" s="5" t="s">
        <v>249</v>
      </c>
      <c r="N145" s="5" t="s">
        <v>1170</v>
      </c>
      <c r="O145" s="8" t="s">
        <v>1621</v>
      </c>
      <c r="P145" s="5" t="s">
        <v>157</v>
      </c>
      <c r="Q145" s="5" t="s">
        <v>2230</v>
      </c>
    </row>
    <row r="146">
      <c r="A146" s="33" t="s">
        <v>2216</v>
      </c>
      <c r="B146" s="5" t="s">
        <v>1626</v>
      </c>
      <c r="C146" s="5" t="s">
        <v>1627</v>
      </c>
      <c r="D146" s="5" t="s">
        <v>1625</v>
      </c>
      <c r="E146" s="33" t="s">
        <v>2218</v>
      </c>
      <c r="F146" s="34" t="s">
        <v>2219</v>
      </c>
      <c r="G146" s="16" t="str">
        <f>HYPERLINK("https://docs.google.com/document/d/1TURRMuEYaKiWaKNgy5JMt5UTHg8mPlNBdXlsnceHvmY/edit?usp=drivesdk","Canopy Nomination 195: Statesman Academy for Boys")</f>
        <v>Canopy Nomination 195: Statesman Academy for Boys</v>
      </c>
      <c r="H146" s="5" t="s">
        <v>2224</v>
      </c>
      <c r="I146" s="5">
        <v>195.0</v>
      </c>
      <c r="J146" s="5"/>
      <c r="K146" s="5" t="s">
        <v>109</v>
      </c>
      <c r="L146" s="5" t="s">
        <v>259</v>
      </c>
      <c r="M146" s="5" t="s">
        <v>439</v>
      </c>
      <c r="N146" s="5" t="s">
        <v>143</v>
      </c>
      <c r="O146" s="7" t="s">
        <v>117</v>
      </c>
      <c r="P146" s="5" t="s">
        <v>122</v>
      </c>
      <c r="Q146" s="5" t="s">
        <v>2237</v>
      </c>
    </row>
    <row r="147">
      <c r="A147" s="33" t="s">
        <v>2229</v>
      </c>
      <c r="B147" s="5" t="s">
        <v>1650</v>
      </c>
      <c r="C147" s="5" t="s">
        <v>1651</v>
      </c>
      <c r="D147" s="5" t="s">
        <v>1646</v>
      </c>
      <c r="E147" s="33" t="s">
        <v>462</v>
      </c>
      <c r="F147" s="34" t="s">
        <v>2219</v>
      </c>
      <c r="G147" s="16" t="str">
        <f>HYPERLINK("https://docs.google.com/document/d/1zIvF7Gs_i5ZNp3Zr_69-xeRmMatA0YR4aUxTJ8XMkQM/edit?usp=drivesdk","Canopy Nomination 198: Stuttgart Junior High School")</f>
        <v>Canopy Nomination 198: Stuttgart Junior High School</v>
      </c>
      <c r="H147" s="5" t="s">
        <v>2235</v>
      </c>
      <c r="I147" s="5">
        <v>198.0</v>
      </c>
      <c r="J147" s="5"/>
      <c r="K147" s="5" t="s">
        <v>139</v>
      </c>
      <c r="L147" s="5" t="s">
        <v>1647</v>
      </c>
      <c r="M147" s="5" t="s">
        <v>386</v>
      </c>
      <c r="N147" s="5" t="s">
        <v>1648</v>
      </c>
      <c r="O147" s="8" t="s">
        <v>1649</v>
      </c>
      <c r="P147" s="5" t="s">
        <v>122</v>
      </c>
      <c r="Q147" s="5" t="s">
        <v>2226</v>
      </c>
    </row>
    <row r="148">
      <c r="A148" s="33" t="s">
        <v>2229</v>
      </c>
      <c r="B148" s="5" t="s">
        <v>1678</v>
      </c>
      <c r="C148" s="5" t="s">
        <v>1679</v>
      </c>
      <c r="D148" s="5" t="s">
        <v>1674</v>
      </c>
      <c r="E148" s="33" t="s">
        <v>271</v>
      </c>
      <c r="F148" s="34" t="s">
        <v>2219</v>
      </c>
      <c r="G148" s="16" t="str">
        <f>HYPERLINK("https://docs.google.com/document/d/1CbXMZHbZi3m9kHHE6C3d4MCdD2cRyd1_OWhhlJgC9Zo/edit?usp=drivesdk","Canopy Nomination 202: Temple View Elementary")</f>
        <v>Canopy Nomination 202: Temple View Elementary</v>
      </c>
      <c r="H148" s="5" t="s">
        <v>2235</v>
      </c>
      <c r="I148" s="5">
        <v>202.0</v>
      </c>
      <c r="J148" s="5"/>
      <c r="K148" s="5" t="s">
        <v>139</v>
      </c>
      <c r="L148" s="5" t="s">
        <v>1675</v>
      </c>
      <c r="M148" s="5" t="s">
        <v>274</v>
      </c>
      <c r="N148" s="5" t="s">
        <v>1676</v>
      </c>
      <c r="O148" s="8" t="s">
        <v>1677</v>
      </c>
      <c r="P148" s="5" t="s">
        <v>122</v>
      </c>
      <c r="Q148" s="5" t="s">
        <v>2240</v>
      </c>
    </row>
    <row r="149">
      <c r="A149" s="33" t="s">
        <v>2216</v>
      </c>
      <c r="B149" s="5" t="s">
        <v>1704</v>
      </c>
      <c r="C149" s="5" t="s">
        <v>1705</v>
      </c>
      <c r="D149" s="5" t="s">
        <v>1701</v>
      </c>
      <c r="E149" s="33" t="s">
        <v>920</v>
      </c>
      <c r="F149" s="34" t="s">
        <v>2219</v>
      </c>
      <c r="G149" s="16" t="str">
        <f>HYPERLINK("https://docs.google.com/document/d/1tWJ4s8-HcJva-1t_aYqOHsnuOUjTTDWOQ0MkdUQS3NI/edit?usp=drivesdk","Canopy Nomination 205: The NET Charter High School: Gentilly")</f>
        <v>Canopy Nomination 205: The NET Charter High School: Gentilly</v>
      </c>
      <c r="H149" s="5" t="s">
        <v>2224</v>
      </c>
      <c r="I149" s="5">
        <v>205.0</v>
      </c>
      <c r="J149" s="5"/>
      <c r="K149" s="5" t="s">
        <v>139</v>
      </c>
      <c r="L149" s="5" t="s">
        <v>1453</v>
      </c>
      <c r="M149" s="5" t="s">
        <v>467</v>
      </c>
      <c r="N149" s="5" t="s">
        <v>1702</v>
      </c>
      <c r="O149" s="8" t="s">
        <v>1703</v>
      </c>
      <c r="P149" s="5" t="s">
        <v>122</v>
      </c>
      <c r="Q149" s="5" t="s">
        <v>2230</v>
      </c>
    </row>
    <row r="150">
      <c r="A150" s="33" t="s">
        <v>2229</v>
      </c>
      <c r="B150" s="5" t="s">
        <v>1710</v>
      </c>
      <c r="C150" s="5" t="s">
        <v>1711</v>
      </c>
      <c r="D150" s="5" t="s">
        <v>1707</v>
      </c>
      <c r="E150" s="33" t="s">
        <v>2374</v>
      </c>
      <c r="F150" s="34" t="s">
        <v>2255</v>
      </c>
      <c r="G150" s="30" t="str">
        <f>HYPERLINK("https://docs.google.com/document/d/1CW7IwDQ_ZeOCYZxD_2yaZ25kN0UQY2OngM7bqQ21F9w/edit?usp=drivesdk","Canopy Nomination 206: The Young Women's Leadership School of Astoria")</f>
        <v>Canopy Nomination 206: The Young Women's Leadership School of Astoria</v>
      </c>
      <c r="H150" s="5" t="s">
        <v>2235</v>
      </c>
      <c r="I150" s="5">
        <v>206.0</v>
      </c>
      <c r="J150" s="5"/>
      <c r="K150" s="5" t="s">
        <v>109</v>
      </c>
      <c r="L150" s="5" t="s">
        <v>1708</v>
      </c>
      <c r="M150" s="5" t="s">
        <v>338</v>
      </c>
      <c r="N150" s="5" t="s">
        <v>742</v>
      </c>
      <c r="O150" s="8" t="s">
        <v>1709</v>
      </c>
      <c r="P150" s="5" t="s">
        <v>157</v>
      </c>
      <c r="Q150" s="5" t="s">
        <v>2240</v>
      </c>
    </row>
    <row r="151">
      <c r="A151" s="33" t="s">
        <v>2216</v>
      </c>
      <c r="B151" s="5" t="s">
        <v>1718</v>
      </c>
      <c r="C151" s="5" t="s">
        <v>1719</v>
      </c>
      <c r="D151" s="5" t="s">
        <v>1715</v>
      </c>
      <c r="E151" s="33" t="s">
        <v>754</v>
      </c>
      <c r="F151" s="34" t="s">
        <v>2219</v>
      </c>
      <c r="G151" s="16" t="str">
        <f>HYPERLINK("https://docs.google.com/document/d/1HXmhTSZQZhOlk4YVW_uJcn7bYvGudTH8qDO1OL5LQio/edit?usp=drivesdk","Canopy Nomination 207: Ton Tyson School of Innovation")</f>
        <v>Canopy Nomination 207: Ton Tyson School of Innovation</v>
      </c>
      <c r="H151" s="5" t="s">
        <v>2224</v>
      </c>
      <c r="I151" s="5">
        <v>207.0</v>
      </c>
      <c r="J151" s="5"/>
      <c r="K151" s="5" t="s">
        <v>109</v>
      </c>
      <c r="L151" s="5" t="s">
        <v>1716</v>
      </c>
      <c r="M151" s="5" t="s">
        <v>386</v>
      </c>
      <c r="N151" s="5" t="s">
        <v>1717</v>
      </c>
      <c r="O151" s="7" t="s">
        <v>117</v>
      </c>
      <c r="P151" s="5" t="s">
        <v>122</v>
      </c>
      <c r="Q151" s="5" t="s">
        <v>2237</v>
      </c>
    </row>
    <row r="152">
      <c r="A152" s="33" t="s">
        <v>2216</v>
      </c>
      <c r="B152" s="5" t="s">
        <v>1744</v>
      </c>
      <c r="C152" s="5" t="s">
        <v>1745</v>
      </c>
      <c r="D152" s="5" t="s">
        <v>1742</v>
      </c>
      <c r="E152" s="33" t="s">
        <v>2455</v>
      </c>
      <c r="F152" s="34" t="s">
        <v>2255</v>
      </c>
      <c r="G152" s="30" t="str">
        <f>HYPERLINK("https://docs.google.com/document/d/1sZc_yN-Q9yaChq9B7bf1WgYCEs_2kj605MoGgo4woHw/edit?usp=drivesdk","Canopy Nomination 211: Urban Assembly Maker Academy")</f>
        <v>Canopy Nomination 211: Urban Assembly Maker Academy</v>
      </c>
      <c r="H152" s="5" t="s">
        <v>2224</v>
      </c>
      <c r="I152" s="5">
        <v>211.0</v>
      </c>
      <c r="J152" s="5"/>
      <c r="K152" s="5" t="s">
        <v>109</v>
      </c>
      <c r="L152" s="5" t="s">
        <v>338</v>
      </c>
      <c r="M152" s="5" t="s">
        <v>338</v>
      </c>
      <c r="N152" s="5" t="s">
        <v>742</v>
      </c>
      <c r="O152" s="8" t="s">
        <v>1743</v>
      </c>
      <c r="P152" s="5" t="s">
        <v>157</v>
      </c>
      <c r="Q152" s="5" t="s">
        <v>2240</v>
      </c>
    </row>
    <row r="153">
      <c r="A153" s="33" t="s">
        <v>2216</v>
      </c>
      <c r="B153" s="5" t="s">
        <v>1760</v>
      </c>
      <c r="C153" s="5" t="s">
        <v>1761</v>
      </c>
      <c r="D153" s="5" t="s">
        <v>1756</v>
      </c>
      <c r="E153" s="33" t="s">
        <v>1121</v>
      </c>
      <c r="F153" s="34" t="s">
        <v>2234</v>
      </c>
      <c r="G153" s="16" t="str">
        <f>HYPERLINK("https://docs.google.com/document/d/1IOgGH-YwaZAcA4e1PQY7aiyjQie-fxL1GgxbVSFvoZI/edit?usp=drivesdk","Canopy Nomination 213: Valley New School")</f>
        <v>Canopy Nomination 213: Valley New School</v>
      </c>
      <c r="H153" s="5" t="s">
        <v>2224</v>
      </c>
      <c r="I153" s="5">
        <v>213.0</v>
      </c>
      <c r="J153" s="5"/>
      <c r="K153" s="5" t="s">
        <v>139</v>
      </c>
      <c r="L153" s="5" t="s">
        <v>1757</v>
      </c>
      <c r="M153" s="5" t="s">
        <v>503</v>
      </c>
      <c r="N153" s="5" t="s">
        <v>1758</v>
      </c>
      <c r="O153" s="8" t="s">
        <v>1759</v>
      </c>
      <c r="P153" s="5" t="s">
        <v>157</v>
      </c>
      <c r="Q153" s="5" t="s">
        <v>2240</v>
      </c>
    </row>
    <row r="154">
      <c r="A154" s="33" t="s">
        <v>2216</v>
      </c>
      <c r="B154" s="5" t="s">
        <v>1789</v>
      </c>
      <c r="C154" s="5" t="s">
        <v>1790</v>
      </c>
      <c r="D154" s="5" t="s">
        <v>1785</v>
      </c>
      <c r="E154" s="33" t="s">
        <v>1823</v>
      </c>
      <c r="F154" s="34" t="s">
        <v>2219</v>
      </c>
      <c r="G154" s="16" t="str">
        <f>HYPERLINK("https://docs.google.com/document/d/1ODFk9Mz-m9OYVjyd1XvQxHeusK5n6lRiOf0Dd13UHFM/edit?usp=drivesdk","Canopy Nomination 217: Vilas Elementary School")</f>
        <v>Canopy Nomination 217: Vilas Elementary School</v>
      </c>
      <c r="H154" s="5" t="s">
        <v>2224</v>
      </c>
      <c r="I154" s="5">
        <v>217.0</v>
      </c>
      <c r="J154" s="5"/>
      <c r="K154" s="5" t="s">
        <v>109</v>
      </c>
      <c r="L154" s="5" t="s">
        <v>1786</v>
      </c>
      <c r="M154" s="5" t="s">
        <v>448</v>
      </c>
      <c r="N154" s="5" t="s">
        <v>1787</v>
      </c>
      <c r="O154" s="8" t="s">
        <v>1788</v>
      </c>
      <c r="P154" s="5" t="s">
        <v>122</v>
      </c>
      <c r="Q154" s="5" t="s">
        <v>2230</v>
      </c>
    </row>
    <row r="155">
      <c r="A155" s="33" t="s">
        <v>2229</v>
      </c>
      <c r="B155" s="5" t="s">
        <v>1795</v>
      </c>
      <c r="C155" s="5" t="s">
        <v>1796</v>
      </c>
      <c r="D155" s="5" t="s">
        <v>1792</v>
      </c>
      <c r="E155" s="33" t="s">
        <v>2218</v>
      </c>
      <c r="F155" s="34" t="s">
        <v>2255</v>
      </c>
      <c r="G155" s="30" t="str">
        <f>HYPERLINK("https://docs.google.com/document/d/1NvrLGaZUEwJdbbj6LH3VxDThKQcExsvaNwykMn4hEjM/edit?usp=drivesdk","Canopy Nomination 218: Waimea Canyon Middle School")</f>
        <v>Canopy Nomination 218: Waimea Canyon Middle School</v>
      </c>
      <c r="H155" s="5" t="s">
        <v>2235</v>
      </c>
      <c r="I155" s="5">
        <v>218.0</v>
      </c>
      <c r="J155" s="5"/>
      <c r="K155" s="5" t="s">
        <v>109</v>
      </c>
      <c r="L155" s="5" t="s">
        <v>1793</v>
      </c>
      <c r="M155" s="5" t="s">
        <v>447</v>
      </c>
      <c r="N155" s="5" t="s">
        <v>1513</v>
      </c>
      <c r="O155" s="8" t="s">
        <v>1794</v>
      </c>
      <c r="P155" s="5" t="s">
        <v>157</v>
      </c>
      <c r="Q155" s="5" t="s">
        <v>2240</v>
      </c>
    </row>
    <row r="156">
      <c r="A156" s="33" t="s">
        <v>2229</v>
      </c>
      <c r="B156" s="5" t="s">
        <v>1811</v>
      </c>
      <c r="C156" s="5" t="s">
        <v>1812</v>
      </c>
      <c r="D156" s="5" t="s">
        <v>1809</v>
      </c>
      <c r="E156" s="33" t="s">
        <v>2503</v>
      </c>
      <c r="F156" s="34" t="s">
        <v>2255</v>
      </c>
      <c r="G156" s="30" t="str">
        <f>HYPERLINK("https://docs.google.com/document/d/1l9a8XcS3KRfUNVxzx6HW8jdyU0f3r2_0Ev20zgaZjXg/edit?usp=drivesdk","Canopy Nomination 220: Washington Leadership Academy")</f>
        <v>Canopy Nomination 220: Washington Leadership Academy</v>
      </c>
      <c r="H156" s="5" t="s">
        <v>2235</v>
      </c>
      <c r="I156" s="5">
        <v>220.0</v>
      </c>
      <c r="J156" s="5"/>
      <c r="K156" s="5" t="s">
        <v>109</v>
      </c>
      <c r="L156" s="5" t="s">
        <v>259</v>
      </c>
      <c r="M156" s="5" t="s">
        <v>439</v>
      </c>
      <c r="N156" s="5" t="s">
        <v>1809</v>
      </c>
      <c r="O156" s="8" t="s">
        <v>1810</v>
      </c>
      <c r="P156" s="5" t="s">
        <v>157</v>
      </c>
      <c r="Q156" s="5" t="s">
        <v>2230</v>
      </c>
    </row>
    <row r="157">
      <c r="A157" s="33" t="s">
        <v>2216</v>
      </c>
      <c r="B157" s="5" t="s">
        <v>1820</v>
      </c>
      <c r="C157" s="5" t="s">
        <v>1821</v>
      </c>
      <c r="D157" s="5" t="s">
        <v>1816</v>
      </c>
      <c r="E157" s="33" t="s">
        <v>1426</v>
      </c>
      <c r="F157" s="34" t="s">
        <v>2219</v>
      </c>
      <c r="G157" s="16" t="str">
        <f>HYPERLINK("https://docs.google.com/document/d/1Z5eIjxX4D6aHuM8wDOHjaOpMAH6QM2KUOja6Ly5suIE/edit?usp=drivesdk","Canopy Nomination 221: Waukesha STEM Academy Saratoga Campus")</f>
        <v>Canopy Nomination 221: Waukesha STEM Academy Saratoga Campus</v>
      </c>
      <c r="H157" s="5" t="s">
        <v>2224</v>
      </c>
      <c r="I157" s="5">
        <v>221.0</v>
      </c>
      <c r="J157" s="5"/>
      <c r="K157" s="5" t="s">
        <v>139</v>
      </c>
      <c r="L157" s="5" t="s">
        <v>1817</v>
      </c>
      <c r="M157" s="5" t="s">
        <v>503</v>
      </c>
      <c r="N157" s="5" t="s">
        <v>1818</v>
      </c>
      <c r="O157" s="8" t="s">
        <v>1819</v>
      </c>
      <c r="P157" s="5" t="s">
        <v>122</v>
      </c>
      <c r="Q157" s="5" t="s">
        <v>2230</v>
      </c>
    </row>
    <row r="158">
      <c r="A158" s="33" t="s">
        <v>2229</v>
      </c>
      <c r="B158" s="5" t="s">
        <v>1828</v>
      </c>
      <c r="C158" s="5" t="s">
        <v>1829</v>
      </c>
      <c r="D158" s="5" t="s">
        <v>1824</v>
      </c>
      <c r="E158" s="33" t="s">
        <v>2218</v>
      </c>
      <c r="F158" s="34" t="s">
        <v>2219</v>
      </c>
      <c r="G158" s="16" t="str">
        <f>HYPERLINK("https://docs.google.com/document/d/1ONj2Zr-NNGr5YG5JP1icnY0R4CWyWOeYqVL0zPumJYU/edit?usp=drivesdk","Canopy Nomination 222: Weber Elementary")</f>
        <v>Canopy Nomination 222: Weber Elementary</v>
      </c>
      <c r="H158" s="5" t="s">
        <v>2235</v>
      </c>
      <c r="I158" s="5">
        <v>222.0</v>
      </c>
      <c r="J158" s="5"/>
      <c r="K158" s="5" t="s">
        <v>139</v>
      </c>
      <c r="L158" s="5" t="s">
        <v>1825</v>
      </c>
      <c r="M158" s="5" t="s">
        <v>397</v>
      </c>
      <c r="N158" s="5" t="s">
        <v>1826</v>
      </c>
      <c r="O158" s="8" t="s">
        <v>1827</v>
      </c>
      <c r="P158" s="5" t="s">
        <v>122</v>
      </c>
      <c r="Q158" s="5" t="s">
        <v>2237</v>
      </c>
    </row>
    <row r="159">
      <c r="A159" s="33" t="s">
        <v>2216</v>
      </c>
      <c r="B159" s="5" t="s">
        <v>1832</v>
      </c>
      <c r="C159" s="5" t="s">
        <v>1833</v>
      </c>
      <c r="D159" s="5" t="s">
        <v>1830</v>
      </c>
      <c r="E159" s="33" t="s">
        <v>2374</v>
      </c>
      <c r="F159" s="34" t="s">
        <v>2255</v>
      </c>
      <c r="G159" s="30" t="str">
        <f>HYPERLINK("https://docs.google.com/document/d/1iNty3HEWruKnR-5MURhN-csLAj1M7wF_MYnN5qxjiEY/edit?usp=drivesdk","Canopy Nomination 223: West Side Collaborative Middle School")</f>
        <v>Canopy Nomination 223: West Side Collaborative Middle School</v>
      </c>
      <c r="H159" s="5" t="s">
        <v>2224</v>
      </c>
      <c r="I159" s="5">
        <v>223.0</v>
      </c>
      <c r="J159" s="5"/>
      <c r="K159" s="5" t="s">
        <v>109</v>
      </c>
      <c r="L159" s="5" t="s">
        <v>338</v>
      </c>
      <c r="M159" s="5" t="s">
        <v>338</v>
      </c>
      <c r="N159" s="5" t="s">
        <v>742</v>
      </c>
      <c r="O159" s="8" t="s">
        <v>1831</v>
      </c>
      <c r="P159" s="5" t="s">
        <v>157</v>
      </c>
      <c r="Q159" s="5" t="s">
        <v>2240</v>
      </c>
    </row>
    <row r="160">
      <c r="A160" s="33" t="s">
        <v>2216</v>
      </c>
      <c r="B160" s="5" t="s">
        <v>1844</v>
      </c>
      <c r="C160" s="5" t="s">
        <v>1845</v>
      </c>
      <c r="D160" s="5" t="s">
        <v>1841</v>
      </c>
      <c r="E160" s="33" t="s">
        <v>828</v>
      </c>
      <c r="F160" s="34" t="s">
        <v>2219</v>
      </c>
      <c r="G160" s="16" t="str">
        <f>HYPERLINK("https://docs.google.com/document/d/1yqQJ9k6N9sT8Mar7nn1tEqKGNgngJ4rHKZ0Ds8bfYcc/edit?usp=drivesdk","Canopy Nomination 225: Wheeling High School")</f>
        <v>Canopy Nomination 225: Wheeling High School</v>
      </c>
      <c r="H160" s="5" t="s">
        <v>2224</v>
      </c>
      <c r="I160" s="5">
        <v>225.0</v>
      </c>
      <c r="J160" s="5"/>
      <c r="K160" s="5" t="s">
        <v>139</v>
      </c>
      <c r="L160" s="5" t="s">
        <v>1842</v>
      </c>
      <c r="M160" s="5" t="s">
        <v>425</v>
      </c>
      <c r="N160" s="5" t="s">
        <v>143</v>
      </c>
      <c r="O160" s="8" t="s">
        <v>1843</v>
      </c>
      <c r="P160" s="5" t="s">
        <v>122</v>
      </c>
      <c r="Q160" s="5" t="s">
        <v>2240</v>
      </c>
    </row>
    <row r="161">
      <c r="A161" s="33" t="s">
        <v>2216</v>
      </c>
      <c r="B161" s="5" t="s">
        <v>1862</v>
      </c>
      <c r="C161" s="5" t="s">
        <v>1863</v>
      </c>
      <c r="D161" s="5" t="s">
        <v>1861</v>
      </c>
      <c r="E161" s="33" t="s">
        <v>2218</v>
      </c>
      <c r="F161" s="34" t="s">
        <v>2219</v>
      </c>
      <c r="G161" s="16" t="str">
        <f>HYPERLINK("https://docs.google.com/document/d/19x0QFmmHdM3_-9pyyCNs0K_bO0oA6zUen1exR8a74js/edit?usp=drivesdk","Canopy Nomination 227: Whittle School")</f>
        <v>Canopy Nomination 227: Whittle School</v>
      </c>
      <c r="H161" s="5" t="s">
        <v>2224</v>
      </c>
      <c r="I161" s="5">
        <v>227.0</v>
      </c>
      <c r="J161" s="5"/>
      <c r="K161" s="5" t="s">
        <v>139</v>
      </c>
      <c r="L161" s="5" t="s">
        <v>259</v>
      </c>
      <c r="M161" s="5" t="s">
        <v>439</v>
      </c>
      <c r="N161" s="5" t="s">
        <v>1861</v>
      </c>
      <c r="O161" s="7" t="s">
        <v>117</v>
      </c>
      <c r="P161" s="5" t="s">
        <v>122</v>
      </c>
      <c r="Q161" s="5" t="s">
        <v>2230</v>
      </c>
    </row>
    <row r="162">
      <c r="A162" s="33" t="s">
        <v>2229</v>
      </c>
      <c r="B162" s="5" t="s">
        <v>1871</v>
      </c>
      <c r="C162" s="5" t="s">
        <v>1872</v>
      </c>
      <c r="D162" s="5" t="s">
        <v>1869</v>
      </c>
      <c r="E162" s="33" t="s">
        <v>2505</v>
      </c>
      <c r="F162" s="34" t="s">
        <v>2255</v>
      </c>
      <c r="G162" s="30" t="str">
        <f>HYPERLINK("https://docs.google.com/document/d/13uYocoAUxXUsqT3MEwJ4mR2V-XmPcE7PIe-GEbd4KnU/edit?usp=drivesdk","Canopy Nomination 228: William Smith High School")</f>
        <v>Canopy Nomination 228: William Smith High School</v>
      </c>
      <c r="H162" s="5" t="s">
        <v>2235</v>
      </c>
      <c r="I162" s="5">
        <v>228.0</v>
      </c>
      <c r="J162" s="5"/>
      <c r="K162" s="5" t="s">
        <v>109</v>
      </c>
      <c r="L162" s="5" t="s">
        <v>141</v>
      </c>
      <c r="M162" s="5" t="s">
        <v>142</v>
      </c>
      <c r="N162" s="5" t="s">
        <v>681</v>
      </c>
      <c r="O162" s="8" t="s">
        <v>1870</v>
      </c>
      <c r="P162" s="5" t="s">
        <v>157</v>
      </c>
      <c r="Q162" s="5" t="s">
        <v>2240</v>
      </c>
    </row>
    <row r="163">
      <c r="A163" s="33" t="s">
        <v>2229</v>
      </c>
      <c r="B163" s="5" t="s">
        <v>1888</v>
      </c>
      <c r="C163" s="5" t="s">
        <v>1889</v>
      </c>
      <c r="D163" s="5" t="s">
        <v>1886</v>
      </c>
      <c r="E163" s="33" t="s">
        <v>2506</v>
      </c>
      <c r="F163" s="34" t="s">
        <v>2255</v>
      </c>
      <c r="G163" s="30" t="str">
        <f>HYPERLINK("https://docs.google.com/document/d/1BQ7LtoEtuZptHWDM6axqQioCVFY9M4KldXdihHAgdgo/edit?usp=drivesdk","Canopy Nomination 230: Workspace Education")</f>
        <v>Canopy Nomination 230: Workspace Education</v>
      </c>
      <c r="H163" s="5" t="s">
        <v>2235</v>
      </c>
      <c r="I163" s="5">
        <v>230.0</v>
      </c>
      <c r="J163" s="5"/>
      <c r="K163" s="5" t="s">
        <v>109</v>
      </c>
      <c r="L163" s="5" t="s">
        <v>1887</v>
      </c>
      <c r="M163" s="5" t="s">
        <v>417</v>
      </c>
      <c r="N163" s="5" t="s">
        <v>323</v>
      </c>
      <c r="O163" s="8" t="s">
        <v>117</v>
      </c>
      <c r="P163" s="5" t="s">
        <v>157</v>
      </c>
      <c r="Q163" s="5" t="s">
        <v>2237</v>
      </c>
    </row>
    <row r="164">
      <c r="A164" s="33" t="s">
        <v>2216</v>
      </c>
      <c r="B164" s="5" t="s">
        <v>1897</v>
      </c>
      <c r="C164" s="5" t="s">
        <v>1898</v>
      </c>
      <c r="D164" s="5" t="s">
        <v>1893</v>
      </c>
      <c r="E164" s="33" t="s">
        <v>1228</v>
      </c>
      <c r="F164" s="34" t="s">
        <v>2219</v>
      </c>
      <c r="G164" s="16" t="str">
        <f>HYPERLINK("https://docs.google.com/document/d/1SuLUrcvVyaUJ6qya6PJ1CUxO-b_x2Fe1ab8XOoUh39A/edit?usp=drivesdk","Canopy Nomination 231: Wynne Intermediate School")</f>
        <v>Canopy Nomination 231: Wynne Intermediate School</v>
      </c>
      <c r="H164" s="5" t="s">
        <v>2224</v>
      </c>
      <c r="I164" s="5">
        <v>231.0</v>
      </c>
      <c r="J164" s="5"/>
      <c r="K164" s="5" t="s">
        <v>109</v>
      </c>
      <c r="L164" s="5" t="s">
        <v>1894</v>
      </c>
      <c r="M164" s="5" t="s">
        <v>386</v>
      </c>
      <c r="N164" s="5" t="s">
        <v>1895</v>
      </c>
      <c r="O164" s="8" t="s">
        <v>1896</v>
      </c>
      <c r="P164" s="5" t="s">
        <v>122</v>
      </c>
      <c r="Q164" s="5" t="s">
        <v>2226</v>
      </c>
    </row>
    <row r="165">
      <c r="A165" s="33" t="s">
        <v>2216</v>
      </c>
      <c r="B165" s="5" t="s">
        <v>1911</v>
      </c>
      <c r="C165" s="5" t="s">
        <v>1912</v>
      </c>
      <c r="D165" s="5" t="s">
        <v>1906</v>
      </c>
      <c r="E165" s="33" t="s">
        <v>1905</v>
      </c>
      <c r="F165" s="34" t="s">
        <v>2219</v>
      </c>
      <c r="G165" s="16" t="str">
        <f>HYPERLINK("https://docs.google.com/document/d/1ar2WkPv__ZvyGZ7cxi6y9wDcPw3vVuQ7c0DmpwsveVs/edit?usp=drivesdk","Canopy Nomination 233: César E. Chávez Multicultural Academic Center")</f>
        <v>Canopy Nomination 233: César E. Chávez Multicultural Academic Center</v>
      </c>
      <c r="H165" s="5" t="s">
        <v>2224</v>
      </c>
      <c r="I165" s="5">
        <v>233.0</v>
      </c>
      <c r="J165" s="5"/>
      <c r="K165" s="5" t="s">
        <v>139</v>
      </c>
      <c r="L165" s="5" t="s">
        <v>424</v>
      </c>
      <c r="M165" s="5" t="s">
        <v>425</v>
      </c>
      <c r="N165" s="5" t="s">
        <v>1907</v>
      </c>
      <c r="O165" s="18" t="s">
        <v>1908</v>
      </c>
      <c r="P165" s="5" t="s">
        <v>122</v>
      </c>
      <c r="Q165" s="5" t="s">
        <v>2240</v>
      </c>
    </row>
    <row r="166">
      <c r="A166" s="33" t="s">
        <v>2229</v>
      </c>
      <c r="B166" s="5" t="s">
        <v>1918</v>
      </c>
      <c r="C166" s="5" t="s">
        <v>1919</v>
      </c>
      <c r="D166" s="5" t="s">
        <v>1914</v>
      </c>
      <c r="E166" s="33" t="s">
        <v>1905</v>
      </c>
      <c r="F166" s="34" t="s">
        <v>2219</v>
      </c>
      <c r="G166" s="16" t="str">
        <f>HYPERLINK("https://docs.google.com/document/d/1l3QQxQbQWQSD9UwFxn6TIFcEglkqVMiRvvag5lwMu9U/edit?usp=drivesdk","Canopy Nomination 234: Virtual Learning Academy")</f>
        <v>Canopy Nomination 234: Virtual Learning Academy</v>
      </c>
      <c r="H166" s="5" t="s">
        <v>2235</v>
      </c>
      <c r="I166" s="5">
        <v>234.0</v>
      </c>
      <c r="J166" s="5"/>
      <c r="K166" s="5" t="s">
        <v>139</v>
      </c>
      <c r="L166" s="5" t="s">
        <v>1915</v>
      </c>
      <c r="M166" s="5" t="s">
        <v>448</v>
      </c>
      <c r="N166" s="5" t="s">
        <v>1916</v>
      </c>
      <c r="O166" s="18" t="s">
        <v>1917</v>
      </c>
      <c r="P166" s="5" t="s">
        <v>122</v>
      </c>
      <c r="Q166" s="5" t="s">
        <v>2237</v>
      </c>
    </row>
    <row r="167">
      <c r="A167" s="33" t="s">
        <v>2216</v>
      </c>
      <c r="B167" s="22" t="s">
        <v>1928</v>
      </c>
      <c r="C167" s="22" t="s">
        <v>1929</v>
      </c>
      <c r="D167" s="22" t="s">
        <v>1922</v>
      </c>
      <c r="E167" s="33" t="s">
        <v>2218</v>
      </c>
      <c r="F167" s="34" t="s">
        <v>2255</v>
      </c>
      <c r="G167" s="30" t="str">
        <f>HYPERLINK("https://docs.google.com/document/d/1UqRMKJsblFEtHmEKK5GaSdlifGmbNc_c7xPERC1iGAg/edit?usp=drivesdk","Canopy Nomination 235: International School of the Americas")</f>
        <v>Canopy Nomination 235: International School of the Americas</v>
      </c>
      <c r="H167" s="5" t="s">
        <v>2224</v>
      </c>
      <c r="I167" s="19">
        <v>235.0</v>
      </c>
      <c r="J167" s="20"/>
      <c r="K167" s="20" t="s">
        <v>109</v>
      </c>
      <c r="L167" s="22" t="s">
        <v>1925</v>
      </c>
      <c r="M167" s="22" t="s">
        <v>397</v>
      </c>
      <c r="N167" s="22" t="s">
        <v>1926</v>
      </c>
      <c r="O167" s="23" t="s">
        <v>1927</v>
      </c>
      <c r="P167" s="20" t="s">
        <v>157</v>
      </c>
      <c r="Q167" s="39" t="s">
        <v>2237</v>
      </c>
      <c r="R167" s="26"/>
    </row>
  </sheetData>
  <autoFilter ref="$A$1:$Q$167">
    <sortState ref="A1:Q167">
      <sortCondition ref="J1:J167"/>
      <sortCondition ref="I1:I167"/>
    </sortState>
  </autoFilter>
  <conditionalFormatting sqref="A1:Q167">
    <cfRule type="cellIs" dxfId="6" priority="1" stopIfTrue="1" operator="equal">
      <formula>"EMAIL_OPENED"</formula>
    </cfRule>
  </conditionalFormatting>
  <conditionalFormatting sqref="A1:Q167">
    <cfRule type="cellIs" dxfId="7" priority="2" stopIfTrue="1" operator="equal">
      <formula>"EMAIL_CLICKED"</formula>
    </cfRule>
  </conditionalFormatting>
  <conditionalFormatting sqref="A1:Q167">
    <cfRule type="cellIs" dxfId="7" priority="3" stopIfTrue="1" operator="equal">
      <formula>"RESPONDED"</formula>
    </cfRule>
  </conditionalFormatting>
  <conditionalFormatting sqref="A1:Q167">
    <cfRule type="cellIs" dxfId="8" priority="4" stopIfTrue="1" operator="equal">
      <formula>"EMAIL_NOT_SENT"</formula>
    </cfRule>
  </conditionalFormatting>
  <conditionalFormatting sqref="A1:Q167">
    <cfRule type="cellIs" dxfId="8" priority="5" stopIfTrue="1" operator="equal">
      <formula>"BOUNCED"</formula>
    </cfRule>
  </conditionalFormatting>
  <conditionalFormatting sqref="A1:Q167">
    <cfRule type="cellIs" dxfId="9" priority="6" stopIfTrue="1" operator="equal">
      <formula>"UNSUBSCRIBED"</formula>
    </cfRule>
  </conditionalFormatting>
  <conditionalFormatting sqref="A1:Q167">
    <cfRule type="cellIs" dxfId="8" priority="7" stopIfTrue="1" operator="equal">
      <formula>"ERROR"</formula>
    </cfRule>
  </conditionalFormatting>
  <conditionalFormatting sqref="A1:Q167">
    <cfRule type="cellIs" dxfId="10" priority="8" stopIfTrue="1" operator="equal">
      <formula>"NO_RECIPIENT"</formula>
    </cfRule>
  </conditionalFormatting>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F162"/>
    <hyperlink r:id="rId163" ref="F163"/>
    <hyperlink r:id="rId164" ref="F164"/>
    <hyperlink r:id="rId165" ref="F165"/>
    <hyperlink r:id="rId166" ref="F166"/>
    <hyperlink r:id="rId167" ref="F167"/>
  </hyperlinks>
  <drawing r:id="rId168"/>
  <legacyDrawing r:id="rId169"/>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1" t="s">
        <v>2201</v>
      </c>
      <c r="B1" s="1" t="s">
        <v>2204</v>
      </c>
      <c r="C1" s="1" t="s">
        <v>2205</v>
      </c>
      <c r="D1" s="1" t="s">
        <v>2206</v>
      </c>
      <c r="E1" s="31" t="s">
        <v>6</v>
      </c>
      <c r="F1" s="32" t="s">
        <v>2207</v>
      </c>
      <c r="G1" s="1" t="s">
        <v>2208</v>
      </c>
      <c r="H1" s="1" t="s">
        <v>2209</v>
      </c>
      <c r="I1" s="1" t="s">
        <v>0</v>
      </c>
      <c r="J1" s="1" t="s">
        <v>2210</v>
      </c>
      <c r="K1" s="1" t="s">
        <v>2781</v>
      </c>
      <c r="L1" s="1" t="s">
        <v>3</v>
      </c>
      <c r="M1" s="1" t="s">
        <v>8</v>
      </c>
      <c r="N1" s="1" t="s">
        <v>9</v>
      </c>
      <c r="O1" s="1" t="s">
        <v>10</v>
      </c>
      <c r="P1" s="3" t="s">
        <v>11</v>
      </c>
      <c r="Q1" s="1" t="s">
        <v>16</v>
      </c>
      <c r="R1" s="1" t="s">
        <v>2212</v>
      </c>
      <c r="S1" s="4"/>
    </row>
    <row r="2">
      <c r="A2" s="33" t="s">
        <v>2229</v>
      </c>
      <c r="B2" s="5" t="s">
        <v>220</v>
      </c>
      <c r="C2" s="5" t="s">
        <v>225</v>
      </c>
      <c r="D2" s="5" t="s">
        <v>226</v>
      </c>
      <c r="E2" s="33" t="s">
        <v>2218</v>
      </c>
      <c r="F2" s="34" t="s">
        <v>2219</v>
      </c>
      <c r="G2" s="16" t="str">
        <f>HYPERLINK("https://docs.google.com/document/d/1UX4VRpEg12YJxaIIabf-xrzxiWiE-s_FC1llbl0cuHk/edit?usp=drivesdk","Canopy Nomination 12: Aspire Richmond Tech")</f>
        <v>Canopy Nomination 12: Aspire Richmond Tech</v>
      </c>
      <c r="H2" s="5" t="s">
        <v>2235</v>
      </c>
      <c r="I2" s="5">
        <v>12.0</v>
      </c>
      <c r="J2" s="5"/>
      <c r="K2" s="5"/>
      <c r="L2" s="5" t="s">
        <v>109</v>
      </c>
      <c r="M2" s="5" t="s">
        <v>221</v>
      </c>
      <c r="N2" s="5" t="s">
        <v>222</v>
      </c>
      <c r="O2" s="5" t="s">
        <v>223</v>
      </c>
      <c r="P2" s="8" t="s">
        <v>224</v>
      </c>
      <c r="Q2" s="5" t="s">
        <v>122</v>
      </c>
      <c r="R2" s="5" t="s">
        <v>2240</v>
      </c>
    </row>
    <row r="3">
      <c r="A3" s="33" t="s">
        <v>2216</v>
      </c>
      <c r="B3" s="5" t="s">
        <v>228</v>
      </c>
      <c r="C3" s="5" t="s">
        <v>231</v>
      </c>
      <c r="D3" s="5" t="s">
        <v>232</v>
      </c>
      <c r="E3" s="33" t="s">
        <v>2218</v>
      </c>
      <c r="F3" s="34" t="s">
        <v>2219</v>
      </c>
      <c r="G3" s="16" t="str">
        <f>HYPERLINK("https://docs.google.com/document/d/1Z6UEC62P0EJeUeXWLHA20cgL63_IhGCkaljW8YDho7I/edit?usp=drivesdk","Canopy Nomination 13: Atlanta Speech School")</f>
        <v>Canopy Nomination 13: Atlanta Speech School</v>
      </c>
      <c r="H3" s="5" t="s">
        <v>2224</v>
      </c>
      <c r="I3" s="5">
        <v>13.0</v>
      </c>
      <c r="J3" s="5"/>
      <c r="K3" s="5"/>
      <c r="L3" s="5" t="s">
        <v>109</v>
      </c>
      <c r="M3" s="5" t="s">
        <v>229</v>
      </c>
      <c r="N3" s="5" t="s">
        <v>172</v>
      </c>
      <c r="O3" s="5" t="s">
        <v>143</v>
      </c>
      <c r="P3" s="8" t="s">
        <v>230</v>
      </c>
      <c r="Q3" s="5" t="s">
        <v>122</v>
      </c>
      <c r="R3" s="5" t="s">
        <v>2237</v>
      </c>
    </row>
    <row r="4">
      <c r="A4" s="33" t="s">
        <v>2216</v>
      </c>
      <c r="B4" s="5" t="s">
        <v>264</v>
      </c>
      <c r="C4" s="5" t="s">
        <v>268</v>
      </c>
      <c r="D4" s="5" t="s">
        <v>269</v>
      </c>
      <c r="E4" s="33" t="s">
        <v>2218</v>
      </c>
      <c r="F4" s="34" t="s">
        <v>2255</v>
      </c>
      <c r="G4" s="30" t="str">
        <f>HYPERLINK("https://docs.google.com/document/d/1cPNjVeXa25hfGHqPN17LJ9AsSBYCKN-1R4hOLVJ-7RA/edit?usp=drivesdk","Canopy Nomination 17: Aveson")</f>
        <v>Canopy Nomination 17: Aveson</v>
      </c>
      <c r="H4" s="5" t="s">
        <v>2224</v>
      </c>
      <c r="I4" s="5">
        <v>17.0</v>
      </c>
      <c r="J4" s="5"/>
      <c r="K4" s="5"/>
      <c r="L4" s="5" t="s">
        <v>109</v>
      </c>
      <c r="M4" s="5" t="s">
        <v>265</v>
      </c>
      <c r="N4" s="5" t="s">
        <v>222</v>
      </c>
      <c r="O4" s="5" t="s">
        <v>266</v>
      </c>
      <c r="P4" s="8" t="s">
        <v>267</v>
      </c>
      <c r="Q4" s="5" t="s">
        <v>157</v>
      </c>
      <c r="R4" s="5" t="s">
        <v>2230</v>
      </c>
    </row>
    <row r="5">
      <c r="A5" s="33" t="s">
        <v>2216</v>
      </c>
      <c r="B5" s="5" t="s">
        <v>388</v>
      </c>
      <c r="C5" s="5" t="s">
        <v>391</v>
      </c>
      <c r="D5" s="5" t="s">
        <v>392</v>
      </c>
      <c r="E5" s="33" t="s">
        <v>2218</v>
      </c>
      <c r="F5" s="34" t="s">
        <v>2234</v>
      </c>
      <c r="G5" s="16" t="str">
        <f>HYPERLINK("https://docs.google.com/document/d/1qMpGtolP90GvQVymgzABTNgfB0yc4HMt13XzdZprjJ4/edit?usp=drivesdk","Canopy Nomination 31: Charles R. Drew Charter School")</f>
        <v>Canopy Nomination 31: Charles R. Drew Charter School</v>
      </c>
      <c r="H5" s="5" t="s">
        <v>2224</v>
      </c>
      <c r="I5" s="5">
        <v>31.0</v>
      </c>
      <c r="J5" s="5"/>
      <c r="K5" s="5"/>
      <c r="L5" s="5" t="s">
        <v>139</v>
      </c>
      <c r="M5" s="5" t="s">
        <v>229</v>
      </c>
      <c r="N5" s="5" t="s">
        <v>172</v>
      </c>
      <c r="O5" s="5" t="s">
        <v>389</v>
      </c>
      <c r="P5" s="8" t="s">
        <v>390</v>
      </c>
      <c r="Q5" s="5" t="s">
        <v>157</v>
      </c>
      <c r="R5" s="5" t="s">
        <v>2237</v>
      </c>
    </row>
    <row r="6">
      <c r="A6" s="33" t="s">
        <v>2229</v>
      </c>
      <c r="B6" s="5" t="s">
        <v>431</v>
      </c>
      <c r="C6" s="5" t="s">
        <v>435</v>
      </c>
      <c r="D6" s="5" t="s">
        <v>436</v>
      </c>
      <c r="E6" s="33" t="s">
        <v>2218</v>
      </c>
      <c r="F6" s="34" t="s">
        <v>2219</v>
      </c>
      <c r="G6" s="16" t="str">
        <f>HYPERLINK("https://docs.google.com/document/d/12LWEj7Jso9wyKvyvL1RnVTD85C1MS7E7Qmags7HJO8o/edit?usp=drivesdk","Canopy Nomination 36: Cisco Elementary")</f>
        <v>Canopy Nomination 36: Cisco Elementary</v>
      </c>
      <c r="H6" s="5" t="s">
        <v>2235</v>
      </c>
      <c r="I6" s="5">
        <v>36.0</v>
      </c>
      <c r="J6" s="5"/>
      <c r="K6" s="5"/>
      <c r="L6" s="5" t="s">
        <v>139</v>
      </c>
      <c r="M6" s="5" t="s">
        <v>432</v>
      </c>
      <c r="N6" s="5" t="s">
        <v>397</v>
      </c>
      <c r="O6" s="5" t="s">
        <v>433</v>
      </c>
      <c r="P6" s="8" t="s">
        <v>434</v>
      </c>
      <c r="Q6" s="5" t="s">
        <v>122</v>
      </c>
      <c r="R6" s="5" t="s">
        <v>2240</v>
      </c>
    </row>
    <row r="7">
      <c r="A7" s="33" t="s">
        <v>2229</v>
      </c>
      <c r="B7" s="5" t="s">
        <v>506</v>
      </c>
      <c r="C7" s="5" t="s">
        <v>509</v>
      </c>
      <c r="D7" s="5" t="s">
        <v>510</v>
      </c>
      <c r="E7" s="33" t="s">
        <v>2218</v>
      </c>
      <c r="F7" s="34" t="s">
        <v>2219</v>
      </c>
      <c r="G7" s="16" t="str">
        <f>HYPERLINK("https://docs.google.com/document/d/1SgmnRkVvZ2tKlshwwn3c_7OavmMDydWTkEc69jmP4Yg/edit?usp=drivesdk","Canopy Nomination 44: Common Ground High School")</f>
        <v>Canopy Nomination 44: Common Ground High School</v>
      </c>
      <c r="H7" s="5" t="s">
        <v>2235</v>
      </c>
      <c r="I7" s="5">
        <v>44.0</v>
      </c>
      <c r="J7" s="5"/>
      <c r="K7" s="5"/>
      <c r="L7" s="5" t="s">
        <v>109</v>
      </c>
      <c r="M7" s="5" t="s">
        <v>507</v>
      </c>
      <c r="N7" s="5" t="s">
        <v>417</v>
      </c>
      <c r="O7" s="5" t="s">
        <v>143</v>
      </c>
      <c r="P7" s="8" t="s">
        <v>508</v>
      </c>
      <c r="Q7" s="5" t="s">
        <v>122</v>
      </c>
      <c r="R7" s="5" t="s">
        <v>2240</v>
      </c>
    </row>
    <row r="8">
      <c r="A8" s="33" t="s">
        <v>2216</v>
      </c>
      <c r="B8" s="5" t="s">
        <v>554</v>
      </c>
      <c r="C8" s="5" t="s">
        <v>556</v>
      </c>
      <c r="D8" s="5" t="s">
        <v>557</v>
      </c>
      <c r="E8" s="33" t="s">
        <v>2218</v>
      </c>
      <c r="F8" s="34" t="s">
        <v>2255</v>
      </c>
      <c r="G8" s="30" t="str">
        <f>HYPERLINK("https://docs.google.com/document/d/1AoD5oKBo2ufeB9t_oQVW0r5F5qPtexvMH_Zfl6vDNhE/edit?usp=drivesdk","Canopy Nomination 49: Crosstown High")</f>
        <v>Canopy Nomination 49: Crosstown High</v>
      </c>
      <c r="H8" s="5" t="s">
        <v>2224</v>
      </c>
      <c r="I8" s="5">
        <v>49.0</v>
      </c>
      <c r="J8" s="5"/>
      <c r="K8" s="5"/>
      <c r="L8" s="5" t="s">
        <v>109</v>
      </c>
      <c r="M8" s="5" t="s">
        <v>555</v>
      </c>
      <c r="N8" s="5" t="s">
        <v>456</v>
      </c>
      <c r="O8" s="5" t="s">
        <v>323</v>
      </c>
      <c r="P8" s="8" t="s">
        <v>117</v>
      </c>
      <c r="Q8" s="5" t="s">
        <v>157</v>
      </c>
      <c r="R8" s="5" t="s">
        <v>2240</v>
      </c>
    </row>
    <row r="9">
      <c r="A9" s="33" t="s">
        <v>2229</v>
      </c>
      <c r="B9" s="5" t="s">
        <v>594</v>
      </c>
      <c r="C9" s="5" t="s">
        <v>597</v>
      </c>
      <c r="D9" s="5" t="s">
        <v>598</v>
      </c>
      <c r="E9" s="33" t="s">
        <v>2218</v>
      </c>
      <c r="F9" s="34" t="s">
        <v>2255</v>
      </c>
      <c r="G9" s="30" t="str">
        <f>HYPERLINK("https://docs.google.com/document/d/1enJypVQPEX_qekza69BKKW09XwyXAGqN6kyPzYV2cK0/edit?usp=drivesdk","Canopy Nomination 54: Denver School of Innovation and Sustainable Design")</f>
        <v>Canopy Nomination 54: Denver School of Innovation and Sustainable Design</v>
      </c>
      <c r="H9" s="5" t="s">
        <v>2235</v>
      </c>
      <c r="I9" s="5">
        <v>54.0</v>
      </c>
      <c r="J9" s="5"/>
      <c r="K9" s="5"/>
      <c r="L9" s="5" t="s">
        <v>109</v>
      </c>
      <c r="M9" s="5" t="s">
        <v>527</v>
      </c>
      <c r="N9" s="5" t="s">
        <v>142</v>
      </c>
      <c r="O9" s="5" t="s">
        <v>595</v>
      </c>
      <c r="P9" s="8" t="s">
        <v>596</v>
      </c>
      <c r="Q9" s="5" t="s">
        <v>157</v>
      </c>
      <c r="R9" s="5" t="s">
        <v>2237</v>
      </c>
    </row>
    <row r="10">
      <c r="A10" s="33" t="s">
        <v>2216</v>
      </c>
      <c r="B10" s="5" t="s">
        <v>600</v>
      </c>
      <c r="C10" s="5" t="s">
        <v>604</v>
      </c>
      <c r="D10" s="5" t="s">
        <v>605</v>
      </c>
      <c r="E10" s="33" t="s">
        <v>2218</v>
      </c>
      <c r="F10" s="34" t="s">
        <v>2219</v>
      </c>
      <c r="G10" s="16" t="str">
        <f>HYPERLINK("https://docs.google.com/document/d/1ErA5UCbkZ_MhZ5WGfhul43niN1SZJUj33JZGRBcI4-Y/edit?usp=drivesdk","Canopy Nomination 55: Derry Elementary")</f>
        <v>Canopy Nomination 55: Derry Elementary</v>
      </c>
      <c r="H10" s="5" t="s">
        <v>2224</v>
      </c>
      <c r="I10" s="5">
        <v>55.0</v>
      </c>
      <c r="J10" s="5"/>
      <c r="K10" s="5"/>
      <c r="L10" s="5" t="s">
        <v>139</v>
      </c>
      <c r="M10" s="5" t="s">
        <v>601</v>
      </c>
      <c r="N10" s="5" t="s">
        <v>397</v>
      </c>
      <c r="O10" s="5" t="s">
        <v>602</v>
      </c>
      <c r="P10" s="8" t="s">
        <v>603</v>
      </c>
      <c r="Q10" s="5" t="s">
        <v>122</v>
      </c>
      <c r="R10" s="5" t="s">
        <v>2237</v>
      </c>
    </row>
    <row r="11">
      <c r="A11" s="33" t="s">
        <v>2216</v>
      </c>
      <c r="B11" s="5" t="s">
        <v>653</v>
      </c>
      <c r="C11" s="5" t="s">
        <v>656</v>
      </c>
      <c r="D11" s="5" t="s">
        <v>657</v>
      </c>
      <c r="E11" s="33" t="s">
        <v>2218</v>
      </c>
      <c r="F11" s="34" t="s">
        <v>2219</v>
      </c>
      <c r="G11" s="16" t="str">
        <f>HYPERLINK("https://docs.google.com/document/d/1cUu94PvT8jNA_B_Y_2US7M9uclNPEybtGV-0jGwdFBs/edit?usp=drivesdk","Canopy Nomination 63: East College Prep")</f>
        <v>Canopy Nomination 63: East College Prep</v>
      </c>
      <c r="H11" s="5" t="s">
        <v>2224</v>
      </c>
      <c r="I11" s="5">
        <v>63.0</v>
      </c>
      <c r="J11" s="5"/>
      <c r="K11" s="5"/>
      <c r="L11" s="5" t="s">
        <v>139</v>
      </c>
      <c r="M11" s="5" t="s">
        <v>441</v>
      </c>
      <c r="N11" s="5" t="s">
        <v>222</v>
      </c>
      <c r="O11" s="5" t="s">
        <v>654</v>
      </c>
      <c r="P11" s="8" t="s">
        <v>655</v>
      </c>
      <c r="Q11" s="5" t="s">
        <v>122</v>
      </c>
      <c r="R11" s="5" t="s">
        <v>2230</v>
      </c>
    </row>
    <row r="12">
      <c r="A12" s="33" t="s">
        <v>2229</v>
      </c>
      <c r="B12" s="5" t="s">
        <v>821</v>
      </c>
      <c r="C12" s="5" t="s">
        <v>825</v>
      </c>
      <c r="D12" s="5" t="s">
        <v>826</v>
      </c>
      <c r="E12" s="33" t="s">
        <v>2218</v>
      </c>
      <c r="F12" s="34" t="s">
        <v>2219</v>
      </c>
      <c r="G12" s="16" t="str">
        <f>HYPERLINK("https://docs.google.com/document/d/1Wze49p5UcG3T9gx4YK8QlbaXsMbQzPdykXpvBYcIcCU/edit?usp=drivesdk","Canopy Nomination 88: Grimmway Academy Shafter")</f>
        <v>Canopy Nomination 88: Grimmway Academy Shafter</v>
      </c>
      <c r="H12" s="5" t="s">
        <v>2235</v>
      </c>
      <c r="I12" s="5">
        <v>88.0</v>
      </c>
      <c r="J12" s="5"/>
      <c r="K12" s="5"/>
      <c r="L12" s="5" t="s">
        <v>139</v>
      </c>
      <c r="M12" s="5" t="s">
        <v>822</v>
      </c>
      <c r="N12" s="5" t="s">
        <v>222</v>
      </c>
      <c r="O12" s="5" t="s">
        <v>823</v>
      </c>
      <c r="P12" s="8" t="s">
        <v>824</v>
      </c>
      <c r="Q12" s="5" t="s">
        <v>122</v>
      </c>
      <c r="R12" s="5" t="s">
        <v>2240</v>
      </c>
    </row>
    <row r="13">
      <c r="A13" s="33" t="s">
        <v>2229</v>
      </c>
      <c r="B13" s="5" t="s">
        <v>877</v>
      </c>
      <c r="C13" s="5" t="s">
        <v>881</v>
      </c>
      <c r="D13" s="5" t="s">
        <v>882</v>
      </c>
      <c r="E13" s="33" t="s">
        <v>2218</v>
      </c>
      <c r="F13" s="34" t="s">
        <v>2219</v>
      </c>
      <c r="G13" s="16" t="str">
        <f>HYPERLINK("https://docs.google.com/document/d/1O69WI6g5dtKkiVVU1rD3qXYpS2TxwcDoKrVI8wgfp0s/edit?usp=drivesdk","Canopy Nomination 96: Holyoke High School")</f>
        <v>Canopy Nomination 96: Holyoke High School</v>
      </c>
      <c r="H13" s="5" t="s">
        <v>2235</v>
      </c>
      <c r="I13" s="5">
        <v>96.0</v>
      </c>
      <c r="J13" s="5"/>
      <c r="K13" s="5"/>
      <c r="L13" s="5" t="s">
        <v>109</v>
      </c>
      <c r="M13" s="5" t="s">
        <v>878</v>
      </c>
      <c r="N13" s="5" t="s">
        <v>327</v>
      </c>
      <c r="O13" s="5" t="s">
        <v>879</v>
      </c>
      <c r="P13" s="8" t="s">
        <v>880</v>
      </c>
      <c r="Q13" s="5" t="s">
        <v>122</v>
      </c>
      <c r="R13" s="5" t="s">
        <v>2240</v>
      </c>
    </row>
    <row r="14">
      <c r="A14" s="33" t="s">
        <v>2216</v>
      </c>
      <c r="B14" s="5" t="s">
        <v>896</v>
      </c>
      <c r="C14" s="5" t="s">
        <v>900</v>
      </c>
      <c r="D14" s="5" t="s">
        <v>901</v>
      </c>
      <c r="E14" s="33" t="s">
        <v>2218</v>
      </c>
      <c r="F14" s="34" t="s">
        <v>2219</v>
      </c>
      <c r="G14" s="16" t="str">
        <f>HYPERLINK("https://docs.google.com/document/d/1epW5gBQk7ug6lZYBMH6yF2qlNLgVrd_S6AP_pr5GBPw/edit?usp=drivesdk","Canopy Nomination 99: IDEA Toros College Preparatory")</f>
        <v>Canopy Nomination 99: IDEA Toros College Preparatory</v>
      </c>
      <c r="H14" s="5" t="s">
        <v>2224</v>
      </c>
      <c r="I14" s="5">
        <v>99.0</v>
      </c>
      <c r="J14" s="5"/>
      <c r="K14" s="5"/>
      <c r="L14" s="5" t="s">
        <v>109</v>
      </c>
      <c r="M14" s="5" t="s">
        <v>897</v>
      </c>
      <c r="N14" s="5" t="s">
        <v>397</v>
      </c>
      <c r="O14" s="5" t="s">
        <v>898</v>
      </c>
      <c r="P14" s="8" t="s">
        <v>899</v>
      </c>
      <c r="Q14" s="5" t="s">
        <v>122</v>
      </c>
      <c r="R14" s="5" t="s">
        <v>2237</v>
      </c>
    </row>
    <row r="15">
      <c r="A15" s="33" t="s">
        <v>2216</v>
      </c>
      <c r="B15" s="5" t="s">
        <v>951</v>
      </c>
      <c r="C15" s="5" t="s">
        <v>954</v>
      </c>
      <c r="D15" s="5" t="s">
        <v>955</v>
      </c>
      <c r="E15" s="33" t="s">
        <v>2218</v>
      </c>
      <c r="F15" s="34" t="s">
        <v>2219</v>
      </c>
      <c r="G15" s="16" t="str">
        <f>HYPERLINK("https://docs.google.com/document/d/1Vj4MfOWPvI8EgWjP55p7puqVIvJOGBxbX5umAuwgDac/edit?usp=drivesdk","Canopy Nomination 107: Ketcham")</f>
        <v>Canopy Nomination 107: Ketcham</v>
      </c>
      <c r="H15" s="5" t="s">
        <v>2224</v>
      </c>
      <c r="I15" s="5">
        <v>107.0</v>
      </c>
      <c r="J15" s="5"/>
      <c r="K15" s="5"/>
      <c r="L15" s="5" t="s">
        <v>109</v>
      </c>
      <c r="M15" s="5" t="s">
        <v>259</v>
      </c>
      <c r="N15" s="5" t="s">
        <v>439</v>
      </c>
      <c r="O15" s="5" t="s">
        <v>952</v>
      </c>
      <c r="P15" s="8" t="s">
        <v>953</v>
      </c>
      <c r="Q15" s="5" t="s">
        <v>122</v>
      </c>
      <c r="R15" s="5" t="s">
        <v>2237</v>
      </c>
    </row>
    <row r="16">
      <c r="A16" s="33" t="s">
        <v>2216</v>
      </c>
      <c r="B16" s="5" t="s">
        <v>967</v>
      </c>
      <c r="C16" s="5" t="s">
        <v>971</v>
      </c>
      <c r="D16" s="5" t="s">
        <v>972</v>
      </c>
      <c r="E16" s="33" t="s">
        <v>2218</v>
      </c>
      <c r="F16" s="34" t="s">
        <v>2219</v>
      </c>
      <c r="G16" s="16" t="str">
        <f>HYPERLINK("https://docs.google.com/document/d/12Ih1xiU0fI1B5nCOLvwXdmysUusaFF1gxIIS_I-PswA/edit?usp=drivesdk","Canopy Nomination 109: KIPP Academy Lynn Collegiate")</f>
        <v>Canopy Nomination 109: KIPP Academy Lynn Collegiate</v>
      </c>
      <c r="H16" s="5" t="s">
        <v>2224</v>
      </c>
      <c r="I16" s="5">
        <v>109.0</v>
      </c>
      <c r="J16" s="5"/>
      <c r="K16" s="5"/>
      <c r="L16" s="5" t="s">
        <v>109</v>
      </c>
      <c r="M16" s="5" t="s">
        <v>968</v>
      </c>
      <c r="N16" s="5" t="s">
        <v>327</v>
      </c>
      <c r="O16" s="5" t="s">
        <v>969</v>
      </c>
      <c r="P16" s="8" t="s">
        <v>970</v>
      </c>
      <c r="Q16" s="5" t="s">
        <v>122</v>
      </c>
      <c r="R16" s="5" t="s">
        <v>2237</v>
      </c>
    </row>
    <row r="17">
      <c r="A17" s="33" t="s">
        <v>2229</v>
      </c>
      <c r="B17" s="5" t="s">
        <v>1007</v>
      </c>
      <c r="C17" s="5" t="s">
        <v>1011</v>
      </c>
      <c r="D17" s="5" t="s">
        <v>1012</v>
      </c>
      <c r="E17" s="33" t="s">
        <v>2218</v>
      </c>
      <c r="F17" s="34" t="s">
        <v>2219</v>
      </c>
      <c r="G17" s="16" t="str">
        <f>HYPERLINK("https://docs.google.com/document/d/15OZPu_GAcrv9DaLLNzq1u21AmjfoyFCG9QXV5Y82LxE/edit?usp=drivesdk","Canopy Nomination 114: Liberty Elementary School")</f>
        <v>Canopy Nomination 114: Liberty Elementary School</v>
      </c>
      <c r="H17" s="5" t="s">
        <v>2235</v>
      </c>
      <c r="I17" s="5">
        <v>114.0</v>
      </c>
      <c r="J17" s="5"/>
      <c r="K17" s="5"/>
      <c r="L17" s="5" t="s">
        <v>139</v>
      </c>
      <c r="M17" s="5" t="s">
        <v>1008</v>
      </c>
      <c r="N17" s="5" t="s">
        <v>477</v>
      </c>
      <c r="O17" s="5" t="s">
        <v>1009</v>
      </c>
      <c r="P17" s="8" t="s">
        <v>1010</v>
      </c>
      <c r="Q17" s="5" t="s">
        <v>122</v>
      </c>
      <c r="R17" s="5" t="s">
        <v>2237</v>
      </c>
    </row>
    <row r="18">
      <c r="A18" s="33" t="s">
        <v>2216</v>
      </c>
      <c r="B18" s="5" t="s">
        <v>1068</v>
      </c>
      <c r="C18" s="5" t="s">
        <v>1072</v>
      </c>
      <c r="D18" s="5" t="s">
        <v>1073</v>
      </c>
      <c r="E18" s="33" t="s">
        <v>2218</v>
      </c>
      <c r="F18" s="34" t="s">
        <v>2255</v>
      </c>
      <c r="G18" s="30" t="str">
        <f>HYPERLINK("https://docs.google.com/document/d/1O27N2JI3pLjUdRfLUe2I3cWeEHkcVugKvvj7kjuUzU4/edit?usp=drivesdk","Canopy Nomination 123: Maple Street Magnet School")</f>
        <v>Canopy Nomination 123: Maple Street Magnet School</v>
      </c>
      <c r="H18" s="5" t="s">
        <v>2224</v>
      </c>
      <c r="I18" s="5">
        <v>123.0</v>
      </c>
      <c r="J18" s="5"/>
      <c r="K18" s="5"/>
      <c r="L18" s="5" t="s">
        <v>109</v>
      </c>
      <c r="M18" s="5" t="s">
        <v>1069</v>
      </c>
      <c r="N18" s="5" t="s">
        <v>448</v>
      </c>
      <c r="O18" s="5" t="s">
        <v>1070</v>
      </c>
      <c r="P18" s="8" t="s">
        <v>1071</v>
      </c>
      <c r="Q18" s="5" t="s">
        <v>157</v>
      </c>
      <c r="R18" s="5" t="s">
        <v>2230</v>
      </c>
    </row>
    <row r="19">
      <c r="A19" s="33" t="s">
        <v>2216</v>
      </c>
      <c r="B19" s="5" t="s">
        <v>1114</v>
      </c>
      <c r="C19" s="5" t="s">
        <v>1118</v>
      </c>
      <c r="D19" s="5" t="s">
        <v>1119</v>
      </c>
      <c r="E19" s="33" t="s">
        <v>2218</v>
      </c>
      <c r="F19" s="34" t="s">
        <v>2219</v>
      </c>
      <c r="G19" s="16" t="str">
        <f>HYPERLINK("https://docs.google.com/document/d/1Ge0VCRzzp-haNxuPWTWxQwcfrSUYdMSDazCy8hpDDeM/edit?usp=drivesdk","Canopy Nomination 129: Mineola Elementary")</f>
        <v>Canopy Nomination 129: Mineola Elementary</v>
      </c>
      <c r="H19" s="5" t="s">
        <v>2224</v>
      </c>
      <c r="I19" s="5">
        <v>129.0</v>
      </c>
      <c r="J19" s="5"/>
      <c r="K19" s="5"/>
      <c r="L19" s="5" t="s">
        <v>139</v>
      </c>
      <c r="M19" s="5" t="s">
        <v>1115</v>
      </c>
      <c r="N19" s="5" t="s">
        <v>397</v>
      </c>
      <c r="O19" s="5" t="s">
        <v>1116</v>
      </c>
      <c r="P19" s="8" t="s">
        <v>1117</v>
      </c>
      <c r="Q19" s="5" t="s">
        <v>122</v>
      </c>
      <c r="R19" s="5" t="s">
        <v>2230</v>
      </c>
    </row>
    <row r="20">
      <c r="A20" s="33" t="s">
        <v>2216</v>
      </c>
      <c r="B20" s="5" t="s">
        <v>1315</v>
      </c>
      <c r="C20" s="5" t="s">
        <v>1319</v>
      </c>
      <c r="D20" s="5" t="s">
        <v>1320</v>
      </c>
      <c r="E20" s="33" t="s">
        <v>2218</v>
      </c>
      <c r="F20" s="34" t="s">
        <v>2219</v>
      </c>
      <c r="G20" s="16" t="str">
        <f>HYPERLINK("https://docs.google.com/document/d/1bQlqQ33-PFCaC6aq6WbTlsmXjKkYFseel0j4VZF1qas/edit?usp=drivesdk","Canopy Nomination 155: Pasodale Elementary School")</f>
        <v>Canopy Nomination 155: Pasodale Elementary School</v>
      </c>
      <c r="H20" s="5" t="s">
        <v>2224</v>
      </c>
      <c r="I20" s="5">
        <v>155.0</v>
      </c>
      <c r="J20" s="5"/>
      <c r="K20" s="5"/>
      <c r="L20" s="5" t="s">
        <v>139</v>
      </c>
      <c r="M20" s="5" t="s">
        <v>1316</v>
      </c>
      <c r="N20" s="5" t="s">
        <v>397</v>
      </c>
      <c r="O20" s="5" t="s">
        <v>1317</v>
      </c>
      <c r="P20" s="8" t="s">
        <v>1318</v>
      </c>
      <c r="Q20" s="5" t="s">
        <v>122</v>
      </c>
      <c r="R20" s="5" t="s">
        <v>2230</v>
      </c>
    </row>
    <row r="21">
      <c r="A21" s="33" t="s">
        <v>2229</v>
      </c>
      <c r="B21" s="5" t="s">
        <v>1340</v>
      </c>
      <c r="C21" s="5" t="s">
        <v>2385</v>
      </c>
      <c r="D21" s="5" t="s">
        <v>1345</v>
      </c>
      <c r="E21" s="33" t="s">
        <v>2218</v>
      </c>
      <c r="F21" s="34" t="s">
        <v>2219</v>
      </c>
      <c r="G21" s="16" t="str">
        <f>HYPERLINK("https://docs.google.com/document/d/1q3-yBeiM4Qh8FahXzrLQuTV6ne9Ourtlu13Bk7epYtM/edit?usp=drivesdk","Canopy Nomination 158: Pinckney Community High School")</f>
        <v>Canopy Nomination 158: Pinckney Community High School</v>
      </c>
      <c r="H21" s="5" t="s">
        <v>2235</v>
      </c>
      <c r="I21" s="5">
        <v>158.0</v>
      </c>
      <c r="J21" s="5"/>
      <c r="K21" s="5"/>
      <c r="L21" s="5" t="s">
        <v>109</v>
      </c>
      <c r="M21" s="5" t="s">
        <v>1341</v>
      </c>
      <c r="N21" s="5" t="s">
        <v>115</v>
      </c>
      <c r="O21" s="5" t="s">
        <v>1342</v>
      </c>
      <c r="P21" s="8" t="s">
        <v>1343</v>
      </c>
      <c r="Q21" s="5" t="s">
        <v>122</v>
      </c>
      <c r="R21" s="5" t="s">
        <v>2240</v>
      </c>
    </row>
    <row r="22">
      <c r="A22" s="33" t="s">
        <v>2216</v>
      </c>
      <c r="B22" s="5" t="s">
        <v>1347</v>
      </c>
      <c r="C22" s="5" t="s">
        <v>1351</v>
      </c>
      <c r="D22" s="5" t="s">
        <v>1352</v>
      </c>
      <c r="E22" s="33" t="s">
        <v>2218</v>
      </c>
      <c r="F22" s="34" t="s">
        <v>2255</v>
      </c>
      <c r="G22" s="30" t="str">
        <f>HYPERLINK("https://docs.google.com/document/d/1j_OHbRklv-u_fHdY4q4FlPg0qqYr2AdMGGk3zXFqKrQ/edit?usp=drivesdk","Canopy Nomination 159: Pine Tree Elementary School")</f>
        <v>Canopy Nomination 159: Pine Tree Elementary School</v>
      </c>
      <c r="H22" s="5" t="s">
        <v>2224</v>
      </c>
      <c r="I22" s="5">
        <v>159.0</v>
      </c>
      <c r="J22" s="5"/>
      <c r="K22" s="5"/>
      <c r="L22" s="5" t="s">
        <v>109</v>
      </c>
      <c r="M22" s="5" t="s">
        <v>1348</v>
      </c>
      <c r="N22" s="5" t="s">
        <v>448</v>
      </c>
      <c r="O22" s="5" t="s">
        <v>1349</v>
      </c>
      <c r="P22" s="8" t="s">
        <v>1350</v>
      </c>
      <c r="Q22" s="5" t="s">
        <v>157</v>
      </c>
      <c r="R22" s="5" t="s">
        <v>2230</v>
      </c>
    </row>
    <row r="23">
      <c r="A23" s="33" t="s">
        <v>2216</v>
      </c>
      <c r="B23" s="5" t="s">
        <v>1386</v>
      </c>
      <c r="C23" s="5" t="s">
        <v>1390</v>
      </c>
      <c r="D23" s="5" t="s">
        <v>1391</v>
      </c>
      <c r="E23" s="33" t="s">
        <v>2218</v>
      </c>
      <c r="F23" s="34" t="s">
        <v>2219</v>
      </c>
      <c r="G23" s="16" t="str">
        <f>HYPERLINK("https://docs.google.com/document/d/1QjNdDiIOYRQhhlZOMLaJ5HldE6v9xx1-cbyUoVJRwOM/edit?usp=drivesdk","Canopy Nomination 163: Port Huron High School")</f>
        <v>Canopy Nomination 163: Port Huron High School</v>
      </c>
      <c r="H23" s="5" t="s">
        <v>2224</v>
      </c>
      <c r="I23" s="5">
        <v>163.0</v>
      </c>
      <c r="J23" s="5"/>
      <c r="K23" s="5"/>
      <c r="L23" s="5" t="s">
        <v>109</v>
      </c>
      <c r="M23" s="5" t="s">
        <v>1387</v>
      </c>
      <c r="N23" s="5" t="s">
        <v>115</v>
      </c>
      <c r="O23" s="5" t="s">
        <v>1388</v>
      </c>
      <c r="P23" s="8" t="s">
        <v>1389</v>
      </c>
      <c r="Q23" s="5" t="s">
        <v>122</v>
      </c>
      <c r="R23" s="5" t="s">
        <v>2230</v>
      </c>
    </row>
    <row r="24">
      <c r="A24" s="33" t="s">
        <v>2229</v>
      </c>
      <c r="B24" s="5" t="s">
        <v>1393</v>
      </c>
      <c r="C24" s="5" t="s">
        <v>1395</v>
      </c>
      <c r="D24" s="5" t="s">
        <v>1396</v>
      </c>
      <c r="E24" s="33" t="s">
        <v>2218</v>
      </c>
      <c r="F24" s="34" t="s">
        <v>2219</v>
      </c>
      <c r="G24" s="16" t="str">
        <f>HYPERLINK("https://docs.google.com/document/d/1GN7bHOdhRGnHzHKWA5k7_GM1YL5YMO-6twPnr64kCmc/edit?usp=drivesdk","Canopy Nomination 164: Powderhouse Studios")</f>
        <v>Canopy Nomination 164: Powderhouse Studios</v>
      </c>
      <c r="H24" s="5" t="s">
        <v>2235</v>
      </c>
      <c r="I24" s="5">
        <v>164.0</v>
      </c>
      <c r="J24" s="5"/>
      <c r="K24" s="5"/>
      <c r="L24" s="5" t="s">
        <v>139</v>
      </c>
      <c r="M24" s="5" t="s">
        <v>1394</v>
      </c>
      <c r="N24" s="5" t="s">
        <v>327</v>
      </c>
      <c r="O24" s="5" t="s">
        <v>143</v>
      </c>
      <c r="P24" s="7" t="s">
        <v>117</v>
      </c>
      <c r="Q24" s="5" t="s">
        <v>122</v>
      </c>
      <c r="R24" s="5" t="s">
        <v>2226</v>
      </c>
    </row>
    <row r="25">
      <c r="A25" s="33" t="s">
        <v>2216</v>
      </c>
      <c r="B25" s="5" t="s">
        <v>1398</v>
      </c>
      <c r="C25" s="5" t="s">
        <v>1401</v>
      </c>
      <c r="D25" s="5" t="s">
        <v>1402</v>
      </c>
      <c r="E25" s="33" t="s">
        <v>2218</v>
      </c>
      <c r="F25" s="34" t="s">
        <v>2255</v>
      </c>
      <c r="G25" s="30" t="str">
        <f>HYPERLINK("https://docs.google.com/document/d/1VlLI9gIduUTfKGKiH13t4KA_kpH88i_zUuMNgW8NYS8/edit?usp=drivesdk","Canopy Nomination 165: Purdue Polytechnic High School")</f>
        <v>Canopy Nomination 165: Purdue Polytechnic High School</v>
      </c>
      <c r="H25" s="5" t="s">
        <v>2224</v>
      </c>
      <c r="I25" s="5">
        <v>165.0</v>
      </c>
      <c r="J25" s="5"/>
      <c r="K25" s="5"/>
      <c r="L25" s="5" t="s">
        <v>109</v>
      </c>
      <c r="M25" s="5" t="s">
        <v>1399</v>
      </c>
      <c r="N25" s="5" t="s">
        <v>458</v>
      </c>
      <c r="O25" s="5" t="s">
        <v>323</v>
      </c>
      <c r="P25" s="8" t="s">
        <v>1400</v>
      </c>
      <c r="Q25" s="5" t="s">
        <v>157</v>
      </c>
      <c r="R25" s="5" t="s">
        <v>2230</v>
      </c>
    </row>
    <row r="26">
      <c r="A26" s="33" t="s">
        <v>2229</v>
      </c>
      <c r="B26" s="5" t="s">
        <v>1498</v>
      </c>
      <c r="C26" s="5" t="s">
        <v>1502</v>
      </c>
      <c r="D26" s="5" t="s">
        <v>1503</v>
      </c>
      <c r="E26" s="33" t="s">
        <v>2218</v>
      </c>
      <c r="F26" s="34" t="s">
        <v>2219</v>
      </c>
      <c r="G26" s="16" t="str">
        <f>HYPERLINK("https://docs.google.com/document/d/1Sxg1EDkRB7SevVqCNxaSlVGO5IFEaZxT9sOcSdM_hGQ/edit?usp=drivesdk","Canopy Nomination 178: Science and Math Institute")</f>
        <v>Canopy Nomination 178: Science and Math Institute</v>
      </c>
      <c r="H26" s="5" t="s">
        <v>2235</v>
      </c>
      <c r="I26" s="5">
        <v>178.0</v>
      </c>
      <c r="J26" s="5"/>
      <c r="K26" s="5"/>
      <c r="L26" s="5" t="s">
        <v>109</v>
      </c>
      <c r="M26" s="5" t="s">
        <v>1499</v>
      </c>
      <c r="N26" s="5" t="s">
        <v>259</v>
      </c>
      <c r="O26" s="5" t="s">
        <v>1500</v>
      </c>
      <c r="P26" s="8" t="s">
        <v>1501</v>
      </c>
      <c r="Q26" s="5" t="s">
        <v>122</v>
      </c>
      <c r="R26" s="5" t="s">
        <v>2237</v>
      </c>
    </row>
    <row r="27">
      <c r="A27" s="33" t="s">
        <v>2216</v>
      </c>
      <c r="B27" s="5" t="s">
        <v>1562</v>
      </c>
      <c r="C27" s="5" t="s">
        <v>1563</v>
      </c>
      <c r="D27" s="5" t="s">
        <v>1564</v>
      </c>
      <c r="E27" s="33" t="s">
        <v>2218</v>
      </c>
      <c r="F27" s="34" t="s">
        <v>2219</v>
      </c>
      <c r="G27" s="16" t="str">
        <f>HYPERLINK("https://docs.google.com/document/d/184VBMh_G-Hn_AA78vzI22feiVhtRol38IJkcWFaTDPg/edit?usp=drivesdk","Canopy Nomination 187: Sisu Academy")</f>
        <v>Canopy Nomination 187: Sisu Academy</v>
      </c>
      <c r="H27" s="5" t="s">
        <v>2224</v>
      </c>
      <c r="I27" s="5">
        <v>187.0</v>
      </c>
      <c r="J27" s="5"/>
      <c r="K27" s="5"/>
      <c r="L27" s="5" t="s">
        <v>139</v>
      </c>
      <c r="M27" s="5" t="s">
        <v>616</v>
      </c>
      <c r="N27" s="5" t="s">
        <v>222</v>
      </c>
      <c r="O27" s="5" t="s">
        <v>323</v>
      </c>
      <c r="P27" s="8" t="s">
        <v>117</v>
      </c>
      <c r="Q27" s="5" t="s">
        <v>122</v>
      </c>
      <c r="R27" s="5" t="s">
        <v>2230</v>
      </c>
    </row>
    <row r="28">
      <c r="A28" s="33" t="s">
        <v>2229</v>
      </c>
      <c r="B28" s="5" t="s">
        <v>1566</v>
      </c>
      <c r="C28" s="5" t="s">
        <v>1569</v>
      </c>
      <c r="D28" s="5" t="s">
        <v>1570</v>
      </c>
      <c r="E28" s="33" t="s">
        <v>2218</v>
      </c>
      <c r="F28" s="34" t="s">
        <v>2219</v>
      </c>
      <c r="G28" s="16" t="str">
        <f>HYPERLINK("https://docs.google.com/document/d/1plbyW5TkB7Jo_elYRTgAilQNvUG2Edkc6r_IQAGuRnA/edit?usp=drivesdk","Canopy Nomination 188: Soaring Heights Pk-8")</f>
        <v>Canopy Nomination 188: Soaring Heights Pk-8</v>
      </c>
      <c r="H28" s="5" t="s">
        <v>2235</v>
      </c>
      <c r="I28" s="5">
        <v>188.0</v>
      </c>
      <c r="J28" s="5"/>
      <c r="K28" s="5"/>
      <c r="L28" s="5" t="s">
        <v>109</v>
      </c>
      <c r="M28" s="5" t="s">
        <v>1567</v>
      </c>
      <c r="N28" s="5" t="s">
        <v>142</v>
      </c>
      <c r="O28" s="5" t="s">
        <v>1568</v>
      </c>
      <c r="P28" s="8" t="s">
        <v>117</v>
      </c>
      <c r="Q28" s="5" t="s">
        <v>122</v>
      </c>
      <c r="R28" s="5" t="s">
        <v>2237</v>
      </c>
    </row>
    <row r="29">
      <c r="A29" s="33" t="s">
        <v>2229</v>
      </c>
      <c r="B29" s="5" t="s">
        <v>1583</v>
      </c>
      <c r="C29" s="5" t="s">
        <v>1584</v>
      </c>
      <c r="D29" s="5" t="s">
        <v>1585</v>
      </c>
      <c r="E29" s="33" t="s">
        <v>2218</v>
      </c>
      <c r="F29" s="34" t="s">
        <v>2219</v>
      </c>
      <c r="G29" s="16" t="str">
        <f>HYPERLINK("https://docs.google.com/document/d/1pjBurJjCk2LQit5oqh_Ydxs9RkHOWT0DUYuBXif80JQ/edit?usp=drivesdk","Canopy Nomination 190: Social Justice School")</f>
        <v>Canopy Nomination 190: Social Justice School</v>
      </c>
      <c r="H29" s="5" t="s">
        <v>2235</v>
      </c>
      <c r="I29" s="5">
        <v>190.0</v>
      </c>
      <c r="J29" s="5"/>
      <c r="K29" s="5"/>
      <c r="L29" s="5" t="s">
        <v>139</v>
      </c>
      <c r="M29" s="5" t="s">
        <v>259</v>
      </c>
      <c r="N29" s="5" t="s">
        <v>439</v>
      </c>
      <c r="O29" s="5" t="s">
        <v>323</v>
      </c>
      <c r="P29" s="7" t="s">
        <v>117</v>
      </c>
      <c r="Q29" s="5" t="s">
        <v>122</v>
      </c>
      <c r="R29" s="5" t="s">
        <v>2230</v>
      </c>
    </row>
    <row r="30">
      <c r="A30" s="33" t="s">
        <v>2216</v>
      </c>
      <c r="B30" s="5" t="s">
        <v>1625</v>
      </c>
      <c r="C30" s="5" t="s">
        <v>1626</v>
      </c>
      <c r="D30" s="5" t="s">
        <v>1627</v>
      </c>
      <c r="E30" s="33" t="s">
        <v>2218</v>
      </c>
      <c r="F30" s="34" t="s">
        <v>2219</v>
      </c>
      <c r="G30" s="16" t="str">
        <f>HYPERLINK("https://docs.google.com/document/d/1TURRMuEYaKiWaKNgy5JMt5UTHg8mPlNBdXlsnceHvmY/edit?usp=drivesdk","Canopy Nomination 195: Statesman Academy for Boys")</f>
        <v>Canopy Nomination 195: Statesman Academy for Boys</v>
      </c>
      <c r="H30" s="5" t="s">
        <v>2224</v>
      </c>
      <c r="I30" s="5">
        <v>195.0</v>
      </c>
      <c r="J30" s="5"/>
      <c r="K30" s="5"/>
      <c r="L30" s="5" t="s">
        <v>109</v>
      </c>
      <c r="M30" s="5" t="s">
        <v>259</v>
      </c>
      <c r="N30" s="5" t="s">
        <v>439</v>
      </c>
      <c r="O30" s="5" t="s">
        <v>143</v>
      </c>
      <c r="P30" s="7" t="s">
        <v>117</v>
      </c>
      <c r="Q30" s="5" t="s">
        <v>122</v>
      </c>
      <c r="R30" s="5" t="s">
        <v>2237</v>
      </c>
    </row>
    <row r="31">
      <c r="A31" s="33" t="s">
        <v>2229</v>
      </c>
      <c r="B31" s="5" t="s">
        <v>1792</v>
      </c>
      <c r="C31" s="5" t="s">
        <v>1795</v>
      </c>
      <c r="D31" s="5" t="s">
        <v>1796</v>
      </c>
      <c r="E31" s="33" t="s">
        <v>2218</v>
      </c>
      <c r="F31" s="34" t="s">
        <v>2255</v>
      </c>
      <c r="G31" s="30" t="str">
        <f>HYPERLINK("https://docs.google.com/document/d/1NvrLGaZUEwJdbbj6LH3VxDThKQcExsvaNwykMn4hEjM/edit?usp=drivesdk","Canopy Nomination 218: Waimea Canyon Middle School")</f>
        <v>Canopy Nomination 218: Waimea Canyon Middle School</v>
      </c>
      <c r="H31" s="5" t="s">
        <v>2235</v>
      </c>
      <c r="I31" s="5">
        <v>218.0</v>
      </c>
      <c r="J31" s="5"/>
      <c r="K31" s="5"/>
      <c r="L31" s="5" t="s">
        <v>109</v>
      </c>
      <c r="M31" s="5" t="s">
        <v>1793</v>
      </c>
      <c r="N31" s="5" t="s">
        <v>447</v>
      </c>
      <c r="O31" s="5" t="s">
        <v>1513</v>
      </c>
      <c r="P31" s="8" t="s">
        <v>1794</v>
      </c>
      <c r="Q31" s="5" t="s">
        <v>157</v>
      </c>
      <c r="R31" s="5" t="s">
        <v>2226</v>
      </c>
    </row>
    <row r="32">
      <c r="A32" s="33" t="s">
        <v>2229</v>
      </c>
      <c r="B32" s="5" t="s">
        <v>1824</v>
      </c>
      <c r="C32" s="5" t="s">
        <v>1828</v>
      </c>
      <c r="D32" s="5" t="s">
        <v>1829</v>
      </c>
      <c r="E32" s="33" t="s">
        <v>2218</v>
      </c>
      <c r="F32" s="34" t="s">
        <v>2219</v>
      </c>
      <c r="G32" s="16" t="str">
        <f>HYPERLINK("https://docs.google.com/document/d/1ONj2Zr-NNGr5YG5JP1icnY0R4CWyWOeYqVL0zPumJYU/edit?usp=drivesdk","Canopy Nomination 222: Weber Elementary")</f>
        <v>Canopy Nomination 222: Weber Elementary</v>
      </c>
      <c r="H32" s="5" t="s">
        <v>2235</v>
      </c>
      <c r="I32" s="5">
        <v>222.0</v>
      </c>
      <c r="J32" s="5"/>
      <c r="K32" s="5"/>
      <c r="L32" s="5" t="s">
        <v>139</v>
      </c>
      <c r="M32" s="5" t="s">
        <v>1825</v>
      </c>
      <c r="N32" s="5" t="s">
        <v>397</v>
      </c>
      <c r="O32" s="5" t="s">
        <v>1826</v>
      </c>
      <c r="P32" s="8" t="s">
        <v>1827</v>
      </c>
      <c r="Q32" s="5" t="s">
        <v>122</v>
      </c>
      <c r="R32" s="5" t="s">
        <v>2240</v>
      </c>
    </row>
    <row r="33">
      <c r="A33" s="33" t="s">
        <v>2216</v>
      </c>
      <c r="B33" s="5" t="s">
        <v>1861</v>
      </c>
      <c r="C33" s="5" t="s">
        <v>1862</v>
      </c>
      <c r="D33" s="5" t="s">
        <v>1863</v>
      </c>
      <c r="E33" s="33" t="s">
        <v>2218</v>
      </c>
      <c r="F33" s="34" t="s">
        <v>2219</v>
      </c>
      <c r="G33" s="16" t="str">
        <f>HYPERLINK("https://docs.google.com/document/d/19x0QFmmHdM3_-9pyyCNs0K_bO0oA6zUen1exR8a74js/edit?usp=drivesdk","Canopy Nomination 227: Whittle School")</f>
        <v>Canopy Nomination 227: Whittle School</v>
      </c>
      <c r="H33" s="5" t="s">
        <v>2224</v>
      </c>
      <c r="I33" s="5">
        <v>227.0</v>
      </c>
      <c r="J33" s="5"/>
      <c r="K33" s="5"/>
      <c r="L33" s="5" t="s">
        <v>139</v>
      </c>
      <c r="M33" s="5" t="s">
        <v>259</v>
      </c>
      <c r="N33" s="5" t="s">
        <v>439</v>
      </c>
      <c r="O33" s="5" t="s">
        <v>1861</v>
      </c>
      <c r="P33" s="7" t="s">
        <v>117</v>
      </c>
      <c r="Q33" s="5" t="s">
        <v>122</v>
      </c>
      <c r="R33" s="5" t="s">
        <v>2237</v>
      </c>
    </row>
    <row r="34">
      <c r="A34" s="33" t="s">
        <v>2216</v>
      </c>
      <c r="B34" s="22" t="s">
        <v>1922</v>
      </c>
      <c r="C34" s="22" t="s">
        <v>1928</v>
      </c>
      <c r="D34" s="22" t="s">
        <v>1929</v>
      </c>
      <c r="E34" s="33" t="s">
        <v>2218</v>
      </c>
      <c r="F34" s="34" t="s">
        <v>2255</v>
      </c>
      <c r="G34" s="30" t="str">
        <f>HYPERLINK("https://docs.google.com/document/d/1UqRMKJsblFEtHmEKK5GaSdlifGmbNc_c7xPERC1iGAg/edit?usp=drivesdk","Canopy Nomination 235: International School of the Americas")</f>
        <v>Canopy Nomination 235: International School of the Americas</v>
      </c>
      <c r="H34" s="5" t="s">
        <v>2224</v>
      </c>
      <c r="I34" s="19">
        <v>235.0</v>
      </c>
      <c r="J34" s="20"/>
      <c r="K34" s="20"/>
      <c r="L34" s="20" t="s">
        <v>109</v>
      </c>
      <c r="M34" s="22" t="s">
        <v>1925</v>
      </c>
      <c r="N34" s="22" t="s">
        <v>397</v>
      </c>
      <c r="O34" s="22" t="s">
        <v>1926</v>
      </c>
      <c r="P34" s="23" t="s">
        <v>1927</v>
      </c>
      <c r="Q34" s="20" t="s">
        <v>157</v>
      </c>
      <c r="R34" s="39" t="s">
        <v>2237</v>
      </c>
    </row>
    <row r="35">
      <c r="A35" s="33" t="s">
        <v>2229</v>
      </c>
      <c r="B35" s="5" t="s">
        <v>1290</v>
      </c>
      <c r="C35" s="5" t="s">
        <v>1294</v>
      </c>
      <c r="D35" s="5" t="s">
        <v>1295</v>
      </c>
      <c r="E35" s="33" t="s">
        <v>1228</v>
      </c>
      <c r="F35" s="34" t="s">
        <v>2219</v>
      </c>
      <c r="G35" s="16" t="str">
        <f>HYPERLINK("https://docs.google.com/document/d/1rNnd24xsKtzn1YfD0PfQkCxODW9MID_8CD6Ht95s0yA/edit?usp=drivesdk","Canopy Nomination 152: Pangburn High School")</f>
        <v>Canopy Nomination 152: Pangburn High School</v>
      </c>
      <c r="H35" s="5" t="s">
        <v>2235</v>
      </c>
      <c r="I35" s="5">
        <v>152.0</v>
      </c>
      <c r="J35" s="5"/>
      <c r="K35" s="5"/>
      <c r="L35" s="5" t="s">
        <v>109</v>
      </c>
      <c r="M35" s="5" t="s">
        <v>1291</v>
      </c>
      <c r="N35" s="5" t="s">
        <v>386</v>
      </c>
      <c r="O35" s="5" t="s">
        <v>1292</v>
      </c>
      <c r="P35" s="8" t="s">
        <v>1293</v>
      </c>
      <c r="Q35" s="5" t="s">
        <v>122</v>
      </c>
      <c r="R35" s="5" t="s">
        <v>2230</v>
      </c>
    </row>
    <row r="36">
      <c r="A36" s="33" t="s">
        <v>2216</v>
      </c>
      <c r="B36" s="5" t="s">
        <v>706</v>
      </c>
      <c r="C36" s="5" t="s">
        <v>708</v>
      </c>
      <c r="D36" s="5" t="s">
        <v>709</v>
      </c>
      <c r="E36" s="33" t="s">
        <v>705</v>
      </c>
      <c r="F36" s="34" t="s">
        <v>2219</v>
      </c>
      <c r="G36" s="16" t="str">
        <f>HYPERLINK("https://docs.google.com/document/d/1ImIjMCw-BsMT5_FsB1scGEElWjjGikpakuLGTPe1ikg/edit?usp=drivesdk","Canopy Nomination 71: Fannie Lou Hamer Freedom High School")</f>
        <v>Canopy Nomination 71: Fannie Lou Hamer Freedom High School</v>
      </c>
      <c r="H36" s="5" t="s">
        <v>2224</v>
      </c>
      <c r="I36" s="5">
        <v>71.0</v>
      </c>
      <c r="J36" s="5"/>
      <c r="K36" s="5"/>
      <c r="L36" s="5" t="s">
        <v>139</v>
      </c>
      <c r="M36" s="5" t="s">
        <v>338</v>
      </c>
      <c r="N36" s="5" t="s">
        <v>338</v>
      </c>
      <c r="O36" s="5" t="s">
        <v>143</v>
      </c>
      <c r="P36" s="8" t="s">
        <v>707</v>
      </c>
      <c r="Q36" s="5" t="s">
        <v>122</v>
      </c>
      <c r="R36" s="5" t="s">
        <v>2226</v>
      </c>
    </row>
    <row r="37">
      <c r="A37" s="33" t="s">
        <v>2229</v>
      </c>
      <c r="B37" s="5" t="s">
        <v>795</v>
      </c>
      <c r="C37" s="5" t="s">
        <v>798</v>
      </c>
      <c r="D37" s="5" t="s">
        <v>799</v>
      </c>
      <c r="E37" s="33" t="s">
        <v>705</v>
      </c>
      <c r="F37" s="34" t="s">
        <v>2219</v>
      </c>
      <c r="G37" s="16" t="str">
        <f>HYPERLINK("https://docs.google.com/document/d/14mtpnzAm1fqPSRBi2zzUmC_jF1V714XOLMjhgO1RCG0/edit?usp=drivesdk","Canopy Nomination 84: Gibson Ek High School")</f>
        <v>Canopy Nomination 84: Gibson Ek High School</v>
      </c>
      <c r="H37" s="5" t="s">
        <v>2235</v>
      </c>
      <c r="I37" s="5">
        <v>84.0</v>
      </c>
      <c r="J37" s="5"/>
      <c r="K37" s="5"/>
      <c r="L37" s="5" t="s">
        <v>139</v>
      </c>
      <c r="M37" s="5" t="s">
        <v>796</v>
      </c>
      <c r="N37" s="5" t="s">
        <v>259</v>
      </c>
      <c r="O37" s="5" t="s">
        <v>143</v>
      </c>
      <c r="P37" s="8" t="s">
        <v>797</v>
      </c>
      <c r="Q37" s="5" t="s">
        <v>122</v>
      </c>
      <c r="R37" s="5" t="s">
        <v>2240</v>
      </c>
    </row>
    <row r="38">
      <c r="A38" s="33" t="s">
        <v>2229</v>
      </c>
      <c r="B38" s="5" t="s">
        <v>236</v>
      </c>
      <c r="C38" s="5" t="s">
        <v>240</v>
      </c>
      <c r="D38" s="5" t="s">
        <v>241</v>
      </c>
      <c r="E38" s="33" t="s">
        <v>235</v>
      </c>
      <c r="F38" s="34" t="s">
        <v>2234</v>
      </c>
      <c r="G38" s="16" t="str">
        <f>HYPERLINK("https://docs.google.com/document/d/1orXY2sgstPscr64BrmtyPrv9Dbr3tGLjmwI1MFX2yFE/edit?usp=drivesdk","Canopy Nomination 14: Austin Road Elementary School")</f>
        <v>Canopy Nomination 14: Austin Road Elementary School</v>
      </c>
      <c r="H38" s="5" t="s">
        <v>2235</v>
      </c>
      <c r="I38" s="5">
        <v>14.0</v>
      </c>
      <c r="J38" s="5"/>
      <c r="K38" s="5"/>
      <c r="L38" s="5" t="s">
        <v>139</v>
      </c>
      <c r="M38" s="5" t="s">
        <v>237</v>
      </c>
      <c r="N38" s="5" t="s">
        <v>172</v>
      </c>
      <c r="O38" s="5" t="s">
        <v>238</v>
      </c>
      <c r="P38" s="8" t="s">
        <v>239</v>
      </c>
      <c r="Q38" s="5" t="s">
        <v>157</v>
      </c>
      <c r="R38" s="5" t="s">
        <v>2240</v>
      </c>
    </row>
    <row r="39">
      <c r="A39" s="33" t="s">
        <v>2229</v>
      </c>
      <c r="B39" s="5" t="s">
        <v>547</v>
      </c>
      <c r="C39" s="5" t="s">
        <v>550</v>
      </c>
      <c r="D39" s="5" t="s">
        <v>551</v>
      </c>
      <c r="E39" s="33" t="s">
        <v>546</v>
      </c>
      <c r="F39" s="34" t="s">
        <v>2234</v>
      </c>
      <c r="G39" s="16" t="str">
        <f>HYPERLINK("https://docs.google.com/document/d/17fXqhuaG8phnMR2seS0WyN_zQBN4fTCOBWt0yAGotMg/edit?usp=drivesdk","Canopy Nomination 48: Conservatory Lab Charter School")</f>
        <v>Canopy Nomination 48: Conservatory Lab Charter School</v>
      </c>
      <c r="H39" s="5" t="s">
        <v>2235</v>
      </c>
      <c r="I39" s="5">
        <v>48.0</v>
      </c>
      <c r="J39" s="5"/>
      <c r="K39" s="5"/>
      <c r="L39" s="5" t="s">
        <v>139</v>
      </c>
      <c r="M39" s="5" t="s">
        <v>548</v>
      </c>
      <c r="N39" s="5" t="s">
        <v>327</v>
      </c>
      <c r="O39" s="5" t="s">
        <v>143</v>
      </c>
      <c r="P39" s="8" t="s">
        <v>549</v>
      </c>
      <c r="Q39" s="5" t="s">
        <v>157</v>
      </c>
      <c r="R39" s="5" t="s">
        <v>2230</v>
      </c>
    </row>
    <row r="40">
      <c r="A40" s="33" t="s">
        <v>2229</v>
      </c>
      <c r="B40" s="5" t="s">
        <v>1421</v>
      </c>
      <c r="C40" s="5" t="s">
        <v>1423</v>
      </c>
      <c r="D40" s="5" t="s">
        <v>1424</v>
      </c>
      <c r="E40" s="33" t="s">
        <v>2449</v>
      </c>
      <c r="F40" s="34" t="s">
        <v>2234</v>
      </c>
      <c r="G40" s="16" t="str">
        <f>HYPERLINK("https://docs.google.com/document/d/181F-ug6s6Iw_SFJH0WGdmCoGA4jrjQ9x18ShiEdTiWQ/edit?usp=drivesdk","Canopy Nomination 168: Reiche Community School")</f>
        <v>Canopy Nomination 168: Reiche Community School</v>
      </c>
      <c r="H40" s="5" t="s">
        <v>2235</v>
      </c>
      <c r="I40" s="5">
        <v>168.0</v>
      </c>
      <c r="J40" s="5"/>
      <c r="K40" s="5"/>
      <c r="L40" s="5" t="s">
        <v>139</v>
      </c>
      <c r="M40" s="5" t="s">
        <v>354</v>
      </c>
      <c r="N40" s="5" t="s">
        <v>355</v>
      </c>
      <c r="O40" s="5" t="s">
        <v>356</v>
      </c>
      <c r="P40" s="8" t="s">
        <v>1422</v>
      </c>
      <c r="Q40" s="5" t="s">
        <v>157</v>
      </c>
      <c r="R40" s="5" t="s">
        <v>2230</v>
      </c>
    </row>
    <row r="41">
      <c r="A41" s="33" t="s">
        <v>2216</v>
      </c>
      <c r="B41" s="5" t="s">
        <v>440</v>
      </c>
      <c r="C41" s="5" t="s">
        <v>444</v>
      </c>
      <c r="D41" s="5" t="s">
        <v>2507</v>
      </c>
      <c r="E41" s="33" t="s">
        <v>438</v>
      </c>
      <c r="F41" s="34" t="s">
        <v>2255</v>
      </c>
      <c r="G41" s="30" t="str">
        <f>HYPERLINK("https://docs.google.com/document/d/1iSx-93ijUBgioWYer2huVYLsCbnxKKlPgxIw65167ME/edit?usp=drivesdk","Canopy Nomination 37: Citizens of the World Hollywood")</f>
        <v>Canopy Nomination 37: Citizens of the World Hollywood</v>
      </c>
      <c r="H41" s="5" t="s">
        <v>2224</v>
      </c>
      <c r="I41" s="5">
        <v>37.0</v>
      </c>
      <c r="J41" s="5"/>
      <c r="K41" s="5"/>
      <c r="L41" s="5" t="s">
        <v>109</v>
      </c>
      <c r="M41" s="5" t="s">
        <v>441</v>
      </c>
      <c r="N41" s="5" t="s">
        <v>222</v>
      </c>
      <c r="O41" s="5" t="s">
        <v>442</v>
      </c>
      <c r="P41" s="8" t="s">
        <v>443</v>
      </c>
      <c r="Q41" s="5" t="s">
        <v>157</v>
      </c>
      <c r="R41" s="5" t="s">
        <v>2240</v>
      </c>
    </row>
    <row r="42">
      <c r="A42" s="33" t="s">
        <v>2229</v>
      </c>
      <c r="B42" s="5" t="s">
        <v>659</v>
      </c>
      <c r="C42" s="5" t="s">
        <v>656</v>
      </c>
      <c r="D42" s="5" t="s">
        <v>657</v>
      </c>
      <c r="E42" s="33" t="s">
        <v>438</v>
      </c>
      <c r="F42" s="34" t="s">
        <v>2255</v>
      </c>
      <c r="G42" s="30" t="str">
        <f>HYPERLINK("https://docs.google.com/document/d/1tYFHHc_dofdiysgaSicJCRs76wWjraCCLz2CP-xgAIs/edit?usp=drivesdk","Canopy Nomination 64: Ednovate Hybrid High")</f>
        <v>Canopy Nomination 64: Ednovate Hybrid High</v>
      </c>
      <c r="H42" s="5" t="s">
        <v>2235</v>
      </c>
      <c r="I42" s="5">
        <v>64.0</v>
      </c>
      <c r="J42" s="5"/>
      <c r="K42" s="5"/>
      <c r="L42" s="5" t="s">
        <v>109</v>
      </c>
      <c r="M42" s="5" t="s">
        <v>441</v>
      </c>
      <c r="N42" s="5" t="s">
        <v>222</v>
      </c>
      <c r="O42" s="5" t="s">
        <v>654</v>
      </c>
      <c r="P42" s="8" t="s">
        <v>660</v>
      </c>
      <c r="Q42" s="5" t="s">
        <v>157</v>
      </c>
      <c r="R42" s="5" t="s">
        <v>2230</v>
      </c>
    </row>
    <row r="43">
      <c r="A43" s="33" t="s">
        <v>2216</v>
      </c>
      <c r="B43" s="5" t="s">
        <v>1906</v>
      </c>
      <c r="C43" s="5" t="s">
        <v>1911</v>
      </c>
      <c r="D43" s="5" t="s">
        <v>1912</v>
      </c>
      <c r="E43" s="33" t="s">
        <v>1905</v>
      </c>
      <c r="F43" s="34" t="s">
        <v>2219</v>
      </c>
      <c r="G43" s="16" t="str">
        <f>HYPERLINK("https://docs.google.com/document/d/1ar2WkPv__ZvyGZ7cxi6y9wDcPw3vVuQ7c0DmpwsveVs/edit?usp=drivesdk","Canopy Nomination 233: César E. Chávez Multicultural Academic Center")</f>
        <v>Canopy Nomination 233: César E. Chávez Multicultural Academic Center</v>
      </c>
      <c r="H43" s="5" t="s">
        <v>2224</v>
      </c>
      <c r="I43" s="5">
        <v>233.0</v>
      </c>
      <c r="J43" s="5"/>
      <c r="K43" s="5"/>
      <c r="L43" s="5" t="s">
        <v>139</v>
      </c>
      <c r="M43" s="5" t="s">
        <v>424</v>
      </c>
      <c r="N43" s="5" t="s">
        <v>425</v>
      </c>
      <c r="O43" s="5" t="s">
        <v>1907</v>
      </c>
      <c r="P43" s="18" t="s">
        <v>1908</v>
      </c>
      <c r="Q43" s="5" t="s">
        <v>122</v>
      </c>
      <c r="R43" s="5" t="s">
        <v>2230</v>
      </c>
    </row>
    <row r="44">
      <c r="A44" s="33" t="s">
        <v>2229</v>
      </c>
      <c r="B44" s="5" t="s">
        <v>1914</v>
      </c>
      <c r="C44" s="5" t="s">
        <v>1918</v>
      </c>
      <c r="D44" s="5" t="s">
        <v>1919</v>
      </c>
      <c r="E44" s="33" t="s">
        <v>1905</v>
      </c>
      <c r="F44" s="34" t="s">
        <v>2219</v>
      </c>
      <c r="G44" s="16" t="str">
        <f>HYPERLINK("https://docs.google.com/document/d/1l3QQxQbQWQSD9UwFxn6TIFcEglkqVMiRvvag5lwMu9U/edit?usp=drivesdk","Canopy Nomination 234: Virtual Learning Academy")</f>
        <v>Canopy Nomination 234: Virtual Learning Academy</v>
      </c>
      <c r="H44" s="5" t="s">
        <v>2235</v>
      </c>
      <c r="I44" s="5">
        <v>234.0</v>
      </c>
      <c r="J44" s="5"/>
      <c r="K44" s="5"/>
      <c r="L44" s="5" t="s">
        <v>139</v>
      </c>
      <c r="M44" s="5" t="s">
        <v>1915</v>
      </c>
      <c r="N44" s="5" t="s">
        <v>448</v>
      </c>
      <c r="O44" s="5" t="s">
        <v>1916</v>
      </c>
      <c r="P44" s="18" t="s">
        <v>1917</v>
      </c>
      <c r="Q44" s="5" t="s">
        <v>122</v>
      </c>
      <c r="R44" s="5" t="s">
        <v>2237</v>
      </c>
    </row>
    <row r="45">
      <c r="A45" s="33" t="s">
        <v>2216</v>
      </c>
      <c r="B45" s="5" t="s">
        <v>1715</v>
      </c>
      <c r="C45" s="5" t="s">
        <v>1718</v>
      </c>
      <c r="D45" s="5" t="s">
        <v>1719</v>
      </c>
      <c r="E45" s="33" t="s">
        <v>754</v>
      </c>
      <c r="F45" s="34" t="s">
        <v>2219</v>
      </c>
      <c r="G45" s="16" t="str">
        <f>HYPERLINK("https://docs.google.com/document/d/1HXmhTSZQZhOlk4YVW_uJcn7bYvGudTH8qDO1OL5LQio/edit?usp=drivesdk","Canopy Nomination 207: Ton Tyson School of Innovation")</f>
        <v>Canopy Nomination 207: Ton Tyson School of Innovation</v>
      </c>
      <c r="H45" s="5" t="s">
        <v>2224</v>
      </c>
      <c r="I45" s="5">
        <v>207.0</v>
      </c>
      <c r="J45" s="5"/>
      <c r="K45" s="5"/>
      <c r="L45" s="5" t="s">
        <v>109</v>
      </c>
      <c r="M45" s="5" t="s">
        <v>1716</v>
      </c>
      <c r="N45" s="5" t="s">
        <v>386</v>
      </c>
      <c r="O45" s="5" t="s">
        <v>1717</v>
      </c>
      <c r="P45" s="7" t="s">
        <v>117</v>
      </c>
      <c r="Q45" s="5" t="s">
        <v>122</v>
      </c>
      <c r="R45" s="5" t="s">
        <v>2237</v>
      </c>
    </row>
    <row r="46">
      <c r="A46" s="33" t="s">
        <v>2216</v>
      </c>
      <c r="B46" s="5" t="s">
        <v>854</v>
      </c>
      <c r="C46" s="5" t="s">
        <v>858</v>
      </c>
      <c r="D46" s="5" t="s">
        <v>859</v>
      </c>
      <c r="E46" s="33" t="s">
        <v>393</v>
      </c>
      <c r="F46" s="34" t="s">
        <v>2219</v>
      </c>
      <c r="G46" s="16" t="str">
        <f>HYPERLINK("https://docs.google.com/document/d/1XuQoL88tW0nW4usnlIQv_0ulEsaBW2uKQZJO8KiI-Y8/edit?usp=drivesdk","Canopy Nomination 93: Highfalls Elementary School")</f>
        <v>Canopy Nomination 93: Highfalls Elementary School</v>
      </c>
      <c r="H46" s="5" t="s">
        <v>2224</v>
      </c>
      <c r="I46" s="5">
        <v>93.0</v>
      </c>
      <c r="J46" s="5"/>
      <c r="K46" s="5"/>
      <c r="L46" s="5" t="s">
        <v>139</v>
      </c>
      <c r="M46" s="5" t="s">
        <v>855</v>
      </c>
      <c r="N46" s="5" t="s">
        <v>151</v>
      </c>
      <c r="O46" s="5" t="s">
        <v>856</v>
      </c>
      <c r="P46" s="8" t="s">
        <v>857</v>
      </c>
      <c r="Q46" s="5" t="s">
        <v>122</v>
      </c>
      <c r="R46" s="5" t="s">
        <v>2240</v>
      </c>
    </row>
    <row r="47">
      <c r="A47" s="33" t="s">
        <v>2216</v>
      </c>
      <c r="B47" s="5" t="s">
        <v>1298</v>
      </c>
      <c r="C47" s="5" t="s">
        <v>1302</v>
      </c>
      <c r="D47" s="5" t="s">
        <v>1303</v>
      </c>
      <c r="E47" s="33" t="s">
        <v>393</v>
      </c>
      <c r="F47" s="34" t="s">
        <v>2219</v>
      </c>
      <c r="G47" s="16" t="str">
        <f>HYPERLINK("https://docs.google.com/document/d/1RlK6se9scUQx26zTaKrRBkq1PMCQv4NaGyR3PEzokSg/edit?usp=drivesdk","Canopy Nomination 153: Park View Elementary")</f>
        <v>Canopy Nomination 153: Park View Elementary</v>
      </c>
      <c r="H47" s="5" t="s">
        <v>2224</v>
      </c>
      <c r="I47" s="5">
        <v>153.0</v>
      </c>
      <c r="J47" s="5"/>
      <c r="K47" s="5"/>
      <c r="L47" s="5" t="s">
        <v>139</v>
      </c>
      <c r="M47" s="5" t="s">
        <v>1299</v>
      </c>
      <c r="N47" s="5" t="s">
        <v>151</v>
      </c>
      <c r="O47" s="5" t="s">
        <v>1300</v>
      </c>
      <c r="P47" s="8" t="s">
        <v>1301</v>
      </c>
      <c r="Q47" s="5" t="s">
        <v>122</v>
      </c>
      <c r="R47" s="5" t="s">
        <v>2230</v>
      </c>
    </row>
    <row r="48">
      <c r="A48" s="33" t="s">
        <v>2216</v>
      </c>
      <c r="B48" s="5" t="s">
        <v>1701</v>
      </c>
      <c r="C48" s="5" t="s">
        <v>1704</v>
      </c>
      <c r="D48" s="5" t="s">
        <v>1705</v>
      </c>
      <c r="E48" s="33" t="s">
        <v>920</v>
      </c>
      <c r="F48" s="34" t="s">
        <v>2219</v>
      </c>
      <c r="G48" s="16" t="str">
        <f>HYPERLINK("https://docs.google.com/document/d/1tWJ4s8-HcJva-1t_aYqOHsnuOUjTTDWOQ0MkdUQS3NI/edit?usp=drivesdk","Canopy Nomination 205: The NET Charter High School: Gentilly")</f>
        <v>Canopy Nomination 205: The NET Charter High School: Gentilly</v>
      </c>
      <c r="H48" s="5" t="s">
        <v>2224</v>
      </c>
      <c r="I48" s="5">
        <v>205.0</v>
      </c>
      <c r="J48" s="5"/>
      <c r="K48" s="5"/>
      <c r="L48" s="5" t="s">
        <v>139</v>
      </c>
      <c r="M48" s="5" t="s">
        <v>1453</v>
      </c>
      <c r="N48" s="5" t="s">
        <v>467</v>
      </c>
      <c r="O48" s="5" t="s">
        <v>1702</v>
      </c>
      <c r="P48" s="8" t="s">
        <v>1703</v>
      </c>
      <c r="Q48" s="5" t="s">
        <v>122</v>
      </c>
      <c r="R48" s="5" t="s">
        <v>2237</v>
      </c>
    </row>
    <row r="49">
      <c r="A49" s="33" t="s">
        <v>2216</v>
      </c>
      <c r="B49" s="5" t="s">
        <v>162</v>
      </c>
      <c r="C49" s="5" t="s">
        <v>166</v>
      </c>
      <c r="D49" s="5" t="s">
        <v>167</v>
      </c>
      <c r="E49" s="33" t="s">
        <v>161</v>
      </c>
      <c r="F49" s="34" t="s">
        <v>2219</v>
      </c>
      <c r="G49" s="16" t="str">
        <f>HYPERLINK("https://docs.google.com/document/d/1AEhpFWfYagDK0g3KVzmNTYbvDDlHWDxaE6o9Z14A1A8/edit?usp=drivesdk","Canopy Nomination 5: Alpena Career Tech Education Center")</f>
        <v>Canopy Nomination 5: Alpena Career Tech Education Center</v>
      </c>
      <c r="H49" s="5" t="s">
        <v>2224</v>
      </c>
      <c r="I49" s="5">
        <v>5.0</v>
      </c>
      <c r="J49" s="5"/>
      <c r="K49" s="5"/>
      <c r="L49" s="5" t="s">
        <v>109</v>
      </c>
      <c r="M49" s="5" t="s">
        <v>163</v>
      </c>
      <c r="N49" s="5" t="s">
        <v>115</v>
      </c>
      <c r="O49" s="5" t="s">
        <v>164</v>
      </c>
      <c r="P49" s="8" t="s">
        <v>165</v>
      </c>
      <c r="Q49" s="5" t="s">
        <v>122</v>
      </c>
      <c r="R49" s="5" t="s">
        <v>2240</v>
      </c>
    </row>
    <row r="50">
      <c r="A50" s="33" t="s">
        <v>2229</v>
      </c>
      <c r="B50" s="5" t="s">
        <v>288</v>
      </c>
      <c r="C50" s="5" t="s">
        <v>291</v>
      </c>
      <c r="D50" s="5" t="s">
        <v>292</v>
      </c>
      <c r="E50" s="33" t="s">
        <v>161</v>
      </c>
      <c r="F50" s="34" t="s">
        <v>2219</v>
      </c>
      <c r="G50" s="16" t="str">
        <f>HYPERLINK("https://docs.google.com/document/d/1TqwG0UB0wXXJWqe4lamaGjhA_Og6Lu1mKHFedto-CZo/edit?usp=drivesdk","Canopy Nomination 20: Bedford Homeschool Partnership")</f>
        <v>Canopy Nomination 20: Bedford Homeschool Partnership</v>
      </c>
      <c r="H50" s="5" t="s">
        <v>2235</v>
      </c>
      <c r="I50" s="5">
        <v>20.0</v>
      </c>
      <c r="J50" s="5"/>
      <c r="K50" s="5"/>
      <c r="L50" s="5" t="s">
        <v>109</v>
      </c>
      <c r="M50" s="5" t="s">
        <v>289</v>
      </c>
      <c r="N50" s="5" t="s">
        <v>115</v>
      </c>
      <c r="O50" s="5" t="s">
        <v>290</v>
      </c>
      <c r="P50" s="8" t="s">
        <v>117</v>
      </c>
      <c r="Q50" s="5" t="s">
        <v>122</v>
      </c>
      <c r="R50" s="5" t="s">
        <v>2237</v>
      </c>
    </row>
    <row r="51">
      <c r="A51" s="33" t="s">
        <v>2216</v>
      </c>
      <c r="B51" s="5" t="s">
        <v>294</v>
      </c>
      <c r="C51" s="5" t="s">
        <v>298</v>
      </c>
      <c r="D51" s="5" t="s">
        <v>299</v>
      </c>
      <c r="E51" s="33" t="s">
        <v>161</v>
      </c>
      <c r="F51" s="34" t="s">
        <v>2219</v>
      </c>
      <c r="G51" s="16" t="str">
        <f>HYPERLINK("https://docs.google.com/document/d/1XBGDZD0I8zwbJ5IkIVBnI9sDU6MxwEy22Y-oflWiUa8/edit?usp=drivesdk","Canopy Nomination 21: Berrien Springs Virtual School")</f>
        <v>Canopy Nomination 21: Berrien Springs Virtual School</v>
      </c>
      <c r="H51" s="5" t="s">
        <v>2224</v>
      </c>
      <c r="I51" s="5">
        <v>21.0</v>
      </c>
      <c r="J51" s="5"/>
      <c r="K51" s="5"/>
      <c r="L51" s="5" t="s">
        <v>109</v>
      </c>
      <c r="M51" s="5" t="s">
        <v>295</v>
      </c>
      <c r="N51" s="5" t="s">
        <v>115</v>
      </c>
      <c r="O51" s="5" t="s">
        <v>296</v>
      </c>
      <c r="P51" s="8" t="s">
        <v>297</v>
      </c>
      <c r="Q51" s="5" t="s">
        <v>122</v>
      </c>
      <c r="R51" s="5" t="s">
        <v>2237</v>
      </c>
    </row>
    <row r="52">
      <c r="A52" s="33" t="s">
        <v>2229</v>
      </c>
      <c r="B52" s="5" t="s">
        <v>363</v>
      </c>
      <c r="C52" s="5" t="s">
        <v>367</v>
      </c>
      <c r="D52" s="5" t="s">
        <v>368</v>
      </c>
      <c r="E52" s="33" t="s">
        <v>161</v>
      </c>
      <c r="F52" s="34" t="s">
        <v>2219</v>
      </c>
      <c r="G52" s="16" t="str">
        <f>HYPERLINK("https://docs.google.com/document/d/1rt3CM7uxo39d9lnsD1twikzN9ruPbOvYT6nHgT7bBak/edit?usp=drivesdk","Canopy Nomination 28: Center Line High School - Wall to Wall Academies")</f>
        <v>Canopy Nomination 28: Center Line High School - Wall to Wall Academies</v>
      </c>
      <c r="H52" s="5" t="s">
        <v>2235</v>
      </c>
      <c r="I52" s="5">
        <v>28.0</v>
      </c>
      <c r="J52" s="5"/>
      <c r="K52" s="5"/>
      <c r="L52" s="5" t="s">
        <v>109</v>
      </c>
      <c r="M52" s="5" t="s">
        <v>364</v>
      </c>
      <c r="N52" s="5" t="s">
        <v>115</v>
      </c>
      <c r="O52" s="5" t="s">
        <v>365</v>
      </c>
      <c r="P52" s="8" t="s">
        <v>366</v>
      </c>
      <c r="Q52" s="5" t="s">
        <v>122</v>
      </c>
      <c r="R52" s="5" t="s">
        <v>2230</v>
      </c>
    </row>
    <row r="53">
      <c r="A53" s="33" t="s">
        <v>2216</v>
      </c>
      <c r="B53" s="5" t="s">
        <v>885</v>
      </c>
      <c r="C53" s="5" t="s">
        <v>888</v>
      </c>
      <c r="D53" s="5" t="s">
        <v>889</v>
      </c>
      <c r="E53" s="33" t="s">
        <v>161</v>
      </c>
      <c r="F53" s="34" t="s">
        <v>2219</v>
      </c>
      <c r="G53" s="16" t="str">
        <f>HYPERLINK("https://docs.google.com/document/d/1CLDxlZAolZRvW2KLuGaLh2-bBB2RR6t2tYbMJo0C4pA/edit?usp=drivesdk","Canopy Nomination 97: Horizons Alternative Education School")</f>
        <v>Canopy Nomination 97: Horizons Alternative Education School</v>
      </c>
      <c r="H53" s="5" t="s">
        <v>2224</v>
      </c>
      <c r="I53" s="5">
        <v>97.0</v>
      </c>
      <c r="J53" s="5"/>
      <c r="K53" s="5"/>
      <c r="L53" s="5" t="s">
        <v>109</v>
      </c>
      <c r="M53" s="5" t="s">
        <v>886</v>
      </c>
      <c r="N53" s="5" t="s">
        <v>115</v>
      </c>
      <c r="O53" s="5" t="s">
        <v>887</v>
      </c>
      <c r="P53" s="8" t="s">
        <v>117</v>
      </c>
      <c r="Q53" s="5" t="s">
        <v>122</v>
      </c>
      <c r="R53" s="5" t="s">
        <v>2226</v>
      </c>
    </row>
    <row r="54">
      <c r="A54" s="33" t="s">
        <v>2229</v>
      </c>
      <c r="B54" s="5" t="s">
        <v>450</v>
      </c>
      <c r="C54" s="5" t="s">
        <v>455</v>
      </c>
      <c r="D54" s="5" t="s">
        <v>457</v>
      </c>
      <c r="E54" s="33" t="s">
        <v>449</v>
      </c>
      <c r="F54" s="34" t="s">
        <v>2234</v>
      </c>
      <c r="G54" s="16" t="str">
        <f>HYPERLINK("https://docs.google.com/document/d/1bK7Ha-KuqYNwNh7jdynuIu8MT9R35DQ3FyrduR8UjGE/edit?usp=drivesdk","Canopy Nomination 38: City Garden Montessori School")</f>
        <v>Canopy Nomination 38: City Garden Montessori School</v>
      </c>
      <c r="H54" s="5" t="s">
        <v>2235</v>
      </c>
      <c r="I54" s="5">
        <v>38.0</v>
      </c>
      <c r="J54" s="5"/>
      <c r="K54" s="5"/>
      <c r="L54" s="5" t="s">
        <v>139</v>
      </c>
      <c r="M54" s="5" t="s">
        <v>451</v>
      </c>
      <c r="N54" s="5" t="s">
        <v>452</v>
      </c>
      <c r="O54" s="5" t="s">
        <v>453</v>
      </c>
      <c r="P54" s="8" t="s">
        <v>454</v>
      </c>
      <c r="Q54" s="5" t="s">
        <v>157</v>
      </c>
      <c r="R54" s="5" t="s">
        <v>2240</v>
      </c>
    </row>
    <row r="55">
      <c r="A55" s="33" t="s">
        <v>2216</v>
      </c>
      <c r="B55" s="5" t="s">
        <v>1443</v>
      </c>
      <c r="C55" s="5" t="s">
        <v>1446</v>
      </c>
      <c r="D55" s="5" t="s">
        <v>1447</v>
      </c>
      <c r="E55" s="33" t="s">
        <v>449</v>
      </c>
      <c r="F55" s="34" t="s">
        <v>2234</v>
      </c>
      <c r="G55" s="16" t="str">
        <f>HYPERLINK("https://docs.google.com/document/d/1UREkAmVNzCe5-hwabzxfNN4ezaAO4FcFCMAc7mpOI84/edit?usp=drivesdk","Canopy Nomination 171: Rocky Mountain School of Expeditionary Learning")</f>
        <v>Canopy Nomination 171: Rocky Mountain School of Expeditionary Learning</v>
      </c>
      <c r="H55" s="5" t="s">
        <v>2224</v>
      </c>
      <c r="I55" s="5">
        <v>171.0</v>
      </c>
      <c r="J55" s="5"/>
      <c r="K55" s="5"/>
      <c r="L55" s="5" t="s">
        <v>139</v>
      </c>
      <c r="M55" s="5" t="s">
        <v>527</v>
      </c>
      <c r="N55" s="5" t="s">
        <v>142</v>
      </c>
      <c r="O55" s="5" t="s">
        <v>1444</v>
      </c>
      <c r="P55" s="8" t="s">
        <v>1445</v>
      </c>
      <c r="Q55" s="5" t="s">
        <v>157</v>
      </c>
      <c r="R55" s="5" t="s">
        <v>2237</v>
      </c>
    </row>
    <row r="56">
      <c r="A56" s="33" t="s">
        <v>2229</v>
      </c>
      <c r="B56" s="5" t="s">
        <v>272</v>
      </c>
      <c r="C56" s="5" t="s">
        <v>277</v>
      </c>
      <c r="D56" s="5" t="s">
        <v>278</v>
      </c>
      <c r="E56" s="33" t="s">
        <v>271</v>
      </c>
      <c r="F56" s="34" t="s">
        <v>2219</v>
      </c>
      <c r="G56" s="16" t="str">
        <f>HYPERLINK("https://docs.google.com/document/d/1VRz21ed2RfE5_zXZsJ4hg7g9YElxhyJGtedrJ2hSH4w/edit?usp=drivesdk","Canopy Nomination 18: Barbara Morgan STEM Academy")</f>
        <v>Canopy Nomination 18: Barbara Morgan STEM Academy</v>
      </c>
      <c r="H56" s="5" t="s">
        <v>2235</v>
      </c>
      <c r="I56" s="5">
        <v>18.0</v>
      </c>
      <c r="J56" s="5"/>
      <c r="K56" s="5"/>
      <c r="L56" s="5" t="s">
        <v>139</v>
      </c>
      <c r="M56" s="5" t="s">
        <v>273</v>
      </c>
      <c r="N56" s="5" t="s">
        <v>274</v>
      </c>
      <c r="O56" s="5" t="s">
        <v>275</v>
      </c>
      <c r="P56" s="8" t="s">
        <v>276</v>
      </c>
      <c r="Q56" s="5" t="s">
        <v>122</v>
      </c>
      <c r="R56" s="5" t="s">
        <v>2237</v>
      </c>
    </row>
    <row r="57">
      <c r="A57" s="33" t="s">
        <v>2229</v>
      </c>
      <c r="B57" s="5" t="s">
        <v>726</v>
      </c>
      <c r="C57" s="5" t="s">
        <v>729</v>
      </c>
      <c r="D57" s="5" t="s">
        <v>730</v>
      </c>
      <c r="E57" s="33" t="s">
        <v>271</v>
      </c>
      <c r="F57" s="34" t="s">
        <v>2219</v>
      </c>
      <c r="G57" s="16" t="str">
        <f>HYPERLINK("https://docs.google.com/document/d/1nDflqvvHrZhXtBrITf_G4cJManiKGcZ8F3FEBvDQ_RU/edit?usp=drivesdk","Canopy Nomination 74: Strive Prep - Federal")</f>
        <v>Canopy Nomination 74: Strive Prep - Federal</v>
      </c>
      <c r="H57" s="5" t="s">
        <v>2235</v>
      </c>
      <c r="I57" s="5">
        <v>74.0</v>
      </c>
      <c r="J57" s="5"/>
      <c r="K57" s="5"/>
      <c r="L57" s="5" t="s">
        <v>139</v>
      </c>
      <c r="M57" s="5" t="s">
        <v>527</v>
      </c>
      <c r="N57" s="5" t="s">
        <v>142</v>
      </c>
      <c r="O57" s="5" t="s">
        <v>727</v>
      </c>
      <c r="P57" s="8" t="s">
        <v>728</v>
      </c>
      <c r="Q57" s="5" t="s">
        <v>122</v>
      </c>
      <c r="R57" s="5" t="s">
        <v>2230</v>
      </c>
    </row>
    <row r="58">
      <c r="A58" s="33" t="s">
        <v>2216</v>
      </c>
      <c r="B58" s="5" t="s">
        <v>815</v>
      </c>
      <c r="C58" s="5" t="s">
        <v>817</v>
      </c>
      <c r="D58" s="5" t="s">
        <v>818</v>
      </c>
      <c r="E58" s="33" t="s">
        <v>271</v>
      </c>
      <c r="F58" s="34" t="s">
        <v>2219</v>
      </c>
      <c r="G58" s="16" t="str">
        <f>HYPERLINK("https://docs.google.com/document/d/1RiZoPLaTj4FnFIFKfOaTv2list0GpL10S-KeNRWKV9w/edit?usp=drivesdk","Canopy Nomination 87: Green Valley Ranch")</f>
        <v>Canopy Nomination 87: Green Valley Ranch</v>
      </c>
      <c r="H58" s="5" t="s">
        <v>2224</v>
      </c>
      <c r="I58" s="5">
        <v>87.0</v>
      </c>
      <c r="J58" s="5"/>
      <c r="K58" s="5"/>
      <c r="L58" s="5" t="s">
        <v>139</v>
      </c>
      <c r="M58" s="5" t="s">
        <v>527</v>
      </c>
      <c r="N58" s="5" t="s">
        <v>142</v>
      </c>
      <c r="O58" s="5" t="s">
        <v>727</v>
      </c>
      <c r="P58" s="8" t="s">
        <v>816</v>
      </c>
      <c r="Q58" s="5" t="s">
        <v>122</v>
      </c>
      <c r="R58" s="5" t="s">
        <v>2237</v>
      </c>
    </row>
    <row r="59">
      <c r="A59" s="33" t="s">
        <v>2216</v>
      </c>
      <c r="B59" s="5" t="s">
        <v>1756</v>
      </c>
      <c r="C59" s="5" t="s">
        <v>1760</v>
      </c>
      <c r="D59" s="5" t="s">
        <v>1761</v>
      </c>
      <c r="E59" s="33" t="s">
        <v>1121</v>
      </c>
      <c r="F59" s="34" t="s">
        <v>2234</v>
      </c>
      <c r="G59" s="16" t="str">
        <f>HYPERLINK("https://docs.google.com/document/d/1IOgGH-YwaZAcA4e1PQY7aiyjQie-fxL1GgxbVSFvoZI/edit?usp=drivesdk","Canopy Nomination 213: Valley New School")</f>
        <v>Canopy Nomination 213: Valley New School</v>
      </c>
      <c r="H59" s="5" t="s">
        <v>2224</v>
      </c>
      <c r="I59" s="5">
        <v>213.0</v>
      </c>
      <c r="J59" s="5"/>
      <c r="K59" s="5"/>
      <c r="L59" s="5" t="s">
        <v>139</v>
      </c>
      <c r="M59" s="5" t="s">
        <v>1757</v>
      </c>
      <c r="N59" s="5" t="s">
        <v>503</v>
      </c>
      <c r="O59" s="5" t="s">
        <v>1758</v>
      </c>
      <c r="P59" s="8" t="s">
        <v>1759</v>
      </c>
      <c r="Q59" s="5" t="s">
        <v>157</v>
      </c>
      <c r="R59" s="5" t="s">
        <v>2240</v>
      </c>
    </row>
    <row r="60">
      <c r="A60" s="33" t="s">
        <v>2229</v>
      </c>
      <c r="B60" s="5" t="s">
        <v>1381</v>
      </c>
      <c r="C60" s="5" t="s">
        <v>1383</v>
      </c>
      <c r="D60" s="5" t="s">
        <v>1384</v>
      </c>
      <c r="E60" s="33" t="s">
        <v>169</v>
      </c>
      <c r="F60" s="34" t="s">
        <v>2234</v>
      </c>
      <c r="G60" s="16" t="str">
        <f>HYPERLINK("https://docs.google.com/document/d/1pAY8YgQ02U1Kg2LnUfyR_cJ8ahn08D5CI_yNszZMkoU/edit?usp=drivesdk","Canopy Nomination 162: Polaris Charter Academy")</f>
        <v>Canopy Nomination 162: Polaris Charter Academy</v>
      </c>
      <c r="H60" s="5" t="s">
        <v>2235</v>
      </c>
      <c r="I60" s="5">
        <v>162.0</v>
      </c>
      <c r="J60" s="5"/>
      <c r="K60" s="5"/>
      <c r="L60" s="5" t="s">
        <v>139</v>
      </c>
      <c r="M60" s="5" t="s">
        <v>424</v>
      </c>
      <c r="N60" s="5" t="s">
        <v>425</v>
      </c>
      <c r="O60" s="5" t="s">
        <v>173</v>
      </c>
      <c r="P60" s="8" t="s">
        <v>1382</v>
      </c>
      <c r="Q60" s="5" t="s">
        <v>157</v>
      </c>
      <c r="R60" s="5" t="s">
        <v>2240</v>
      </c>
    </row>
    <row r="61">
      <c r="A61" s="33" t="s">
        <v>2216</v>
      </c>
      <c r="B61" s="5" t="s">
        <v>1268</v>
      </c>
      <c r="C61" s="5" t="s">
        <v>1272</v>
      </c>
      <c r="D61" s="5" t="s">
        <v>1273</v>
      </c>
      <c r="E61" s="33" t="s">
        <v>1261</v>
      </c>
      <c r="F61" s="34" t="s">
        <v>2219</v>
      </c>
      <c r="G61" s="16" t="str">
        <f>HYPERLINK("https://docs.google.com/document/d/1o8lYjpCSsFPOw2aZ39OytzFiZW2rCzEuBqPUCqPjqJQ/edit?usp=drivesdk","Canopy Nomination 149: Ocean Bay Middle School")</f>
        <v>Canopy Nomination 149: Ocean Bay Middle School</v>
      </c>
      <c r="H61" s="5" t="s">
        <v>2224</v>
      </c>
      <c r="I61" s="5">
        <v>149.0</v>
      </c>
      <c r="J61" s="5"/>
      <c r="K61" s="5"/>
      <c r="L61" s="5" t="s">
        <v>109</v>
      </c>
      <c r="M61" s="5" t="s">
        <v>1269</v>
      </c>
      <c r="N61" s="5" t="s">
        <v>406</v>
      </c>
      <c r="O61" s="5" t="s">
        <v>1270</v>
      </c>
      <c r="P61" s="8" t="s">
        <v>1271</v>
      </c>
      <c r="Q61" s="5" t="s">
        <v>122</v>
      </c>
      <c r="R61" s="5" t="s">
        <v>2237</v>
      </c>
    </row>
    <row r="62">
      <c r="A62" s="33" t="s">
        <v>2216</v>
      </c>
      <c r="B62" s="5" t="s">
        <v>1042</v>
      </c>
      <c r="C62" s="5" t="s">
        <v>1045</v>
      </c>
      <c r="D62" s="5" t="s">
        <v>1046</v>
      </c>
      <c r="E62" s="33" t="s">
        <v>311</v>
      </c>
      <c r="F62" s="34" t="s">
        <v>2255</v>
      </c>
      <c r="G62" s="30" t="str">
        <f>HYPERLINK("https://docs.google.com/document/d/13dU90ua6mj1ZyLy5KZ6e1hk-RgAY63wCJeIe5SuFYOQ/edit?usp=drivesdk","Canopy Nomination 119: Madison Palmer High School")</f>
        <v>Canopy Nomination 119: Madison Palmer High School</v>
      </c>
      <c r="H62" s="5" t="s">
        <v>2224</v>
      </c>
      <c r="I62" s="5">
        <v>119.0</v>
      </c>
      <c r="J62" s="5"/>
      <c r="K62" s="5"/>
      <c r="L62" s="5" t="s">
        <v>109</v>
      </c>
      <c r="M62" s="5" t="s">
        <v>1043</v>
      </c>
      <c r="N62" s="5" t="s">
        <v>314</v>
      </c>
      <c r="O62" s="5" t="s">
        <v>143</v>
      </c>
      <c r="P62" s="8" t="s">
        <v>1044</v>
      </c>
      <c r="Q62" s="5" t="s">
        <v>157</v>
      </c>
      <c r="R62" s="5" t="s">
        <v>2240</v>
      </c>
    </row>
    <row r="63">
      <c r="A63" s="33" t="s">
        <v>2229</v>
      </c>
      <c r="B63" s="5" t="s">
        <v>1190</v>
      </c>
      <c r="C63" s="5" t="s">
        <v>1193</v>
      </c>
      <c r="D63" s="5" t="s">
        <v>1194</v>
      </c>
      <c r="E63" s="33" t="s">
        <v>1147</v>
      </c>
      <c r="F63" s="34" t="s">
        <v>2255</v>
      </c>
      <c r="G63" s="30" t="str">
        <f>HYPERLINK("https://docs.google.com/document/d/19AuqgKh9SKA6g9EQIjnwXRhBlAXz_URIwA3IhE7NPiU/edit?usp=drivesdk","Canopy Nomination 138: New Haven Academy")</f>
        <v>Canopy Nomination 138: New Haven Academy</v>
      </c>
      <c r="H63" s="5" t="s">
        <v>2235</v>
      </c>
      <c r="I63" s="5">
        <v>138.0</v>
      </c>
      <c r="J63" s="5"/>
      <c r="K63" s="5"/>
      <c r="L63" s="5" t="s">
        <v>109</v>
      </c>
      <c r="M63" s="5" t="s">
        <v>507</v>
      </c>
      <c r="N63" s="5" t="s">
        <v>417</v>
      </c>
      <c r="O63" s="5" t="s">
        <v>1191</v>
      </c>
      <c r="P63" s="8" t="s">
        <v>1192</v>
      </c>
      <c r="Q63" s="5" t="s">
        <v>157</v>
      </c>
      <c r="R63" s="5" t="s">
        <v>2237</v>
      </c>
    </row>
    <row r="64">
      <c r="A64" s="33" t="s">
        <v>2229</v>
      </c>
      <c r="B64" s="5" t="s">
        <v>1886</v>
      </c>
      <c r="C64" s="5" t="s">
        <v>1888</v>
      </c>
      <c r="D64" s="5" t="s">
        <v>1889</v>
      </c>
      <c r="E64" s="33" t="s">
        <v>2506</v>
      </c>
      <c r="F64" s="34" t="s">
        <v>2255</v>
      </c>
      <c r="G64" s="30" t="str">
        <f>HYPERLINK("https://docs.google.com/document/d/1BQ7LtoEtuZptHWDM6axqQioCVFY9M4KldXdihHAgdgo/edit?usp=drivesdk","Canopy Nomination 230: Workspace Education")</f>
        <v>Canopy Nomination 230: Workspace Education</v>
      </c>
      <c r="H64" s="5" t="s">
        <v>2235</v>
      </c>
      <c r="I64" s="5">
        <v>230.0</v>
      </c>
      <c r="J64" s="5"/>
      <c r="L64" s="5" t="s">
        <v>109</v>
      </c>
      <c r="M64" s="5" t="s">
        <v>1887</v>
      </c>
      <c r="N64" s="5" t="s">
        <v>417</v>
      </c>
      <c r="O64" s="5" t="s">
        <v>323</v>
      </c>
      <c r="P64" s="8" t="s">
        <v>117</v>
      </c>
      <c r="Q64" s="5" t="s">
        <v>157</v>
      </c>
      <c r="R64" s="5" t="s">
        <v>2240</v>
      </c>
    </row>
    <row r="65">
      <c r="A65" s="33" t="s">
        <v>2216</v>
      </c>
      <c r="B65" s="5" t="s">
        <v>1520</v>
      </c>
      <c r="C65" s="5" t="s">
        <v>1522</v>
      </c>
      <c r="D65" s="5" t="s">
        <v>1523</v>
      </c>
      <c r="E65" s="33" t="s">
        <v>158</v>
      </c>
      <c r="F65" s="34" t="s">
        <v>2234</v>
      </c>
      <c r="G65" s="16" t="str">
        <f>HYPERLINK("https://docs.google.com/document/d/13TwQLyE4Zx5AhIXITXj2NqNXXs8GPfFPLTnIn3fbwL0/edit?usp=drivesdk","Canopy Nomination 181: Shamrock Garden Elementary School")</f>
        <v>Canopy Nomination 181: Shamrock Garden Elementary School</v>
      </c>
      <c r="H65" s="5" t="s">
        <v>2224</v>
      </c>
      <c r="I65" s="5">
        <v>181.0</v>
      </c>
      <c r="J65" s="5"/>
      <c r="L65" s="5" t="s">
        <v>139</v>
      </c>
      <c r="M65" s="5" t="s">
        <v>150</v>
      </c>
      <c r="N65" s="5" t="s">
        <v>151</v>
      </c>
      <c r="O65" s="5" t="s">
        <v>152</v>
      </c>
      <c r="P65" s="8" t="s">
        <v>1521</v>
      </c>
      <c r="Q65" s="5" t="s">
        <v>157</v>
      </c>
      <c r="R65" s="5" t="s">
        <v>2230</v>
      </c>
    </row>
    <row r="66">
      <c r="A66" s="33" t="s">
        <v>2229</v>
      </c>
      <c r="B66" s="5" t="s">
        <v>670</v>
      </c>
      <c r="C66" s="5" t="s">
        <v>674</v>
      </c>
      <c r="D66" s="5" t="s">
        <v>675</v>
      </c>
      <c r="E66" s="33" t="s">
        <v>2311</v>
      </c>
      <c r="F66" s="34" t="s">
        <v>2219</v>
      </c>
      <c r="G66" s="16" t="str">
        <f>HYPERLINK("https://docs.google.com/document/d/15W0-y14fnJBg5Mszifmp0gqdFReWRdwUo5lO1CVMXnI/edit?usp=drivesdk","Canopy Nomination 66: Ember Charter School for Mindful Education, Innovation, and Transformation")</f>
        <v>Canopy Nomination 66: Ember Charter School for Mindful Education, Innovation, and Transformation</v>
      </c>
      <c r="H66" s="5" t="s">
        <v>2235</v>
      </c>
      <c r="I66" s="5">
        <v>66.0</v>
      </c>
      <c r="J66" s="5"/>
      <c r="K66" s="5"/>
      <c r="L66" s="5" t="s">
        <v>323</v>
      </c>
      <c r="M66" s="5" t="s">
        <v>671</v>
      </c>
      <c r="N66" s="5" t="s">
        <v>338</v>
      </c>
      <c r="O66" s="5" t="s">
        <v>672</v>
      </c>
      <c r="P66" s="8" t="s">
        <v>673</v>
      </c>
      <c r="Q66" s="5" t="s">
        <v>122</v>
      </c>
      <c r="R66" s="5" t="s">
        <v>2240</v>
      </c>
    </row>
  </sheetData>
  <conditionalFormatting sqref="A1:R66">
    <cfRule type="cellIs" dxfId="6" priority="1" stopIfTrue="1" operator="equal">
      <formula>"EMAIL_OPENED"</formula>
    </cfRule>
  </conditionalFormatting>
  <conditionalFormatting sqref="A1:R66">
    <cfRule type="cellIs" dxfId="7" priority="2" stopIfTrue="1" operator="equal">
      <formula>"EMAIL_CLICKED"</formula>
    </cfRule>
  </conditionalFormatting>
  <conditionalFormatting sqref="A1:R66">
    <cfRule type="cellIs" dxfId="7" priority="3" stopIfTrue="1" operator="equal">
      <formula>"RESPONDED"</formula>
    </cfRule>
  </conditionalFormatting>
  <conditionalFormatting sqref="A1:R66">
    <cfRule type="cellIs" dxfId="8" priority="4" stopIfTrue="1" operator="equal">
      <formula>"EMAIL_NOT_SENT"</formula>
    </cfRule>
  </conditionalFormatting>
  <conditionalFormatting sqref="A1:R66">
    <cfRule type="cellIs" dxfId="8" priority="5" stopIfTrue="1" operator="equal">
      <formula>"BOUNCED"</formula>
    </cfRule>
  </conditionalFormatting>
  <conditionalFormatting sqref="A1:R66">
    <cfRule type="cellIs" dxfId="9" priority="6" stopIfTrue="1" operator="equal">
      <formula>"UNSUBSCRIBED"</formula>
    </cfRule>
  </conditionalFormatting>
  <conditionalFormatting sqref="A1:R66">
    <cfRule type="cellIs" dxfId="8" priority="7" stopIfTrue="1" operator="equal">
      <formula>"ERROR"</formula>
    </cfRule>
  </conditionalFormatting>
  <conditionalFormatting sqref="A1:R66">
    <cfRule type="cellIs" dxfId="10" priority="8" stopIfTrue="1" operator="equal">
      <formula>"NO_RECIPIENT"</formula>
    </cfRule>
  </conditionalFormatting>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s>
  <drawing r:id="rId67"/>
  <legacyDrawing r:id="rId6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C1" s="5" t="s">
        <v>362</v>
      </c>
      <c r="G1" s="11"/>
    </row>
    <row r="2">
      <c r="C2" s="11">
        <f t="shared" ref="C2:C38" si="1">B2/235</f>
        <v>0.008510638298</v>
      </c>
      <c r="E2" t="s">
        <v>222</v>
      </c>
      <c r="F2">
        <v>24.0</v>
      </c>
      <c r="G2" s="11">
        <v>0.10212765957446808</v>
      </c>
    </row>
    <row r="3">
      <c r="C3" s="11">
        <f t="shared" si="1"/>
        <v>0.04680851064</v>
      </c>
      <c r="E3" t="s">
        <v>142</v>
      </c>
      <c r="F3">
        <v>18.0</v>
      </c>
      <c r="G3" s="11">
        <v>0.07659574468085106</v>
      </c>
    </row>
    <row r="4">
      <c r="C4" s="11">
        <f t="shared" si="1"/>
        <v>0.1021276596</v>
      </c>
      <c r="E4" t="s">
        <v>397</v>
      </c>
      <c r="F4">
        <v>15.0</v>
      </c>
      <c r="G4" s="11">
        <v>0.06382978723404255</v>
      </c>
    </row>
    <row r="5">
      <c r="C5" s="11">
        <f t="shared" si="1"/>
        <v>0.07659574468</v>
      </c>
      <c r="E5" t="s">
        <v>115</v>
      </c>
      <c r="F5">
        <v>13.0</v>
      </c>
      <c r="G5" s="11">
        <v>0.05531914893617021</v>
      </c>
    </row>
    <row r="6">
      <c r="C6" s="11">
        <f t="shared" si="1"/>
        <v>0.02978723404</v>
      </c>
      <c r="E6" t="s">
        <v>338</v>
      </c>
      <c r="F6">
        <v>11.0</v>
      </c>
      <c r="G6" s="11">
        <v>0.04680851063829787</v>
      </c>
    </row>
    <row r="7">
      <c r="C7" s="11">
        <f t="shared" si="1"/>
        <v>0.04680851064</v>
      </c>
      <c r="E7" t="s">
        <v>439</v>
      </c>
      <c r="F7">
        <v>11.0</v>
      </c>
      <c r="G7" s="11">
        <v>0.04680851063829787</v>
      </c>
    </row>
    <row r="8">
      <c r="C8" s="11">
        <f t="shared" si="1"/>
        <v>0.02127659574</v>
      </c>
      <c r="E8" t="s">
        <v>386</v>
      </c>
      <c r="F8">
        <v>11.0</v>
      </c>
      <c r="G8" s="11">
        <v>0.04680851063829787</v>
      </c>
    </row>
    <row r="9">
      <c r="C9" s="11">
        <f t="shared" si="1"/>
        <v>0.008510638298</v>
      </c>
      <c r="E9" t="s">
        <v>448</v>
      </c>
      <c r="F9">
        <v>10.0</v>
      </c>
      <c r="G9" s="11">
        <v>0.0425531914893617</v>
      </c>
    </row>
    <row r="10">
      <c r="C10" s="11">
        <f t="shared" si="1"/>
        <v>0.03404255319</v>
      </c>
      <c r="E10" t="s">
        <v>151</v>
      </c>
      <c r="F10">
        <v>9.0</v>
      </c>
      <c r="G10" s="11">
        <v>0.03829787234042553</v>
      </c>
    </row>
    <row r="11">
      <c r="C11" s="11">
        <f t="shared" si="1"/>
        <v>0.03404255319</v>
      </c>
      <c r="E11" t="s">
        <v>456</v>
      </c>
      <c r="F11">
        <v>8.0</v>
      </c>
      <c r="G11" s="11">
        <v>0.03404255319148936</v>
      </c>
    </row>
    <row r="12">
      <c r="C12" s="11">
        <f t="shared" si="1"/>
        <v>0.004255319149</v>
      </c>
      <c r="E12" t="s">
        <v>327</v>
      </c>
      <c r="F12">
        <v>8.0</v>
      </c>
      <c r="G12" s="11">
        <v>0.03404255319148936</v>
      </c>
    </row>
    <row r="13">
      <c r="C13" s="11">
        <f t="shared" si="1"/>
        <v>0.004255319149</v>
      </c>
      <c r="E13" t="s">
        <v>425</v>
      </c>
      <c r="F13">
        <v>8.0</v>
      </c>
      <c r="G13" s="11">
        <v>0.03404255319148936</v>
      </c>
    </row>
    <row r="14">
      <c r="C14" s="11">
        <f t="shared" si="1"/>
        <v>0.008510638298</v>
      </c>
      <c r="E14" t="s">
        <v>274</v>
      </c>
      <c r="F14">
        <v>8.0</v>
      </c>
      <c r="G14" s="11">
        <v>0.03404255319148936</v>
      </c>
    </row>
    <row r="15">
      <c r="C15" s="11">
        <f t="shared" si="1"/>
        <v>0.01276595745</v>
      </c>
      <c r="E15" t="s">
        <v>129</v>
      </c>
      <c r="F15">
        <v>7.0</v>
      </c>
      <c r="G15" s="11">
        <v>0.029787234042553193</v>
      </c>
    </row>
    <row r="16">
      <c r="C16" s="11">
        <f t="shared" si="1"/>
        <v>0.004255319149</v>
      </c>
      <c r="E16" t="s">
        <v>204</v>
      </c>
      <c r="F16">
        <v>7.0</v>
      </c>
      <c r="G16" s="11">
        <v>0.029787234042553193</v>
      </c>
    </row>
    <row r="17">
      <c r="C17" s="11">
        <f t="shared" si="1"/>
        <v>0.03404255319</v>
      </c>
      <c r="E17" t="s">
        <v>249</v>
      </c>
      <c r="F17">
        <v>7.0</v>
      </c>
      <c r="G17" s="11">
        <v>0.029787234042553193</v>
      </c>
    </row>
    <row r="18">
      <c r="C18" s="11">
        <f t="shared" si="1"/>
        <v>0.05531914894</v>
      </c>
      <c r="E18" t="s">
        <v>417</v>
      </c>
      <c r="F18">
        <v>7.0</v>
      </c>
      <c r="G18" s="11">
        <v>0.029787234042553193</v>
      </c>
    </row>
    <row r="19">
      <c r="C19" s="11">
        <f t="shared" si="1"/>
        <v>0.02978723404</v>
      </c>
      <c r="E19" t="s">
        <v>406</v>
      </c>
      <c r="F19">
        <v>6.0</v>
      </c>
      <c r="G19" s="11">
        <v>0.02553191489361702</v>
      </c>
    </row>
    <row r="20">
      <c r="C20" s="11">
        <f t="shared" si="1"/>
        <v>0.02127659574</v>
      </c>
      <c r="E20" t="s">
        <v>259</v>
      </c>
      <c r="F20">
        <v>5.0</v>
      </c>
      <c r="G20" s="11">
        <v>0.02127659574468085</v>
      </c>
    </row>
    <row r="21">
      <c r="C21" s="11">
        <f t="shared" si="1"/>
        <v>0.008510638298</v>
      </c>
      <c r="E21" t="s">
        <v>181</v>
      </c>
      <c r="F21">
        <v>5.0</v>
      </c>
      <c r="G21" s="11">
        <v>0.02127659574468085</v>
      </c>
    </row>
    <row r="22">
      <c r="C22" s="11">
        <f t="shared" si="1"/>
        <v>0.004255319149</v>
      </c>
      <c r="E22" t="s">
        <v>314</v>
      </c>
      <c r="F22">
        <v>5.0</v>
      </c>
      <c r="G22" s="11">
        <v>0.02127659574468085</v>
      </c>
    </row>
    <row r="23">
      <c r="C23" s="11">
        <f t="shared" si="1"/>
        <v>0.04255319149</v>
      </c>
      <c r="E23" t="s">
        <v>172</v>
      </c>
      <c r="F23">
        <v>5.0</v>
      </c>
      <c r="G23" s="11">
        <v>0.02127659574468085</v>
      </c>
    </row>
    <row r="24">
      <c r="C24" s="11">
        <f t="shared" si="1"/>
        <v>0.008510638298</v>
      </c>
      <c r="E24" t="s">
        <v>503</v>
      </c>
      <c r="F24">
        <v>4.0</v>
      </c>
      <c r="G24" s="11">
        <v>0.01702127659574468</v>
      </c>
    </row>
    <row r="25">
      <c r="C25" s="11">
        <f t="shared" si="1"/>
        <v>0.04680851064</v>
      </c>
      <c r="E25" t="s">
        <v>504</v>
      </c>
      <c r="F25">
        <v>3.0</v>
      </c>
      <c r="G25" s="11">
        <v>0.01276595744680851</v>
      </c>
    </row>
    <row r="26">
      <c r="C26" s="11">
        <f t="shared" si="1"/>
        <v>0.03829787234</v>
      </c>
      <c r="E26" t="s">
        <v>355</v>
      </c>
      <c r="F26">
        <v>3.0</v>
      </c>
      <c r="G26" s="11">
        <v>0.01276595744680851</v>
      </c>
    </row>
    <row r="27">
      <c r="C27" s="11">
        <f t="shared" si="1"/>
        <v>0.004255319149</v>
      </c>
      <c r="E27" t="s">
        <v>502</v>
      </c>
      <c r="F27">
        <v>2.0</v>
      </c>
      <c r="G27" s="11">
        <v>0.00851063829787234</v>
      </c>
    </row>
    <row r="28">
      <c r="C28" s="11">
        <f t="shared" si="1"/>
        <v>0.01276595745</v>
      </c>
      <c r="E28" t="s">
        <v>452</v>
      </c>
      <c r="F28">
        <v>2.0</v>
      </c>
      <c r="G28" s="11">
        <v>0.00851063829787234</v>
      </c>
    </row>
    <row r="29">
      <c r="C29" s="11">
        <f t="shared" si="1"/>
        <v>0.004255319149</v>
      </c>
      <c r="E29" t="s">
        <v>467</v>
      </c>
      <c r="F29">
        <v>2.0</v>
      </c>
      <c r="G29" s="11">
        <v>0.00851063829787234</v>
      </c>
    </row>
    <row r="30">
      <c r="C30" s="11">
        <f t="shared" si="1"/>
        <v>0.02978723404</v>
      </c>
      <c r="E30" t="s">
        <v>447</v>
      </c>
      <c r="F30">
        <v>2.0</v>
      </c>
      <c r="G30" s="11">
        <v>0.00851063829787234</v>
      </c>
    </row>
    <row r="31">
      <c r="C31" s="11">
        <f t="shared" si="1"/>
        <v>0.02553191489</v>
      </c>
      <c r="E31" t="s">
        <v>370</v>
      </c>
      <c r="F31">
        <v>2.0</v>
      </c>
      <c r="G31" s="11">
        <v>0.00851063829787234</v>
      </c>
    </row>
    <row r="32">
      <c r="C32" s="11">
        <f t="shared" si="1"/>
        <v>0.03404255319</v>
      </c>
      <c r="E32" t="s">
        <v>525</v>
      </c>
      <c r="F32">
        <v>1.0</v>
      </c>
      <c r="G32" s="11">
        <v>0.00425531914893617</v>
      </c>
    </row>
    <row r="33">
      <c r="C33" s="11">
        <f t="shared" si="1"/>
        <v>0.06382978723</v>
      </c>
      <c r="E33" t="s">
        <v>512</v>
      </c>
      <c r="F33">
        <v>1.0</v>
      </c>
      <c r="G33" s="11">
        <v>0.00425531914893617</v>
      </c>
    </row>
    <row r="34">
      <c r="C34" s="11">
        <f t="shared" si="1"/>
        <v>0.02127659574</v>
      </c>
      <c r="E34" t="s">
        <v>380</v>
      </c>
      <c r="F34">
        <v>1.0</v>
      </c>
      <c r="G34" s="11">
        <v>0.00425531914893617</v>
      </c>
    </row>
    <row r="35">
      <c r="C35" s="11">
        <f t="shared" si="1"/>
        <v>0.004255319149</v>
      </c>
      <c r="E35" t="s">
        <v>501</v>
      </c>
      <c r="F35">
        <v>1.0</v>
      </c>
      <c r="G35" s="11">
        <v>0.00425531914893617</v>
      </c>
    </row>
    <row r="36">
      <c r="C36" s="11">
        <f t="shared" si="1"/>
        <v>0.02978723404</v>
      </c>
      <c r="E36" t="s">
        <v>477</v>
      </c>
      <c r="F36">
        <v>1.0</v>
      </c>
      <c r="G36" s="11">
        <v>0.00425531914893617</v>
      </c>
    </row>
    <row r="37">
      <c r="C37" s="11">
        <f t="shared" si="1"/>
        <v>0.02127659574</v>
      </c>
      <c r="E37" t="s">
        <v>460</v>
      </c>
      <c r="F37">
        <v>1.0</v>
      </c>
      <c r="G37" s="11">
        <v>0.00425531914893617</v>
      </c>
    </row>
    <row r="38">
      <c r="C38" s="11">
        <f t="shared" si="1"/>
        <v>0.0170212766</v>
      </c>
      <c r="E38" t="s">
        <v>458</v>
      </c>
      <c r="F38">
        <v>1.0</v>
      </c>
      <c r="G38" s="11">
        <v>0.00425531914893617</v>
      </c>
    </row>
    <row r="39">
      <c r="G39" s="11"/>
    </row>
    <row r="40">
      <c r="G40" s="11"/>
    </row>
    <row r="41">
      <c r="G41" s="11"/>
    </row>
    <row r="42">
      <c r="A42" s="5" t="s">
        <v>543</v>
      </c>
      <c r="G42" s="11"/>
    </row>
    <row r="43">
      <c r="G43" s="11"/>
    </row>
    <row r="44">
      <c r="G44" s="11"/>
    </row>
    <row r="45">
      <c r="G45" s="11"/>
    </row>
    <row r="46">
      <c r="G46" s="11"/>
    </row>
    <row r="47">
      <c r="G47" s="11"/>
    </row>
    <row r="48">
      <c r="G48" s="11"/>
    </row>
    <row r="49">
      <c r="G49" s="11"/>
    </row>
    <row r="50">
      <c r="G50" s="11"/>
    </row>
    <row r="51">
      <c r="G51" s="11"/>
    </row>
    <row r="52">
      <c r="G52" s="11"/>
    </row>
    <row r="53">
      <c r="G53" s="11"/>
    </row>
    <row r="54">
      <c r="G54" s="11"/>
    </row>
    <row r="55">
      <c r="G55" s="11"/>
    </row>
    <row r="56">
      <c r="G56" s="11"/>
    </row>
    <row r="57">
      <c r="G57" s="11"/>
    </row>
    <row r="58">
      <c r="G58" s="11"/>
    </row>
    <row r="59">
      <c r="G59" s="11"/>
    </row>
    <row r="60">
      <c r="G60" s="11"/>
    </row>
    <row r="61">
      <c r="G61" s="11"/>
    </row>
    <row r="62">
      <c r="G62" s="11"/>
    </row>
    <row r="63">
      <c r="G63" s="11"/>
    </row>
    <row r="64">
      <c r="G64" s="11"/>
    </row>
    <row r="65">
      <c r="G65" s="11"/>
    </row>
    <row r="66">
      <c r="G66" s="11"/>
    </row>
    <row r="67">
      <c r="G67" s="11"/>
    </row>
    <row r="68">
      <c r="G68" s="11"/>
    </row>
    <row r="69">
      <c r="G69" s="11"/>
    </row>
    <row r="70">
      <c r="G70" s="11"/>
    </row>
    <row r="71">
      <c r="G71" s="11"/>
    </row>
    <row r="72">
      <c r="G72" s="11"/>
    </row>
    <row r="73">
      <c r="G73" s="11"/>
    </row>
    <row r="74">
      <c r="G74" s="11"/>
    </row>
    <row r="75">
      <c r="G75" s="11"/>
    </row>
    <row r="76">
      <c r="G76" s="11"/>
    </row>
    <row r="77">
      <c r="G77" s="11"/>
    </row>
    <row r="78">
      <c r="G78" s="11"/>
    </row>
    <row r="79">
      <c r="G79" s="11"/>
    </row>
    <row r="80">
      <c r="G80" s="11"/>
    </row>
    <row r="81">
      <c r="G81" s="11"/>
    </row>
    <row r="82">
      <c r="G82" s="11"/>
    </row>
    <row r="83">
      <c r="G83" s="11"/>
    </row>
    <row r="84">
      <c r="G84" s="11"/>
    </row>
    <row r="85">
      <c r="G85" s="11"/>
    </row>
    <row r="86">
      <c r="G86" s="11"/>
    </row>
    <row r="87">
      <c r="G87" s="11"/>
    </row>
    <row r="88">
      <c r="G88" s="11"/>
    </row>
    <row r="89">
      <c r="G89" s="11"/>
    </row>
    <row r="90">
      <c r="G90" s="11"/>
    </row>
    <row r="91">
      <c r="G91" s="11"/>
    </row>
    <row r="92">
      <c r="G92" s="11"/>
    </row>
    <row r="93">
      <c r="G93" s="11"/>
    </row>
    <row r="94">
      <c r="G94" s="11"/>
    </row>
    <row r="95">
      <c r="G95" s="11"/>
    </row>
    <row r="96">
      <c r="G96" s="11"/>
    </row>
    <row r="97">
      <c r="G97" s="11"/>
    </row>
    <row r="98">
      <c r="G98" s="11"/>
    </row>
    <row r="99">
      <c r="G99" s="11"/>
    </row>
    <row r="100">
      <c r="G100" s="11"/>
    </row>
    <row r="101">
      <c r="G101" s="11"/>
    </row>
    <row r="102">
      <c r="G102" s="11"/>
    </row>
    <row r="103">
      <c r="G103" s="11"/>
    </row>
    <row r="104">
      <c r="G104" s="11"/>
    </row>
    <row r="105">
      <c r="G105" s="11"/>
    </row>
    <row r="106">
      <c r="G106" s="11"/>
    </row>
    <row r="107">
      <c r="G107" s="11"/>
    </row>
    <row r="108">
      <c r="G108" s="11"/>
    </row>
    <row r="109">
      <c r="G109" s="11"/>
    </row>
    <row r="110">
      <c r="G110" s="11"/>
    </row>
    <row r="111">
      <c r="G111" s="11"/>
    </row>
    <row r="112">
      <c r="G112" s="11"/>
    </row>
    <row r="113">
      <c r="G113" s="11"/>
    </row>
    <row r="114">
      <c r="G114" s="11"/>
    </row>
    <row r="115">
      <c r="G115" s="11"/>
    </row>
    <row r="116">
      <c r="G116" s="11"/>
    </row>
    <row r="117">
      <c r="G117" s="11"/>
    </row>
    <row r="118">
      <c r="G118" s="11"/>
    </row>
    <row r="119">
      <c r="G119" s="11"/>
    </row>
    <row r="120">
      <c r="G120" s="11"/>
    </row>
    <row r="121">
      <c r="G121" s="11"/>
    </row>
    <row r="122">
      <c r="G122" s="11"/>
    </row>
    <row r="123">
      <c r="G123" s="11"/>
    </row>
    <row r="124">
      <c r="G124" s="11"/>
    </row>
    <row r="125">
      <c r="G125" s="11"/>
    </row>
    <row r="126">
      <c r="G126" s="11"/>
    </row>
    <row r="127">
      <c r="G127" s="11"/>
    </row>
    <row r="128">
      <c r="G128" s="11"/>
    </row>
    <row r="129">
      <c r="G129" s="11"/>
    </row>
    <row r="130">
      <c r="G130" s="11"/>
    </row>
    <row r="131">
      <c r="G131" s="11"/>
    </row>
    <row r="132">
      <c r="G132" s="11"/>
    </row>
    <row r="133">
      <c r="G133" s="11"/>
    </row>
    <row r="134">
      <c r="G134" s="11"/>
    </row>
    <row r="135">
      <c r="G135" s="11"/>
    </row>
    <row r="136">
      <c r="G136" s="11"/>
    </row>
    <row r="137">
      <c r="G137" s="11"/>
    </row>
    <row r="138">
      <c r="G138" s="11"/>
    </row>
    <row r="139">
      <c r="G139" s="11"/>
    </row>
    <row r="140">
      <c r="G140" s="11"/>
    </row>
    <row r="141">
      <c r="G141" s="11"/>
    </row>
    <row r="142">
      <c r="G142" s="11"/>
    </row>
    <row r="143">
      <c r="G143" s="11"/>
    </row>
    <row r="144">
      <c r="G144" s="11"/>
    </row>
    <row r="145">
      <c r="G145" s="11"/>
    </row>
    <row r="146">
      <c r="G146" s="11"/>
    </row>
    <row r="147">
      <c r="G147" s="11"/>
    </row>
    <row r="148">
      <c r="G148" s="11"/>
    </row>
    <row r="149">
      <c r="G149" s="11"/>
    </row>
    <row r="150">
      <c r="G150" s="11"/>
    </row>
    <row r="151">
      <c r="G151" s="11"/>
    </row>
    <row r="152">
      <c r="G152" s="11"/>
    </row>
    <row r="153">
      <c r="G153" s="11"/>
    </row>
    <row r="154">
      <c r="G154" s="11"/>
    </row>
    <row r="155">
      <c r="G155" s="11"/>
    </row>
    <row r="156">
      <c r="G156" s="11"/>
    </row>
    <row r="157">
      <c r="G157" s="11"/>
    </row>
    <row r="158">
      <c r="G158" s="11"/>
    </row>
    <row r="159">
      <c r="G159" s="11"/>
    </row>
    <row r="160">
      <c r="G160" s="11"/>
    </row>
    <row r="161">
      <c r="G161" s="11"/>
    </row>
    <row r="162">
      <c r="G162" s="11"/>
    </row>
    <row r="163">
      <c r="G163" s="11"/>
    </row>
    <row r="164">
      <c r="G164" s="11"/>
    </row>
    <row r="165">
      <c r="G165" s="11"/>
    </row>
    <row r="166">
      <c r="G166" s="11"/>
    </row>
    <row r="167">
      <c r="G167" s="11"/>
    </row>
    <row r="168">
      <c r="G168" s="11"/>
    </row>
    <row r="169">
      <c r="G169" s="11"/>
    </row>
    <row r="170">
      <c r="G170" s="11"/>
    </row>
    <row r="171">
      <c r="G171" s="11"/>
    </row>
    <row r="172">
      <c r="G172" s="11"/>
    </row>
    <row r="173">
      <c r="G173" s="11"/>
    </row>
    <row r="174">
      <c r="G174" s="11"/>
    </row>
    <row r="175">
      <c r="G175" s="11"/>
    </row>
    <row r="176">
      <c r="G176" s="11"/>
    </row>
    <row r="177">
      <c r="G177" s="11"/>
    </row>
    <row r="178">
      <c r="G178" s="11"/>
    </row>
    <row r="179">
      <c r="G179" s="11"/>
    </row>
    <row r="180">
      <c r="G180" s="11"/>
    </row>
    <row r="181">
      <c r="G181" s="11"/>
    </row>
    <row r="182">
      <c r="G182" s="11"/>
    </row>
    <row r="183">
      <c r="G183" s="11"/>
    </row>
    <row r="184">
      <c r="G184" s="11"/>
    </row>
    <row r="185">
      <c r="G185" s="11"/>
    </row>
    <row r="186">
      <c r="G186" s="11"/>
    </row>
    <row r="187">
      <c r="G187" s="11"/>
    </row>
    <row r="188">
      <c r="G188" s="11"/>
    </row>
    <row r="189">
      <c r="G189" s="11"/>
    </row>
    <row r="190">
      <c r="G190" s="11"/>
    </row>
    <row r="191">
      <c r="G191" s="11"/>
    </row>
    <row r="192">
      <c r="G192" s="11"/>
    </row>
    <row r="193">
      <c r="G193" s="11"/>
    </row>
    <row r="194">
      <c r="G194" s="11"/>
    </row>
    <row r="195">
      <c r="G195" s="11"/>
    </row>
    <row r="196">
      <c r="G196" s="11"/>
    </row>
    <row r="197">
      <c r="G197" s="11"/>
    </row>
    <row r="198">
      <c r="G198" s="11"/>
    </row>
    <row r="199">
      <c r="G199" s="11"/>
    </row>
    <row r="200">
      <c r="G200" s="11"/>
    </row>
    <row r="201">
      <c r="G201" s="11"/>
    </row>
    <row r="202">
      <c r="G202" s="11"/>
    </row>
    <row r="203">
      <c r="G203" s="11"/>
    </row>
    <row r="204">
      <c r="G204" s="11"/>
    </row>
    <row r="205">
      <c r="G205" s="11"/>
    </row>
    <row r="206">
      <c r="G206" s="11"/>
    </row>
    <row r="207">
      <c r="G207" s="11"/>
    </row>
    <row r="208">
      <c r="G208" s="11"/>
    </row>
    <row r="209">
      <c r="G209" s="11"/>
    </row>
    <row r="210">
      <c r="G210" s="11"/>
    </row>
    <row r="211">
      <c r="G211" s="11"/>
    </row>
    <row r="212">
      <c r="G212" s="11"/>
    </row>
    <row r="213">
      <c r="G213" s="11"/>
    </row>
    <row r="214">
      <c r="G214" s="11"/>
    </row>
    <row r="215">
      <c r="G215" s="11"/>
    </row>
    <row r="216">
      <c r="G216" s="11"/>
    </row>
    <row r="217">
      <c r="G217" s="11"/>
    </row>
    <row r="218">
      <c r="G218" s="11"/>
    </row>
    <row r="219">
      <c r="G219" s="11"/>
    </row>
    <row r="220">
      <c r="G220" s="11"/>
    </row>
    <row r="221">
      <c r="G221" s="11"/>
    </row>
    <row r="222">
      <c r="G222" s="11"/>
    </row>
    <row r="223">
      <c r="G223" s="11"/>
    </row>
    <row r="224">
      <c r="G224" s="11"/>
    </row>
    <row r="225">
      <c r="G225" s="11"/>
    </row>
    <row r="226">
      <c r="G226" s="11"/>
    </row>
    <row r="227">
      <c r="G227" s="11"/>
    </row>
    <row r="228">
      <c r="G228" s="11"/>
    </row>
    <row r="229">
      <c r="G229" s="11"/>
    </row>
    <row r="230">
      <c r="G230" s="11"/>
    </row>
    <row r="231">
      <c r="G231" s="11"/>
    </row>
    <row r="232">
      <c r="G232" s="11"/>
    </row>
    <row r="233">
      <c r="G233" s="11"/>
    </row>
    <row r="234">
      <c r="G234" s="11"/>
    </row>
    <row r="235">
      <c r="G235" s="11"/>
    </row>
    <row r="236">
      <c r="G236" s="11"/>
    </row>
    <row r="237">
      <c r="G237" s="11"/>
    </row>
    <row r="238">
      <c r="G238" s="11"/>
    </row>
    <row r="239">
      <c r="G239" s="11"/>
    </row>
    <row r="240">
      <c r="G240" s="11"/>
    </row>
    <row r="241">
      <c r="G241" s="11"/>
    </row>
    <row r="242">
      <c r="G242" s="11"/>
    </row>
    <row r="243">
      <c r="G243" s="11"/>
    </row>
    <row r="244">
      <c r="G244" s="11"/>
    </row>
    <row r="245">
      <c r="G245" s="11"/>
    </row>
    <row r="246">
      <c r="G246" s="11"/>
    </row>
    <row r="247">
      <c r="G247" s="11"/>
    </row>
    <row r="248">
      <c r="G248" s="11"/>
    </row>
    <row r="249">
      <c r="G249" s="11"/>
    </row>
    <row r="250">
      <c r="G250" s="11"/>
    </row>
    <row r="251">
      <c r="G251" s="11"/>
    </row>
    <row r="252">
      <c r="G252" s="11"/>
    </row>
    <row r="253">
      <c r="G253" s="11"/>
    </row>
    <row r="254">
      <c r="G254" s="11"/>
    </row>
    <row r="255">
      <c r="G255" s="11"/>
    </row>
    <row r="256">
      <c r="G256" s="11"/>
    </row>
    <row r="257">
      <c r="G257" s="11"/>
    </row>
    <row r="258">
      <c r="G258" s="11"/>
    </row>
    <row r="259">
      <c r="G259" s="11"/>
    </row>
    <row r="260">
      <c r="G260" s="11"/>
    </row>
    <row r="261">
      <c r="G261" s="11"/>
    </row>
    <row r="262">
      <c r="G262" s="11"/>
    </row>
    <row r="263">
      <c r="G263" s="11"/>
    </row>
    <row r="264">
      <c r="G264" s="11"/>
    </row>
    <row r="265">
      <c r="G265" s="11"/>
    </row>
    <row r="266">
      <c r="G266" s="11"/>
    </row>
    <row r="267">
      <c r="G267" s="11"/>
    </row>
    <row r="268">
      <c r="G268" s="11"/>
    </row>
    <row r="269">
      <c r="G269" s="11"/>
    </row>
    <row r="270">
      <c r="G270" s="11"/>
    </row>
    <row r="271">
      <c r="G271" s="11"/>
    </row>
    <row r="272">
      <c r="G272" s="11"/>
    </row>
    <row r="273">
      <c r="G273" s="11"/>
    </row>
    <row r="274">
      <c r="G274" s="11"/>
    </row>
    <row r="275">
      <c r="G275" s="11"/>
    </row>
    <row r="276">
      <c r="G276" s="11"/>
    </row>
    <row r="277">
      <c r="G277" s="11"/>
    </row>
    <row r="278">
      <c r="G278" s="11"/>
    </row>
    <row r="279">
      <c r="G279" s="11"/>
    </row>
    <row r="280">
      <c r="G280" s="11"/>
    </row>
    <row r="281">
      <c r="G281" s="11"/>
    </row>
    <row r="282">
      <c r="G282" s="11"/>
    </row>
    <row r="283">
      <c r="G283" s="11"/>
    </row>
    <row r="284">
      <c r="G284" s="11"/>
    </row>
    <row r="285">
      <c r="G285" s="11"/>
    </row>
    <row r="286">
      <c r="G286" s="11"/>
    </row>
    <row r="287">
      <c r="G287" s="11"/>
    </row>
    <row r="288">
      <c r="G288" s="11"/>
    </row>
    <row r="289">
      <c r="G289" s="11"/>
    </row>
    <row r="290">
      <c r="G290" s="11"/>
    </row>
    <row r="291">
      <c r="G291" s="11"/>
    </row>
    <row r="292">
      <c r="G292" s="11"/>
    </row>
    <row r="293">
      <c r="G293" s="11"/>
    </row>
    <row r="294">
      <c r="G294" s="11"/>
    </row>
    <row r="295">
      <c r="G295" s="11"/>
    </row>
    <row r="296">
      <c r="G296" s="11"/>
    </row>
    <row r="297">
      <c r="G297" s="11"/>
    </row>
    <row r="298">
      <c r="G298" s="11"/>
    </row>
    <row r="299">
      <c r="G299" s="11"/>
    </row>
    <row r="300">
      <c r="G300" s="11"/>
    </row>
    <row r="301">
      <c r="G301" s="11"/>
    </row>
    <row r="302">
      <c r="G302" s="11"/>
    </row>
    <row r="303">
      <c r="G303" s="11"/>
    </row>
    <row r="304">
      <c r="G304" s="11"/>
    </row>
    <row r="305">
      <c r="G305" s="11"/>
    </row>
    <row r="306">
      <c r="G306" s="11"/>
    </row>
    <row r="307">
      <c r="G307" s="11"/>
    </row>
    <row r="308">
      <c r="G308" s="11"/>
    </row>
    <row r="309">
      <c r="G309" s="11"/>
    </row>
    <row r="310">
      <c r="G310" s="11"/>
    </row>
    <row r="311">
      <c r="G311" s="11"/>
    </row>
    <row r="312">
      <c r="G312" s="11"/>
    </row>
    <row r="313">
      <c r="G313" s="11"/>
    </row>
    <row r="314">
      <c r="G314" s="11"/>
    </row>
    <row r="315">
      <c r="G315" s="11"/>
    </row>
    <row r="316">
      <c r="G316" s="11"/>
    </row>
    <row r="317">
      <c r="G317" s="11"/>
    </row>
    <row r="318">
      <c r="G318" s="11"/>
    </row>
    <row r="319">
      <c r="G319" s="11"/>
    </row>
    <row r="320">
      <c r="G320" s="11"/>
    </row>
    <row r="321">
      <c r="G321" s="11"/>
    </row>
    <row r="322">
      <c r="G322" s="11"/>
    </row>
    <row r="323">
      <c r="G323" s="11"/>
    </row>
    <row r="324">
      <c r="G324" s="11"/>
    </row>
    <row r="325">
      <c r="G325" s="11"/>
    </row>
    <row r="326">
      <c r="G326" s="11"/>
    </row>
    <row r="327">
      <c r="G327" s="11"/>
    </row>
    <row r="328">
      <c r="G328" s="11"/>
    </row>
    <row r="329">
      <c r="G329" s="11"/>
    </row>
    <row r="330">
      <c r="G330" s="11"/>
    </row>
    <row r="331">
      <c r="G331" s="11"/>
    </row>
    <row r="332">
      <c r="G332" s="11"/>
    </row>
    <row r="333">
      <c r="G333" s="11"/>
    </row>
    <row r="334">
      <c r="G334" s="11"/>
    </row>
    <row r="335">
      <c r="G335" s="11"/>
    </row>
    <row r="336">
      <c r="G336" s="11"/>
    </row>
    <row r="337">
      <c r="G337" s="11"/>
    </row>
    <row r="338">
      <c r="G338" s="11"/>
    </row>
    <row r="339">
      <c r="G339" s="11"/>
    </row>
    <row r="340">
      <c r="G340" s="11"/>
    </row>
    <row r="341">
      <c r="G341" s="11"/>
    </row>
    <row r="342">
      <c r="G342" s="11"/>
    </row>
    <row r="343">
      <c r="G343" s="11"/>
    </row>
    <row r="344">
      <c r="G344" s="11"/>
    </row>
    <row r="345">
      <c r="G345" s="11"/>
    </row>
    <row r="346">
      <c r="G346" s="11"/>
    </row>
    <row r="347">
      <c r="G347" s="11"/>
    </row>
    <row r="348">
      <c r="G348" s="11"/>
    </row>
    <row r="349">
      <c r="G349" s="11"/>
    </row>
    <row r="350">
      <c r="G350" s="11"/>
    </row>
    <row r="351">
      <c r="G351" s="11"/>
    </row>
    <row r="352">
      <c r="G352" s="11"/>
    </row>
    <row r="353">
      <c r="G353" s="11"/>
    </row>
    <row r="354">
      <c r="G354" s="11"/>
    </row>
    <row r="355">
      <c r="G355" s="11"/>
    </row>
    <row r="356">
      <c r="G356" s="11"/>
    </row>
    <row r="357">
      <c r="G357" s="11"/>
    </row>
    <row r="358">
      <c r="G358" s="11"/>
    </row>
    <row r="359">
      <c r="G359" s="11"/>
    </row>
    <row r="360">
      <c r="G360" s="11"/>
    </row>
    <row r="361">
      <c r="G361" s="11"/>
    </row>
    <row r="362">
      <c r="G362" s="11"/>
    </row>
    <row r="363">
      <c r="G363" s="11"/>
    </row>
    <row r="364">
      <c r="G364" s="11"/>
    </row>
    <row r="365">
      <c r="G365" s="11"/>
    </row>
    <row r="366">
      <c r="G366" s="11"/>
    </row>
    <row r="367">
      <c r="G367" s="11"/>
    </row>
    <row r="368">
      <c r="G368" s="11"/>
    </row>
    <row r="369">
      <c r="G369" s="11"/>
    </row>
    <row r="370">
      <c r="G370" s="11"/>
    </row>
    <row r="371">
      <c r="G371" s="11"/>
    </row>
    <row r="372">
      <c r="G372" s="11"/>
    </row>
    <row r="373">
      <c r="G373" s="11"/>
    </row>
    <row r="374">
      <c r="G374" s="11"/>
    </row>
    <row r="375">
      <c r="G375" s="11"/>
    </row>
    <row r="376">
      <c r="G376" s="11"/>
    </row>
    <row r="377">
      <c r="G377" s="11"/>
    </row>
    <row r="378">
      <c r="G378" s="11"/>
    </row>
    <row r="379">
      <c r="G379" s="11"/>
    </row>
    <row r="380">
      <c r="G380" s="11"/>
    </row>
    <row r="381">
      <c r="G381" s="11"/>
    </row>
    <row r="382">
      <c r="G382" s="11"/>
    </row>
    <row r="383">
      <c r="G383" s="11"/>
    </row>
    <row r="384">
      <c r="G384" s="11"/>
    </row>
    <row r="385">
      <c r="G385" s="11"/>
    </row>
    <row r="386">
      <c r="G386" s="11"/>
    </row>
    <row r="387">
      <c r="G387" s="11"/>
    </row>
    <row r="388">
      <c r="G388" s="11"/>
    </row>
    <row r="389">
      <c r="G389" s="11"/>
    </row>
    <row r="390">
      <c r="G390" s="11"/>
    </row>
    <row r="391">
      <c r="G391" s="11"/>
    </row>
    <row r="392">
      <c r="G392" s="11"/>
    </row>
    <row r="393">
      <c r="G393" s="11"/>
    </row>
    <row r="394">
      <c r="G394" s="11"/>
    </row>
    <row r="395">
      <c r="G395" s="11"/>
    </row>
    <row r="396">
      <c r="G396" s="11"/>
    </row>
    <row r="397">
      <c r="G397" s="11"/>
    </row>
    <row r="398">
      <c r="G398" s="11"/>
    </row>
    <row r="399">
      <c r="G399" s="11"/>
    </row>
    <row r="400">
      <c r="G400" s="11"/>
    </row>
    <row r="401">
      <c r="G401" s="11"/>
    </row>
    <row r="402">
      <c r="G402" s="11"/>
    </row>
    <row r="403">
      <c r="G403" s="11"/>
    </row>
    <row r="404">
      <c r="G404" s="11"/>
    </row>
    <row r="405">
      <c r="G405" s="11"/>
    </row>
    <row r="406">
      <c r="G406" s="11"/>
    </row>
    <row r="407">
      <c r="G407" s="11"/>
    </row>
    <row r="408">
      <c r="G408" s="11"/>
    </row>
    <row r="409">
      <c r="G409" s="11"/>
    </row>
    <row r="410">
      <c r="G410" s="11"/>
    </row>
    <row r="411">
      <c r="G411" s="11"/>
    </row>
    <row r="412">
      <c r="G412" s="11"/>
    </row>
    <row r="413">
      <c r="G413" s="11"/>
    </row>
    <row r="414">
      <c r="G414" s="11"/>
    </row>
    <row r="415">
      <c r="G415" s="11"/>
    </row>
    <row r="416">
      <c r="G416" s="11"/>
    </row>
    <row r="417">
      <c r="G417" s="11"/>
    </row>
    <row r="418">
      <c r="G418" s="11"/>
    </row>
    <row r="419">
      <c r="G419" s="11"/>
    </row>
    <row r="420">
      <c r="G420" s="11"/>
    </row>
    <row r="421">
      <c r="G421" s="11"/>
    </row>
    <row r="422">
      <c r="G422" s="11"/>
    </row>
    <row r="423">
      <c r="G423" s="11"/>
    </row>
    <row r="424">
      <c r="G424" s="11"/>
    </row>
    <row r="425">
      <c r="G425" s="11"/>
    </row>
    <row r="426">
      <c r="G426" s="11"/>
    </row>
    <row r="427">
      <c r="G427" s="11"/>
    </row>
    <row r="428">
      <c r="G428" s="11"/>
    </row>
    <row r="429">
      <c r="G429" s="11"/>
    </row>
    <row r="430">
      <c r="G430" s="11"/>
    </row>
    <row r="431">
      <c r="G431" s="11"/>
    </row>
    <row r="432">
      <c r="G432" s="11"/>
    </row>
    <row r="433">
      <c r="G433" s="11"/>
    </row>
    <row r="434">
      <c r="G434" s="11"/>
    </row>
    <row r="435">
      <c r="G435" s="11"/>
    </row>
    <row r="436">
      <c r="G436" s="11"/>
    </row>
    <row r="437">
      <c r="G437" s="11"/>
    </row>
    <row r="438">
      <c r="G438" s="11"/>
    </row>
    <row r="439">
      <c r="G439" s="11"/>
    </row>
    <row r="440">
      <c r="G440" s="11"/>
    </row>
    <row r="441">
      <c r="G441" s="11"/>
    </row>
    <row r="442">
      <c r="G442" s="11"/>
    </row>
    <row r="443">
      <c r="G443" s="11"/>
    </row>
    <row r="444">
      <c r="G444" s="11"/>
    </row>
    <row r="445">
      <c r="G445" s="11"/>
    </row>
    <row r="446">
      <c r="G446" s="11"/>
    </row>
    <row r="447">
      <c r="G447" s="11"/>
    </row>
    <row r="448">
      <c r="G448" s="11"/>
    </row>
    <row r="449">
      <c r="G449" s="11"/>
    </row>
    <row r="450">
      <c r="G450" s="11"/>
    </row>
    <row r="451">
      <c r="G451" s="11"/>
    </row>
    <row r="452">
      <c r="G452" s="11"/>
    </row>
    <row r="453">
      <c r="G453" s="11"/>
    </row>
    <row r="454">
      <c r="G454" s="11"/>
    </row>
    <row r="455">
      <c r="G455" s="11"/>
    </row>
    <row r="456">
      <c r="G456" s="11"/>
    </row>
    <row r="457">
      <c r="G457" s="11"/>
    </row>
    <row r="458">
      <c r="G458" s="11"/>
    </row>
    <row r="459">
      <c r="G459" s="11"/>
    </row>
    <row r="460">
      <c r="G460" s="11"/>
    </row>
    <row r="461">
      <c r="G461" s="11"/>
    </row>
    <row r="462">
      <c r="G462" s="11"/>
    </row>
    <row r="463">
      <c r="G463" s="11"/>
    </row>
    <row r="464">
      <c r="G464" s="11"/>
    </row>
    <row r="465">
      <c r="G465" s="11"/>
    </row>
    <row r="466">
      <c r="G466" s="11"/>
    </row>
    <row r="467">
      <c r="G467" s="11"/>
    </row>
    <row r="468">
      <c r="G468" s="11"/>
    </row>
    <row r="469">
      <c r="G469" s="11"/>
    </row>
    <row r="470">
      <c r="G470" s="11"/>
    </row>
    <row r="471">
      <c r="G471" s="11"/>
    </row>
    <row r="472">
      <c r="G472" s="11"/>
    </row>
    <row r="473">
      <c r="G473" s="11"/>
    </row>
    <row r="474">
      <c r="G474" s="11"/>
    </row>
    <row r="475">
      <c r="G475" s="11"/>
    </row>
    <row r="476">
      <c r="G476" s="11"/>
    </row>
    <row r="477">
      <c r="G477" s="11"/>
    </row>
    <row r="478">
      <c r="G478" s="11"/>
    </row>
    <row r="479">
      <c r="G479" s="11"/>
    </row>
    <row r="480">
      <c r="G480" s="11"/>
    </row>
    <row r="481">
      <c r="G481" s="11"/>
    </row>
    <row r="482">
      <c r="G482" s="11"/>
    </row>
    <row r="483">
      <c r="G483" s="11"/>
    </row>
    <row r="484">
      <c r="G484" s="11"/>
    </row>
    <row r="485">
      <c r="G485" s="11"/>
    </row>
    <row r="486">
      <c r="G486" s="11"/>
    </row>
    <row r="487">
      <c r="G487" s="11"/>
    </row>
    <row r="488">
      <c r="G488" s="11"/>
    </row>
    <row r="489">
      <c r="G489" s="11"/>
    </row>
    <row r="490">
      <c r="G490" s="11"/>
    </row>
    <row r="491">
      <c r="G491" s="11"/>
    </row>
    <row r="492">
      <c r="G492" s="11"/>
    </row>
    <row r="493">
      <c r="G493" s="11"/>
    </row>
    <row r="494">
      <c r="G494" s="11"/>
    </row>
    <row r="495">
      <c r="G495" s="11"/>
    </row>
    <row r="496">
      <c r="G496" s="11"/>
    </row>
    <row r="497">
      <c r="G497" s="11"/>
    </row>
    <row r="498">
      <c r="G498" s="11"/>
    </row>
    <row r="499">
      <c r="G499" s="11"/>
    </row>
    <row r="500">
      <c r="G500" s="11"/>
    </row>
    <row r="501">
      <c r="G501" s="11"/>
    </row>
    <row r="502">
      <c r="G502" s="11"/>
    </row>
    <row r="503">
      <c r="G503" s="11"/>
    </row>
    <row r="504">
      <c r="G504" s="11"/>
    </row>
    <row r="505">
      <c r="G505" s="11"/>
    </row>
    <row r="506">
      <c r="G506" s="11"/>
    </row>
    <row r="507">
      <c r="G507" s="11"/>
    </row>
    <row r="508">
      <c r="G508" s="11"/>
    </row>
    <row r="509">
      <c r="G509" s="11"/>
    </row>
    <row r="510">
      <c r="G510" s="11"/>
    </row>
    <row r="511">
      <c r="G511" s="11"/>
    </row>
    <row r="512">
      <c r="G512" s="11"/>
    </row>
    <row r="513">
      <c r="G513" s="11"/>
    </row>
    <row r="514">
      <c r="G514" s="11"/>
    </row>
    <row r="515">
      <c r="G515" s="11"/>
    </row>
    <row r="516">
      <c r="G516" s="11"/>
    </row>
    <row r="517">
      <c r="G517" s="11"/>
    </row>
    <row r="518">
      <c r="G518" s="11"/>
    </row>
    <row r="519">
      <c r="G519" s="11"/>
    </row>
    <row r="520">
      <c r="G520" s="11"/>
    </row>
    <row r="521">
      <c r="G521" s="11"/>
    </row>
    <row r="522">
      <c r="G522" s="11"/>
    </row>
    <row r="523">
      <c r="G523" s="11"/>
    </row>
    <row r="524">
      <c r="G524" s="11"/>
    </row>
    <row r="525">
      <c r="G525" s="11"/>
    </row>
    <row r="526">
      <c r="G526" s="11"/>
    </row>
    <row r="527">
      <c r="G527" s="11"/>
    </row>
    <row r="528">
      <c r="G528" s="11"/>
    </row>
    <row r="529">
      <c r="G529" s="11"/>
    </row>
    <row r="530">
      <c r="G530" s="11"/>
    </row>
    <row r="531">
      <c r="G531" s="11"/>
    </row>
    <row r="532">
      <c r="G532" s="11"/>
    </row>
    <row r="533">
      <c r="G533" s="11"/>
    </row>
    <row r="534">
      <c r="G534" s="11"/>
    </row>
    <row r="535">
      <c r="G535" s="11"/>
    </row>
    <row r="536">
      <c r="G536" s="11"/>
    </row>
    <row r="537">
      <c r="G537" s="11"/>
    </row>
    <row r="538">
      <c r="G538" s="11"/>
    </row>
    <row r="539">
      <c r="G539" s="11"/>
    </row>
    <row r="540">
      <c r="G540" s="11"/>
    </row>
    <row r="541">
      <c r="G541" s="11"/>
    </row>
    <row r="542">
      <c r="G542" s="11"/>
    </row>
    <row r="543">
      <c r="G543" s="11"/>
    </row>
    <row r="544">
      <c r="G544" s="11"/>
    </row>
    <row r="545">
      <c r="G545" s="11"/>
    </row>
    <row r="546">
      <c r="G546" s="11"/>
    </row>
    <row r="547">
      <c r="G547" s="11"/>
    </row>
    <row r="548">
      <c r="G548" s="11"/>
    </row>
    <row r="549">
      <c r="G549" s="11"/>
    </row>
    <row r="550">
      <c r="G550" s="11"/>
    </row>
    <row r="551">
      <c r="G551" s="11"/>
    </row>
    <row r="552">
      <c r="G552" s="11"/>
    </row>
    <row r="553">
      <c r="G553" s="11"/>
    </row>
    <row r="554">
      <c r="G554" s="11"/>
    </row>
    <row r="555">
      <c r="G555" s="11"/>
    </row>
    <row r="556">
      <c r="G556" s="11"/>
    </row>
    <row r="557">
      <c r="G557" s="11"/>
    </row>
    <row r="558">
      <c r="G558" s="11"/>
    </row>
    <row r="559">
      <c r="G559" s="11"/>
    </row>
    <row r="560">
      <c r="G560" s="11"/>
    </row>
    <row r="561">
      <c r="G561" s="11"/>
    </row>
    <row r="562">
      <c r="G562" s="11"/>
    </row>
    <row r="563">
      <c r="G563" s="11"/>
    </row>
    <row r="564">
      <c r="G564" s="11"/>
    </row>
    <row r="565">
      <c r="G565" s="11"/>
    </row>
    <row r="566">
      <c r="G566" s="11"/>
    </row>
    <row r="567">
      <c r="G567" s="11"/>
    </row>
    <row r="568">
      <c r="G568" s="11"/>
    </row>
    <row r="569">
      <c r="G569" s="11"/>
    </row>
    <row r="570">
      <c r="G570" s="11"/>
    </row>
    <row r="571">
      <c r="G571" s="11"/>
    </row>
    <row r="572">
      <c r="G572" s="11"/>
    </row>
    <row r="573">
      <c r="G573" s="11"/>
    </row>
    <row r="574">
      <c r="G574" s="11"/>
    </row>
    <row r="575">
      <c r="G575" s="11"/>
    </row>
    <row r="576">
      <c r="G576" s="11"/>
    </row>
    <row r="577">
      <c r="G577" s="11"/>
    </row>
    <row r="578">
      <c r="G578" s="11"/>
    </row>
    <row r="579">
      <c r="G579" s="11"/>
    </row>
    <row r="580">
      <c r="G580" s="11"/>
    </row>
    <row r="581">
      <c r="G581" s="11"/>
    </row>
    <row r="582">
      <c r="G582" s="11"/>
    </row>
    <row r="583">
      <c r="G583" s="11"/>
    </row>
    <row r="584">
      <c r="G584" s="11"/>
    </row>
    <row r="585">
      <c r="G585" s="11"/>
    </row>
    <row r="586">
      <c r="G586" s="11"/>
    </row>
    <row r="587">
      <c r="G587" s="11"/>
    </row>
    <row r="588">
      <c r="G588" s="11"/>
    </row>
    <row r="589">
      <c r="G589" s="11"/>
    </row>
    <row r="590">
      <c r="G590" s="11"/>
    </row>
    <row r="591">
      <c r="G591" s="11"/>
    </row>
    <row r="592">
      <c r="G592" s="11"/>
    </row>
    <row r="593">
      <c r="G593" s="11"/>
    </row>
    <row r="594">
      <c r="G594" s="11"/>
    </row>
    <row r="595">
      <c r="G595" s="11"/>
    </row>
    <row r="596">
      <c r="G596" s="11"/>
    </row>
    <row r="597">
      <c r="G597" s="11"/>
    </row>
    <row r="598">
      <c r="G598" s="11"/>
    </row>
    <row r="599">
      <c r="G599" s="11"/>
    </row>
    <row r="600">
      <c r="G600" s="11"/>
    </row>
    <row r="601">
      <c r="G601" s="11"/>
    </row>
    <row r="602">
      <c r="G602" s="11"/>
    </row>
    <row r="603">
      <c r="G603" s="11"/>
    </row>
    <row r="604">
      <c r="G604" s="11"/>
    </row>
    <row r="605">
      <c r="G605" s="11"/>
    </row>
    <row r="606">
      <c r="G606" s="11"/>
    </row>
    <row r="607">
      <c r="G607" s="11"/>
    </row>
    <row r="608">
      <c r="G608" s="11"/>
    </row>
    <row r="609">
      <c r="G609" s="11"/>
    </row>
    <row r="610">
      <c r="G610" s="11"/>
    </row>
    <row r="611">
      <c r="G611" s="11"/>
    </row>
    <row r="612">
      <c r="G612" s="11"/>
    </row>
    <row r="613">
      <c r="G613" s="11"/>
    </row>
    <row r="614">
      <c r="G614" s="11"/>
    </row>
    <row r="615">
      <c r="G615" s="11"/>
    </row>
    <row r="616">
      <c r="G616" s="11"/>
    </row>
    <row r="617">
      <c r="G617" s="11"/>
    </row>
    <row r="618">
      <c r="G618" s="11"/>
    </row>
    <row r="619">
      <c r="G619" s="11"/>
    </row>
    <row r="620">
      <c r="G620" s="11"/>
    </row>
    <row r="621">
      <c r="G621" s="11"/>
    </row>
    <row r="622">
      <c r="G622" s="11"/>
    </row>
    <row r="623">
      <c r="G623" s="11"/>
    </row>
    <row r="624">
      <c r="G624" s="11"/>
    </row>
    <row r="625">
      <c r="G625" s="11"/>
    </row>
    <row r="626">
      <c r="G626" s="11"/>
    </row>
    <row r="627">
      <c r="G627" s="11"/>
    </row>
    <row r="628">
      <c r="G628" s="11"/>
    </row>
    <row r="629">
      <c r="G629" s="11"/>
    </row>
    <row r="630">
      <c r="G630" s="11"/>
    </row>
    <row r="631">
      <c r="G631" s="11"/>
    </row>
    <row r="632">
      <c r="G632" s="11"/>
    </row>
    <row r="633">
      <c r="G633" s="11"/>
    </row>
    <row r="634">
      <c r="G634" s="11"/>
    </row>
    <row r="635">
      <c r="G635" s="11"/>
    </row>
    <row r="636">
      <c r="G636" s="11"/>
    </row>
    <row r="637">
      <c r="G637" s="11"/>
    </row>
    <row r="638">
      <c r="G638" s="11"/>
    </row>
    <row r="639">
      <c r="G639" s="11"/>
    </row>
    <row r="640">
      <c r="G640" s="11"/>
    </row>
    <row r="641">
      <c r="G641" s="11"/>
    </row>
    <row r="642">
      <c r="G642" s="11"/>
    </row>
    <row r="643">
      <c r="G643" s="11"/>
    </row>
    <row r="644">
      <c r="G644" s="11"/>
    </row>
    <row r="645">
      <c r="G645" s="11"/>
    </row>
    <row r="646">
      <c r="G646" s="11"/>
    </row>
    <row r="647">
      <c r="G647" s="11"/>
    </row>
    <row r="648">
      <c r="G648" s="11"/>
    </row>
    <row r="649">
      <c r="G649" s="11"/>
    </row>
    <row r="650">
      <c r="G650" s="11"/>
    </row>
    <row r="651">
      <c r="G651" s="11"/>
    </row>
    <row r="652">
      <c r="G652" s="11"/>
    </row>
    <row r="653">
      <c r="G653" s="11"/>
    </row>
    <row r="654">
      <c r="G654" s="11"/>
    </row>
    <row r="655">
      <c r="G655" s="11"/>
    </row>
    <row r="656">
      <c r="G656" s="11"/>
    </row>
    <row r="657">
      <c r="G657" s="11"/>
    </row>
    <row r="658">
      <c r="G658" s="11"/>
    </row>
    <row r="659">
      <c r="G659" s="11"/>
    </row>
    <row r="660">
      <c r="G660" s="11"/>
    </row>
    <row r="661">
      <c r="G661" s="11"/>
    </row>
    <row r="662">
      <c r="G662" s="11"/>
    </row>
    <row r="663">
      <c r="G663" s="11"/>
    </row>
    <row r="664">
      <c r="G664" s="11"/>
    </row>
    <row r="665">
      <c r="G665" s="11"/>
    </row>
    <row r="666">
      <c r="G666" s="11"/>
    </row>
    <row r="667">
      <c r="G667" s="11"/>
    </row>
    <row r="668">
      <c r="G668" s="11"/>
    </row>
    <row r="669">
      <c r="G669" s="11"/>
    </row>
    <row r="670">
      <c r="G670" s="11"/>
    </row>
    <row r="671">
      <c r="G671" s="11"/>
    </row>
    <row r="672">
      <c r="G672" s="11"/>
    </row>
    <row r="673">
      <c r="G673" s="11"/>
    </row>
    <row r="674">
      <c r="G674" s="11"/>
    </row>
    <row r="675">
      <c r="G675" s="11"/>
    </row>
    <row r="676">
      <c r="G676" s="11"/>
    </row>
    <row r="677">
      <c r="G677" s="11"/>
    </row>
    <row r="678">
      <c r="G678" s="11"/>
    </row>
    <row r="679">
      <c r="G679" s="11"/>
    </row>
    <row r="680">
      <c r="G680" s="11"/>
    </row>
    <row r="681">
      <c r="G681" s="11"/>
    </row>
    <row r="682">
      <c r="G682" s="11"/>
    </row>
    <row r="683">
      <c r="G683" s="11"/>
    </row>
    <row r="684">
      <c r="G684" s="11"/>
    </row>
    <row r="685">
      <c r="G685" s="11"/>
    </row>
    <row r="686">
      <c r="G686" s="11"/>
    </row>
    <row r="687">
      <c r="G687" s="11"/>
    </row>
    <row r="688">
      <c r="G688" s="11"/>
    </row>
    <row r="689">
      <c r="G689" s="11"/>
    </row>
    <row r="690">
      <c r="G690" s="11"/>
    </row>
    <row r="691">
      <c r="G691" s="11"/>
    </row>
    <row r="692">
      <c r="G692" s="11"/>
    </row>
    <row r="693">
      <c r="G693" s="11"/>
    </row>
    <row r="694">
      <c r="G694" s="11"/>
    </row>
    <row r="695">
      <c r="G695" s="11"/>
    </row>
    <row r="696">
      <c r="G696" s="11"/>
    </row>
    <row r="697">
      <c r="G697" s="11"/>
    </row>
    <row r="698">
      <c r="G698" s="11"/>
    </row>
    <row r="699">
      <c r="G699" s="11"/>
    </row>
    <row r="700">
      <c r="G700" s="11"/>
    </row>
    <row r="701">
      <c r="G701" s="11"/>
    </row>
    <row r="702">
      <c r="G702" s="11"/>
    </row>
    <row r="703">
      <c r="G703" s="11"/>
    </row>
    <row r="704">
      <c r="G704" s="11"/>
    </row>
    <row r="705">
      <c r="G705" s="11"/>
    </row>
    <row r="706">
      <c r="G706" s="11"/>
    </row>
    <row r="707">
      <c r="G707" s="11"/>
    </row>
    <row r="708">
      <c r="G708" s="11"/>
    </row>
    <row r="709">
      <c r="G709" s="11"/>
    </row>
    <row r="710">
      <c r="G710" s="11"/>
    </row>
    <row r="711">
      <c r="G711" s="11"/>
    </row>
    <row r="712">
      <c r="G712" s="11"/>
    </row>
    <row r="713">
      <c r="G713" s="11"/>
    </row>
    <row r="714">
      <c r="G714" s="11"/>
    </row>
    <row r="715">
      <c r="G715" s="11"/>
    </row>
    <row r="716">
      <c r="G716" s="11"/>
    </row>
    <row r="717">
      <c r="G717" s="11"/>
    </row>
    <row r="718">
      <c r="G718" s="11"/>
    </row>
    <row r="719">
      <c r="G719" s="11"/>
    </row>
    <row r="720">
      <c r="G720" s="11"/>
    </row>
    <row r="721">
      <c r="G721" s="11"/>
    </row>
    <row r="722">
      <c r="G722" s="11"/>
    </row>
    <row r="723">
      <c r="G723" s="11"/>
    </row>
    <row r="724">
      <c r="G724" s="11"/>
    </row>
    <row r="725">
      <c r="G725" s="11"/>
    </row>
    <row r="726">
      <c r="G726" s="11"/>
    </row>
    <row r="727">
      <c r="G727" s="11"/>
    </row>
    <row r="728">
      <c r="G728" s="11"/>
    </row>
    <row r="729">
      <c r="G729" s="11"/>
    </row>
    <row r="730">
      <c r="G730" s="11"/>
    </row>
    <row r="731">
      <c r="G731" s="11"/>
    </row>
    <row r="732">
      <c r="G732" s="11"/>
    </row>
    <row r="733">
      <c r="G733" s="11"/>
    </row>
    <row r="734">
      <c r="G734" s="11"/>
    </row>
    <row r="735">
      <c r="G735" s="11"/>
    </row>
    <row r="736">
      <c r="G736" s="11"/>
    </row>
    <row r="737">
      <c r="G737" s="11"/>
    </row>
    <row r="738">
      <c r="G738" s="11"/>
    </row>
    <row r="739">
      <c r="G739" s="11"/>
    </row>
    <row r="740">
      <c r="G740" s="11"/>
    </row>
    <row r="741">
      <c r="G741" s="11"/>
    </row>
    <row r="742">
      <c r="G742" s="11"/>
    </row>
    <row r="743">
      <c r="G743" s="11"/>
    </row>
    <row r="744">
      <c r="G744" s="11"/>
    </row>
    <row r="745">
      <c r="G745" s="11"/>
    </row>
    <row r="746">
      <c r="G746" s="11"/>
    </row>
    <row r="747">
      <c r="G747" s="11"/>
    </row>
    <row r="748">
      <c r="G748" s="11"/>
    </row>
    <row r="749">
      <c r="G749" s="11"/>
    </row>
    <row r="750">
      <c r="G750" s="11"/>
    </row>
    <row r="751">
      <c r="G751" s="11"/>
    </row>
    <row r="752">
      <c r="G752" s="11"/>
    </row>
    <row r="753">
      <c r="G753" s="11"/>
    </row>
    <row r="754">
      <c r="G754" s="11"/>
    </row>
    <row r="755">
      <c r="G755" s="11"/>
    </row>
    <row r="756">
      <c r="G756" s="11"/>
    </row>
    <row r="757">
      <c r="G757" s="11"/>
    </row>
    <row r="758">
      <c r="G758" s="11"/>
    </row>
    <row r="759">
      <c r="G759" s="11"/>
    </row>
    <row r="760">
      <c r="G760" s="11"/>
    </row>
    <row r="761">
      <c r="G761" s="11"/>
    </row>
    <row r="762">
      <c r="G762" s="11"/>
    </row>
    <row r="763">
      <c r="G763" s="11"/>
    </row>
    <row r="764">
      <c r="G764" s="11"/>
    </row>
    <row r="765">
      <c r="G765" s="11"/>
    </row>
    <row r="766">
      <c r="G766" s="11"/>
    </row>
    <row r="767">
      <c r="G767" s="11"/>
    </row>
    <row r="768">
      <c r="G768" s="11"/>
    </row>
    <row r="769">
      <c r="G769" s="11"/>
    </row>
    <row r="770">
      <c r="G770" s="11"/>
    </row>
    <row r="771">
      <c r="G771" s="11"/>
    </row>
    <row r="772">
      <c r="G772" s="11"/>
    </row>
    <row r="773">
      <c r="G773" s="11"/>
    </row>
    <row r="774">
      <c r="G774" s="11"/>
    </row>
    <row r="775">
      <c r="G775" s="11"/>
    </row>
    <row r="776">
      <c r="G776" s="11"/>
    </row>
    <row r="777">
      <c r="G777" s="11"/>
    </row>
    <row r="778">
      <c r="G778" s="11"/>
    </row>
    <row r="779">
      <c r="G779" s="11"/>
    </row>
    <row r="780">
      <c r="G780" s="11"/>
    </row>
    <row r="781">
      <c r="G781" s="11"/>
    </row>
    <row r="782">
      <c r="G782" s="11"/>
    </row>
    <row r="783">
      <c r="G783" s="11"/>
    </row>
    <row r="784">
      <c r="G784" s="11"/>
    </row>
    <row r="785">
      <c r="G785" s="11"/>
    </row>
    <row r="786">
      <c r="G786" s="11"/>
    </row>
    <row r="787">
      <c r="G787" s="11"/>
    </row>
    <row r="788">
      <c r="G788" s="11"/>
    </row>
    <row r="789">
      <c r="G789" s="11"/>
    </row>
    <row r="790">
      <c r="G790" s="11"/>
    </row>
    <row r="791">
      <c r="G791" s="11"/>
    </row>
    <row r="792">
      <c r="G792" s="11"/>
    </row>
    <row r="793">
      <c r="G793" s="11"/>
    </row>
    <row r="794">
      <c r="G794" s="11"/>
    </row>
    <row r="795">
      <c r="G795" s="11"/>
    </row>
    <row r="796">
      <c r="G796" s="11"/>
    </row>
    <row r="797">
      <c r="G797" s="11"/>
    </row>
    <row r="798">
      <c r="G798" s="11"/>
    </row>
    <row r="799">
      <c r="G799" s="11"/>
    </row>
    <row r="800">
      <c r="G800" s="11"/>
    </row>
    <row r="801">
      <c r="G801" s="11"/>
    </row>
    <row r="802">
      <c r="G802" s="11"/>
    </row>
    <row r="803">
      <c r="G803" s="11"/>
    </row>
    <row r="804">
      <c r="G804" s="11"/>
    </row>
    <row r="805">
      <c r="G805" s="11"/>
    </row>
    <row r="806">
      <c r="G806" s="11"/>
    </row>
    <row r="807">
      <c r="G807" s="11"/>
    </row>
    <row r="808">
      <c r="G808" s="11"/>
    </row>
    <row r="809">
      <c r="G809" s="11"/>
    </row>
    <row r="810">
      <c r="G810" s="11"/>
    </row>
    <row r="811">
      <c r="G811" s="11"/>
    </row>
    <row r="812">
      <c r="G812" s="11"/>
    </row>
    <row r="813">
      <c r="G813" s="11"/>
    </row>
    <row r="814">
      <c r="G814" s="11"/>
    </row>
    <row r="815">
      <c r="G815" s="11"/>
    </row>
    <row r="816">
      <c r="G816" s="11"/>
    </row>
    <row r="817">
      <c r="G817" s="11"/>
    </row>
    <row r="818">
      <c r="G818" s="11"/>
    </row>
    <row r="819">
      <c r="G819" s="11"/>
    </row>
    <row r="820">
      <c r="G820" s="11"/>
    </row>
    <row r="821">
      <c r="G821" s="11"/>
    </row>
    <row r="822">
      <c r="G822" s="11"/>
    </row>
    <row r="823">
      <c r="G823" s="11"/>
    </row>
    <row r="824">
      <c r="G824" s="11"/>
    </row>
    <row r="825">
      <c r="G825" s="11"/>
    </row>
    <row r="826">
      <c r="G826" s="11"/>
    </row>
    <row r="827">
      <c r="G827" s="11"/>
    </row>
    <row r="828">
      <c r="G828" s="11"/>
    </row>
    <row r="829">
      <c r="G829" s="11"/>
    </row>
    <row r="830">
      <c r="G830" s="11"/>
    </row>
    <row r="831">
      <c r="G831" s="11"/>
    </row>
    <row r="832">
      <c r="G832" s="11"/>
    </row>
    <row r="833">
      <c r="G833" s="11"/>
    </row>
    <row r="834">
      <c r="G834" s="11"/>
    </row>
    <row r="835">
      <c r="G835" s="11"/>
    </row>
    <row r="836">
      <c r="G836" s="11"/>
    </row>
    <row r="837">
      <c r="G837" s="11"/>
    </row>
    <row r="838">
      <c r="G838" s="11"/>
    </row>
    <row r="839">
      <c r="G839" s="11"/>
    </row>
    <row r="840">
      <c r="G840" s="11"/>
    </row>
    <row r="841">
      <c r="G841" s="11"/>
    </row>
    <row r="842">
      <c r="G842" s="11"/>
    </row>
    <row r="843">
      <c r="G843" s="11"/>
    </row>
    <row r="844">
      <c r="G844" s="11"/>
    </row>
    <row r="845">
      <c r="G845" s="11"/>
    </row>
    <row r="846">
      <c r="G846" s="11"/>
    </row>
    <row r="847">
      <c r="G847" s="11"/>
    </row>
    <row r="848">
      <c r="G848" s="11"/>
    </row>
    <row r="849">
      <c r="G849" s="11"/>
    </row>
    <row r="850">
      <c r="G850" s="11"/>
    </row>
    <row r="851">
      <c r="G851" s="11"/>
    </row>
    <row r="852">
      <c r="G852" s="11"/>
    </row>
    <row r="853">
      <c r="G853" s="11"/>
    </row>
    <row r="854">
      <c r="G854" s="11"/>
    </row>
    <row r="855">
      <c r="G855" s="11"/>
    </row>
    <row r="856">
      <c r="G856" s="11"/>
    </row>
    <row r="857">
      <c r="G857" s="11"/>
    </row>
    <row r="858">
      <c r="G858" s="11"/>
    </row>
    <row r="859">
      <c r="G859" s="11"/>
    </row>
    <row r="860">
      <c r="G860" s="11"/>
    </row>
    <row r="861">
      <c r="G861" s="11"/>
    </row>
    <row r="862">
      <c r="G862" s="11"/>
    </row>
    <row r="863">
      <c r="G863" s="11"/>
    </row>
    <row r="864">
      <c r="G864" s="11"/>
    </row>
    <row r="865">
      <c r="G865" s="11"/>
    </row>
    <row r="866">
      <c r="G866" s="11"/>
    </row>
    <row r="867">
      <c r="G867" s="11"/>
    </row>
    <row r="868">
      <c r="G868" s="11"/>
    </row>
    <row r="869">
      <c r="G869" s="11"/>
    </row>
    <row r="870">
      <c r="G870" s="11"/>
    </row>
    <row r="871">
      <c r="G871" s="11"/>
    </row>
    <row r="872">
      <c r="G872" s="11"/>
    </row>
    <row r="873">
      <c r="G873" s="11"/>
    </row>
    <row r="874">
      <c r="G874" s="11"/>
    </row>
    <row r="875">
      <c r="G875" s="11"/>
    </row>
    <row r="876">
      <c r="G876" s="11"/>
    </row>
    <row r="877">
      <c r="G877" s="11"/>
    </row>
    <row r="878">
      <c r="G878" s="11"/>
    </row>
    <row r="879">
      <c r="G879" s="11"/>
    </row>
    <row r="880">
      <c r="G880" s="11"/>
    </row>
    <row r="881">
      <c r="G881" s="11"/>
    </row>
    <row r="882">
      <c r="G882" s="11"/>
    </row>
    <row r="883">
      <c r="G883" s="11"/>
    </row>
    <row r="884">
      <c r="G884" s="11"/>
    </row>
    <row r="885">
      <c r="G885" s="11"/>
    </row>
    <row r="886">
      <c r="G886" s="11"/>
    </row>
    <row r="887">
      <c r="G887" s="11"/>
    </row>
    <row r="888">
      <c r="G888" s="11"/>
    </row>
    <row r="889">
      <c r="G889" s="11"/>
    </row>
    <row r="890">
      <c r="G890" s="11"/>
    </row>
    <row r="891">
      <c r="G891" s="11"/>
    </row>
    <row r="892">
      <c r="G892" s="11"/>
    </row>
    <row r="893">
      <c r="G893" s="11"/>
    </row>
    <row r="894">
      <c r="G894" s="11"/>
    </row>
    <row r="895">
      <c r="G895" s="11"/>
    </row>
    <row r="896">
      <c r="G896" s="11"/>
    </row>
    <row r="897">
      <c r="G897" s="11"/>
    </row>
    <row r="898">
      <c r="G898" s="11"/>
    </row>
    <row r="899">
      <c r="G899" s="11"/>
    </row>
    <row r="900">
      <c r="G900" s="11"/>
    </row>
    <row r="901">
      <c r="G901" s="11"/>
    </row>
    <row r="902">
      <c r="G902" s="11"/>
    </row>
    <row r="903">
      <c r="G903" s="11"/>
    </row>
    <row r="904">
      <c r="G904" s="11"/>
    </row>
    <row r="905">
      <c r="G905" s="11"/>
    </row>
    <row r="906">
      <c r="G906" s="11"/>
    </row>
    <row r="907">
      <c r="G907" s="11"/>
    </row>
    <row r="908">
      <c r="G908" s="11"/>
    </row>
    <row r="909">
      <c r="G909" s="11"/>
    </row>
    <row r="910">
      <c r="G910" s="11"/>
    </row>
    <row r="911">
      <c r="G911" s="11"/>
    </row>
    <row r="912">
      <c r="G912" s="11"/>
    </row>
    <row r="913">
      <c r="G913" s="11"/>
    </row>
    <row r="914">
      <c r="G914" s="11"/>
    </row>
    <row r="915">
      <c r="G915" s="11"/>
    </row>
    <row r="916">
      <c r="G916" s="11"/>
    </row>
    <row r="917">
      <c r="G917" s="11"/>
    </row>
    <row r="918">
      <c r="G918" s="11"/>
    </row>
    <row r="919">
      <c r="G919" s="11"/>
    </row>
    <row r="920">
      <c r="G920" s="11"/>
    </row>
    <row r="921">
      <c r="G921" s="11"/>
    </row>
    <row r="922">
      <c r="G922" s="11"/>
    </row>
    <row r="923">
      <c r="G923" s="11"/>
    </row>
    <row r="924">
      <c r="G924" s="11"/>
    </row>
    <row r="925">
      <c r="G925" s="11"/>
    </row>
    <row r="926">
      <c r="G926" s="11"/>
    </row>
    <row r="927">
      <c r="G927" s="11"/>
    </row>
    <row r="928">
      <c r="G928" s="11"/>
    </row>
    <row r="929">
      <c r="G929" s="11"/>
    </row>
    <row r="930">
      <c r="G930" s="11"/>
    </row>
    <row r="931">
      <c r="G931" s="11"/>
    </row>
    <row r="932">
      <c r="G932" s="11"/>
    </row>
    <row r="933">
      <c r="G933" s="11"/>
    </row>
    <row r="934">
      <c r="G934" s="11"/>
    </row>
    <row r="935">
      <c r="G935" s="11"/>
    </row>
    <row r="936">
      <c r="G936" s="11"/>
    </row>
    <row r="937">
      <c r="G937" s="11"/>
    </row>
    <row r="938">
      <c r="G938" s="11"/>
    </row>
    <row r="939">
      <c r="G939" s="11"/>
    </row>
    <row r="940">
      <c r="G940" s="11"/>
    </row>
    <row r="941">
      <c r="G941" s="11"/>
    </row>
    <row r="942">
      <c r="G942" s="11"/>
    </row>
    <row r="943">
      <c r="G943" s="11"/>
    </row>
    <row r="944">
      <c r="G944" s="11"/>
    </row>
    <row r="945">
      <c r="G945" s="11"/>
    </row>
    <row r="946">
      <c r="G946" s="11"/>
    </row>
    <row r="947">
      <c r="G947" s="11"/>
    </row>
    <row r="948">
      <c r="G948" s="11"/>
    </row>
    <row r="949">
      <c r="G949" s="11"/>
    </row>
    <row r="950">
      <c r="G950" s="11"/>
    </row>
    <row r="951">
      <c r="G951" s="11"/>
    </row>
    <row r="952">
      <c r="G952" s="11"/>
    </row>
    <row r="953">
      <c r="G953" s="11"/>
    </row>
    <row r="954">
      <c r="G954" s="11"/>
    </row>
    <row r="955">
      <c r="G955" s="11"/>
    </row>
    <row r="956">
      <c r="G956" s="11"/>
    </row>
    <row r="957">
      <c r="G957" s="11"/>
    </row>
    <row r="958">
      <c r="G958" s="11"/>
    </row>
    <row r="959">
      <c r="G959" s="11"/>
    </row>
    <row r="960">
      <c r="G960" s="11"/>
    </row>
    <row r="961">
      <c r="G961" s="11"/>
    </row>
    <row r="962">
      <c r="G962" s="11"/>
    </row>
    <row r="963">
      <c r="G963" s="11"/>
    </row>
    <row r="964">
      <c r="G964" s="11"/>
    </row>
    <row r="965">
      <c r="G965" s="11"/>
    </row>
    <row r="966">
      <c r="G966" s="11"/>
    </row>
    <row r="967">
      <c r="G967" s="11"/>
    </row>
    <row r="968">
      <c r="G968" s="11"/>
    </row>
    <row r="969">
      <c r="G969" s="11"/>
    </row>
    <row r="970">
      <c r="G970" s="11"/>
    </row>
    <row r="971">
      <c r="G971" s="11"/>
    </row>
    <row r="972">
      <c r="G972" s="11"/>
    </row>
    <row r="973">
      <c r="G973" s="11"/>
    </row>
    <row r="974">
      <c r="G974" s="11"/>
    </row>
    <row r="975">
      <c r="G975" s="11"/>
    </row>
    <row r="976">
      <c r="G976" s="11"/>
    </row>
    <row r="977">
      <c r="G977" s="11"/>
    </row>
    <row r="978">
      <c r="G978" s="11"/>
    </row>
    <row r="979">
      <c r="G979" s="11"/>
    </row>
    <row r="980">
      <c r="G980" s="11"/>
    </row>
    <row r="981">
      <c r="G981" s="11"/>
    </row>
    <row r="982">
      <c r="G982" s="11"/>
    </row>
    <row r="983">
      <c r="G983" s="11"/>
    </row>
    <row r="984">
      <c r="G984" s="11"/>
    </row>
    <row r="985">
      <c r="G985" s="11"/>
    </row>
    <row r="986">
      <c r="G986" s="11"/>
    </row>
    <row r="987">
      <c r="G987" s="11"/>
    </row>
    <row r="988">
      <c r="G988" s="11"/>
    </row>
    <row r="989">
      <c r="G989" s="11"/>
    </row>
    <row r="990">
      <c r="G990" s="11"/>
    </row>
    <row r="991">
      <c r="G991" s="11"/>
    </row>
    <row r="992">
      <c r="G992" s="11"/>
    </row>
    <row r="993">
      <c r="G993" s="11"/>
    </row>
    <row r="994">
      <c r="G994" s="11"/>
    </row>
    <row r="995">
      <c r="G995" s="11"/>
    </row>
    <row r="996">
      <c r="G996" s="11"/>
    </row>
    <row r="997">
      <c r="G997" s="11"/>
    </row>
    <row r="998">
      <c r="G998" s="11"/>
    </row>
    <row r="999">
      <c r="G999" s="11"/>
    </row>
    <row r="1000">
      <c r="G1000" s="11"/>
    </row>
  </sheetData>
  <autoFilter ref="$A$1:$AV$39">
    <sortState ref="A1:AV39">
      <sortCondition ref="C1:C39"/>
    </sortState>
  </autoFil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1354</v>
      </c>
      <c r="B1" s="14" t="s">
        <v>1355</v>
      </c>
    </row>
    <row r="2">
      <c r="A2" s="5" t="s">
        <v>1356</v>
      </c>
      <c r="B2" s="5" t="s">
        <v>1357</v>
      </c>
    </row>
    <row r="3">
      <c r="A3" s="5" t="s">
        <v>1358</v>
      </c>
      <c r="B3" s="5" t="s">
        <v>1360</v>
      </c>
    </row>
    <row r="4">
      <c r="A4" s="5" t="s">
        <v>1362</v>
      </c>
      <c r="B4" s="5" t="s">
        <v>1360</v>
      </c>
    </row>
    <row r="5">
      <c r="A5" s="5" t="s">
        <v>1365</v>
      </c>
      <c r="B5" s="5" t="s">
        <v>1369</v>
      </c>
    </row>
    <row r="6">
      <c r="A6" s="5" t="s">
        <v>1370</v>
      </c>
      <c r="B6" s="5" t="s">
        <v>1371</v>
      </c>
    </row>
    <row r="7">
      <c r="A7" s="5" t="s">
        <v>1372</v>
      </c>
      <c r="B7" s="5" t="s">
        <v>1373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10.43"/>
    <col customWidth="1" min="3" max="3" width="9.0"/>
    <col customWidth="1" min="4" max="4" width="9.29"/>
    <col customWidth="1" min="5" max="5" width="8.86"/>
    <col customWidth="1" min="6" max="6" width="9.0"/>
    <col customWidth="1" min="13" max="13" width="6.43"/>
    <col customWidth="1" min="110" max="113" width="21.57"/>
  </cols>
  <sheetData>
    <row r="1">
      <c r="A1" s="1" t="s">
        <v>0</v>
      </c>
      <c r="B1" s="2" t="s">
        <v>1</v>
      </c>
      <c r="C1" s="2" t="s">
        <v>2</v>
      </c>
      <c r="D1" s="1" t="s">
        <v>3</v>
      </c>
      <c r="E1" s="1" t="s">
        <v>4</v>
      </c>
      <c r="F1" s="1" t="s">
        <v>5</v>
      </c>
      <c r="G1" s="1" t="s">
        <v>6</v>
      </c>
      <c r="H1" s="1" t="s">
        <v>7</v>
      </c>
      <c r="I1" s="1" t="s">
        <v>8</v>
      </c>
      <c r="J1" s="1" t="s">
        <v>9</v>
      </c>
      <c r="K1" s="1"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5" t="s">
        <v>1433</v>
      </c>
      <c r="DG1" s="15" t="s">
        <v>1440</v>
      </c>
      <c r="DH1" s="15" t="s">
        <v>1441</v>
      </c>
      <c r="DI1" s="15" t="s">
        <v>1442</v>
      </c>
    </row>
    <row r="2">
      <c r="A2" s="5">
        <v>1.0</v>
      </c>
      <c r="B2" s="6">
        <v>119.0</v>
      </c>
      <c r="C2" s="6">
        <v>109.0</v>
      </c>
      <c r="D2" s="5" t="s">
        <v>109</v>
      </c>
      <c r="E2" s="5" t="s">
        <v>110</v>
      </c>
      <c r="F2" s="5" t="s">
        <v>111</v>
      </c>
      <c r="G2" s="5" t="s">
        <v>112</v>
      </c>
      <c r="H2" s="5" t="s">
        <v>113</v>
      </c>
      <c r="I2" s="5" t="s">
        <v>114</v>
      </c>
      <c r="J2" s="5" t="s">
        <v>115</v>
      </c>
      <c r="K2" s="5" t="s">
        <v>116</v>
      </c>
      <c r="L2" s="7" t="s">
        <v>117</v>
      </c>
      <c r="M2" s="5" t="s">
        <v>118</v>
      </c>
      <c r="N2" s="5" t="s">
        <v>119</v>
      </c>
      <c r="O2" s="5" t="s">
        <v>120</v>
      </c>
      <c r="P2" s="5" t="s">
        <v>121</v>
      </c>
      <c r="Q2" s="5" t="s">
        <v>122</v>
      </c>
      <c r="R2" s="5" t="s">
        <v>123</v>
      </c>
      <c r="S2" s="5" t="s">
        <v>123</v>
      </c>
      <c r="T2" s="5" t="s">
        <v>123</v>
      </c>
      <c r="U2" s="5" t="s">
        <v>123</v>
      </c>
      <c r="V2" s="5" t="s">
        <v>123</v>
      </c>
      <c r="X2" s="5" t="s">
        <v>123</v>
      </c>
      <c r="DB2" s="5">
        <v>3.0</v>
      </c>
      <c r="DE2" s="5" t="s">
        <v>124</v>
      </c>
      <c r="DF2" s="5" t="s">
        <v>1449</v>
      </c>
      <c r="DG2" s="16" t="s">
        <v>1450</v>
      </c>
      <c r="DH2" s="16" t="str">
        <f>HYPERLINK("https://docs.google.com/document/d/1-peO1t2Z8NLqIVfOjzUlxV0aLfI6fIPrzWNMuJ8eS9E/edit?usp=drivesdk","Canopy Nomination 1: A2 Virtual + Academy")</f>
        <v>Canopy Nomination 1: A2 Virtual + Academy</v>
      </c>
      <c r="DI2" s="5" t="s">
        <v>1478</v>
      </c>
    </row>
    <row r="3">
      <c r="A3" s="5">
        <v>2.0</v>
      </c>
      <c r="B3" s="6">
        <v>114.0</v>
      </c>
      <c r="C3" s="6">
        <v>103.0</v>
      </c>
      <c r="D3" s="5" t="s">
        <v>109</v>
      </c>
      <c r="E3" s="5" t="s">
        <v>125</v>
      </c>
      <c r="F3" s="5" t="s">
        <v>126</v>
      </c>
      <c r="G3" s="5" t="s">
        <v>132</v>
      </c>
      <c r="H3" s="5" t="s">
        <v>127</v>
      </c>
      <c r="I3" s="5" t="s">
        <v>128</v>
      </c>
      <c r="J3" s="5" t="s">
        <v>129</v>
      </c>
      <c r="K3" s="5" t="s">
        <v>130</v>
      </c>
      <c r="L3" s="8" t="s">
        <v>131</v>
      </c>
      <c r="M3" s="5" t="s">
        <v>133</v>
      </c>
      <c r="N3" s="5" t="s">
        <v>134</v>
      </c>
      <c r="O3" s="5" t="s">
        <v>135</v>
      </c>
      <c r="P3" s="5" t="s">
        <v>136</v>
      </c>
      <c r="Q3" s="5" t="s">
        <v>122</v>
      </c>
      <c r="S3" s="5" t="s">
        <v>123</v>
      </c>
      <c r="T3" s="5" t="s">
        <v>123</v>
      </c>
      <c r="V3" s="5" t="s">
        <v>123</v>
      </c>
      <c r="Z3" s="5" t="s">
        <v>123</v>
      </c>
      <c r="AB3" s="5" t="s">
        <v>123</v>
      </c>
      <c r="AC3" s="5" t="s">
        <v>123</v>
      </c>
      <c r="DB3" s="5">
        <v>3.0</v>
      </c>
      <c r="DD3" s="5" t="s">
        <v>137</v>
      </c>
      <c r="DE3" s="5" t="s">
        <v>138</v>
      </c>
      <c r="DF3" s="5" t="s">
        <v>1489</v>
      </c>
      <c r="DG3" s="16" t="s">
        <v>1490</v>
      </c>
      <c r="DH3" s="16" t="str">
        <f>HYPERLINK("https://docs.google.com/document/d/1Vq1XGcMyZAZeYaH-xzD6dJbqmarbySAaGFwAD_55q3o/edit?usp=drivesdk","Canopy Nomination 2: Academies of Hampton")</f>
        <v>Canopy Nomination 2: Academies of Hampton</v>
      </c>
      <c r="DI3" s="5" t="s">
        <v>1478</v>
      </c>
    </row>
    <row r="4">
      <c r="A4" s="5">
        <v>3.0</v>
      </c>
      <c r="B4" s="6">
        <v>14.0</v>
      </c>
      <c r="C4" s="6">
        <v>63.0</v>
      </c>
      <c r="D4" s="5" t="s">
        <v>139</v>
      </c>
      <c r="E4" s="5" t="s">
        <v>110</v>
      </c>
      <c r="F4" s="5" t="s">
        <v>111</v>
      </c>
      <c r="G4" s="5" t="s">
        <v>112</v>
      </c>
      <c r="H4" s="5" t="s">
        <v>140</v>
      </c>
      <c r="I4" s="5" t="s">
        <v>141</v>
      </c>
      <c r="J4" s="5" t="s">
        <v>142</v>
      </c>
      <c r="K4" s="5" t="s">
        <v>143</v>
      </c>
      <c r="L4" s="8" t="s">
        <v>144</v>
      </c>
      <c r="M4" s="5" t="s">
        <v>118</v>
      </c>
      <c r="N4" s="5" t="s">
        <v>145</v>
      </c>
      <c r="O4" s="5" t="s">
        <v>146</v>
      </c>
      <c r="P4" s="5" t="s">
        <v>147</v>
      </c>
      <c r="Q4" s="5" t="s">
        <v>122</v>
      </c>
      <c r="V4" s="5" t="s">
        <v>123</v>
      </c>
      <c r="X4" s="5" t="s">
        <v>123</v>
      </c>
      <c r="Y4" s="5" t="s">
        <v>123</v>
      </c>
      <c r="AC4" s="5" t="s">
        <v>123</v>
      </c>
      <c r="DB4" s="5">
        <v>4.0</v>
      </c>
      <c r="DD4" s="5" t="s">
        <v>148</v>
      </c>
      <c r="DE4" s="5" t="s">
        <v>138</v>
      </c>
      <c r="DF4" s="5" t="s">
        <v>1518</v>
      </c>
      <c r="DG4" s="16" t="s">
        <v>1519</v>
      </c>
      <c r="DH4" s="16" t="str">
        <f>HYPERLINK("https://docs.google.com/document/d/1foo-mo0rghpWdm0_slS09AIjEuNRGPgKE7Az49ddPmg/edit?usp=drivesdk","Canopy Nomination 3: Academy for Advanced Learning")</f>
        <v>Canopy Nomination 3: Academy for Advanced Learning</v>
      </c>
      <c r="DI4" s="5" t="s">
        <v>1478</v>
      </c>
    </row>
    <row r="5">
      <c r="A5" s="5">
        <v>5.0</v>
      </c>
      <c r="B5" s="6">
        <v>275.0</v>
      </c>
      <c r="C5" s="6">
        <v>111.0</v>
      </c>
      <c r="D5" s="5" t="s">
        <v>109</v>
      </c>
      <c r="E5" s="5" t="s">
        <v>125</v>
      </c>
      <c r="F5" s="5" t="s">
        <v>160</v>
      </c>
      <c r="G5" s="5" t="s">
        <v>161</v>
      </c>
      <c r="H5" s="5" t="s">
        <v>162</v>
      </c>
      <c r="I5" s="5" t="s">
        <v>163</v>
      </c>
      <c r="J5" s="5" t="s">
        <v>115</v>
      </c>
      <c r="K5" s="5" t="s">
        <v>164</v>
      </c>
      <c r="L5" s="8" t="s">
        <v>165</v>
      </c>
      <c r="M5" s="5" t="s">
        <v>118</v>
      </c>
      <c r="N5" s="5" t="s">
        <v>166</v>
      </c>
      <c r="O5" s="5" t="s">
        <v>167</v>
      </c>
      <c r="P5" s="5" t="s">
        <v>168</v>
      </c>
      <c r="Q5" s="5" t="s">
        <v>122</v>
      </c>
      <c r="R5" s="5" t="s">
        <v>123</v>
      </c>
      <c r="S5" s="5" t="s">
        <v>123</v>
      </c>
      <c r="T5" s="5" t="s">
        <v>123</v>
      </c>
      <c r="U5" s="5" t="s">
        <v>123</v>
      </c>
      <c r="V5" s="5" t="s">
        <v>123</v>
      </c>
      <c r="W5" s="5" t="s">
        <v>123</v>
      </c>
      <c r="X5" s="5" t="s">
        <v>123</v>
      </c>
      <c r="Y5" s="5" t="s">
        <v>123</v>
      </c>
      <c r="AA5" s="5" t="s">
        <v>123</v>
      </c>
      <c r="AB5" s="5" t="s">
        <v>123</v>
      </c>
      <c r="AC5" s="5" t="s">
        <v>123</v>
      </c>
      <c r="DB5" s="5">
        <v>4.0</v>
      </c>
      <c r="DE5" s="5" t="s">
        <v>124</v>
      </c>
      <c r="DF5" s="5" t="s">
        <v>1546</v>
      </c>
      <c r="DG5" s="16" t="s">
        <v>1547</v>
      </c>
      <c r="DH5" s="16" t="str">
        <f>HYPERLINK("https://docs.google.com/document/d/1AEhpFWfYagDK0g3KVzmNTYbvDDlHWDxaE6o9Z14A1A8/edit?usp=drivesdk","Canopy Nomination 5: Alpena Career Tech Education Center")</f>
        <v>Canopy Nomination 5: Alpena Career Tech Education Center</v>
      </c>
      <c r="DI5" s="5" t="s">
        <v>1478</v>
      </c>
    </row>
    <row r="6">
      <c r="A6" s="5">
        <v>6.0</v>
      </c>
      <c r="B6" s="6">
        <v>192.0</v>
      </c>
      <c r="C6" s="6">
        <v>125.0</v>
      </c>
      <c r="D6" s="5" t="s">
        <v>139</v>
      </c>
      <c r="E6" s="5" t="s">
        <v>125</v>
      </c>
      <c r="F6" s="5" t="s">
        <v>160</v>
      </c>
      <c r="G6" s="5" t="s">
        <v>169</v>
      </c>
      <c r="H6" s="5" t="s">
        <v>170</v>
      </c>
      <c r="I6" s="5" t="s">
        <v>171</v>
      </c>
      <c r="J6" s="5" t="s">
        <v>172</v>
      </c>
      <c r="K6" s="5" t="s">
        <v>173</v>
      </c>
      <c r="L6" s="8" t="s">
        <v>174</v>
      </c>
      <c r="M6" s="5" t="s">
        <v>118</v>
      </c>
      <c r="N6" s="5" t="s">
        <v>175</v>
      </c>
      <c r="O6" s="5" t="s">
        <v>176</v>
      </c>
      <c r="P6" s="5" t="s">
        <v>177</v>
      </c>
      <c r="Q6" s="5" t="s">
        <v>122</v>
      </c>
      <c r="S6" s="5" t="s">
        <v>123</v>
      </c>
      <c r="V6" s="5" t="s">
        <v>123</v>
      </c>
      <c r="W6" s="5" t="s">
        <v>123</v>
      </c>
      <c r="Y6" s="5" t="s">
        <v>123</v>
      </c>
      <c r="AB6" s="5" t="s">
        <v>123</v>
      </c>
      <c r="AC6" s="5" t="s">
        <v>123</v>
      </c>
      <c r="DB6" s="5">
        <v>3.0</v>
      </c>
      <c r="DE6" s="5" t="s">
        <v>124</v>
      </c>
      <c r="DF6" s="5" t="s">
        <v>1580</v>
      </c>
      <c r="DG6" s="16" t="s">
        <v>1581</v>
      </c>
      <c r="DH6" s="16" t="str">
        <f>HYPERLINK("https://docs.google.com/document/d/1PNV-xrCfOanwJwHu9p598uDHWXx_09L0XQhIq_1gKQA/edit?usp=drivesdk","Canopy Nomination 6: Amana Academy")</f>
        <v>Canopy Nomination 6: Amana Academy</v>
      </c>
      <c r="DI6" s="5" t="s">
        <v>1478</v>
      </c>
    </row>
    <row r="7">
      <c r="A7" s="5">
        <v>7.0</v>
      </c>
      <c r="B7" s="6">
        <v>217.0</v>
      </c>
      <c r="C7" s="6">
        <v>78.0</v>
      </c>
      <c r="D7" s="5" t="s">
        <v>109</v>
      </c>
      <c r="E7" s="5" t="s">
        <v>110</v>
      </c>
      <c r="F7" s="5" t="s">
        <v>160</v>
      </c>
      <c r="G7" s="5" t="s">
        <v>178</v>
      </c>
      <c r="H7" s="5" t="s">
        <v>179</v>
      </c>
      <c r="I7" s="5" t="s">
        <v>180</v>
      </c>
      <c r="J7" s="5" t="s">
        <v>181</v>
      </c>
      <c r="K7" s="5" t="s">
        <v>179</v>
      </c>
      <c r="L7" s="8" t="s">
        <v>182</v>
      </c>
      <c r="M7" s="5" t="s">
        <v>118</v>
      </c>
      <c r="N7" s="5" t="s">
        <v>183</v>
      </c>
      <c r="O7" s="5" t="s">
        <v>184</v>
      </c>
      <c r="P7" s="5" t="s">
        <v>185</v>
      </c>
      <c r="Q7" s="5" t="s">
        <v>122</v>
      </c>
      <c r="S7" s="5" t="s">
        <v>123</v>
      </c>
      <c r="V7" s="5" t="s">
        <v>123</v>
      </c>
      <c r="Z7" s="5" t="s">
        <v>123</v>
      </c>
      <c r="AB7" s="5" t="s">
        <v>123</v>
      </c>
      <c r="AC7" s="5" t="s">
        <v>123</v>
      </c>
      <c r="DB7" s="5">
        <v>3.0</v>
      </c>
      <c r="DE7" s="5" t="s">
        <v>138</v>
      </c>
      <c r="DF7" s="5" t="s">
        <v>1616</v>
      </c>
      <c r="DG7" s="16" t="s">
        <v>1617</v>
      </c>
      <c r="DH7" s="16" t="str">
        <f>HYPERLINK("https://docs.google.com/document/d/11acnPsAkSwKIGZYSHgV5mXfbFKTx5zrGZzryFlyFV-I/edit?usp=drivesdk","Canopy Nomination 7: American Academy of Innovation")</f>
        <v>Canopy Nomination 7: American Academy of Innovation</v>
      </c>
      <c r="DI7" s="5" t="s">
        <v>1478</v>
      </c>
    </row>
    <row r="8">
      <c r="A8" s="5">
        <v>8.0</v>
      </c>
      <c r="B8" s="6">
        <v>105.0</v>
      </c>
      <c r="C8" s="6">
        <v>83.0</v>
      </c>
      <c r="D8" s="5" t="s">
        <v>109</v>
      </c>
      <c r="E8" s="5" t="s">
        <v>110</v>
      </c>
      <c r="F8" s="5" t="s">
        <v>160</v>
      </c>
      <c r="G8" s="5" t="s">
        <v>186</v>
      </c>
      <c r="H8" s="5" t="s">
        <v>187</v>
      </c>
      <c r="I8" s="5" t="s">
        <v>188</v>
      </c>
      <c r="J8" s="5" t="s">
        <v>142</v>
      </c>
      <c r="K8" s="5" t="s">
        <v>143</v>
      </c>
      <c r="L8" s="7" t="s">
        <v>117</v>
      </c>
      <c r="M8" s="5" t="s">
        <v>118</v>
      </c>
      <c r="N8" s="5" t="s">
        <v>189</v>
      </c>
      <c r="O8" s="5" t="s">
        <v>190</v>
      </c>
      <c r="P8" s="5" t="s">
        <v>191</v>
      </c>
      <c r="Q8" s="5" t="s">
        <v>122</v>
      </c>
      <c r="U8" s="5" t="s">
        <v>123</v>
      </c>
      <c r="V8" s="5" t="s">
        <v>123</v>
      </c>
      <c r="W8" s="5" t="s">
        <v>123</v>
      </c>
      <c r="X8" s="5" t="s">
        <v>123</v>
      </c>
      <c r="Y8" s="5" t="s">
        <v>123</v>
      </c>
      <c r="AB8" s="5" t="s">
        <v>123</v>
      </c>
      <c r="AC8" s="5" t="s">
        <v>123</v>
      </c>
      <c r="DB8" s="5">
        <v>3.0</v>
      </c>
      <c r="DE8" s="5" t="s">
        <v>124</v>
      </c>
      <c r="DF8" s="5" t="s">
        <v>1638</v>
      </c>
      <c r="DG8" s="16" t="s">
        <v>1639</v>
      </c>
      <c r="DH8" s="16" t="str">
        <f>HYPERLINK("https://docs.google.com/document/d/16ILjdXpNA8TFApcr9nMAT8Tgc7Avg63zSuew9PXC7vM/edit?usp=drivesdk","Canopy Nomination 8: Anastasis Academy")</f>
        <v>Canopy Nomination 8: Anastasis Academy</v>
      </c>
      <c r="DI8" s="5" t="s">
        <v>1478</v>
      </c>
    </row>
    <row r="9">
      <c r="A9" s="5">
        <v>9.0</v>
      </c>
      <c r="B9" s="6">
        <v>102.0</v>
      </c>
      <c r="C9" s="6">
        <v>80.0</v>
      </c>
      <c r="D9" s="5" t="s">
        <v>139</v>
      </c>
      <c r="E9" s="5" t="s">
        <v>110</v>
      </c>
      <c r="F9" s="5" t="s">
        <v>160</v>
      </c>
      <c r="G9" s="5" t="s">
        <v>192</v>
      </c>
      <c r="H9" s="5" t="s">
        <v>193</v>
      </c>
      <c r="I9" s="5" t="s">
        <v>194</v>
      </c>
      <c r="J9" s="5" t="s">
        <v>115</v>
      </c>
      <c r="K9" s="5" t="s">
        <v>195</v>
      </c>
      <c r="L9" s="8" t="s">
        <v>196</v>
      </c>
      <c r="M9" s="5" t="s">
        <v>118</v>
      </c>
      <c r="N9" s="5" t="s">
        <v>197</v>
      </c>
      <c r="O9" s="5" t="s">
        <v>198</v>
      </c>
      <c r="P9" s="5" t="s">
        <v>199</v>
      </c>
      <c r="Q9" s="5" t="s">
        <v>122</v>
      </c>
      <c r="S9" s="5" t="s">
        <v>123</v>
      </c>
      <c r="DB9" s="5">
        <v>3.0</v>
      </c>
      <c r="DD9" s="5" t="s">
        <v>200</v>
      </c>
      <c r="DE9" s="5" t="s">
        <v>138</v>
      </c>
      <c r="DF9" s="5" t="s">
        <v>1659</v>
      </c>
      <c r="DG9" s="16" t="s">
        <v>1660</v>
      </c>
      <c r="DH9" s="16" t="str">
        <f>HYPERLINK("https://docs.google.com/document/d/1l5qQfv_0tX64JxkspijRC0YZlcuZ3ROf-DxXk1PIaDI/edit?usp=drivesdk","Canopy Nomination 9: Armada High School")</f>
        <v>Canopy Nomination 9: Armada High School</v>
      </c>
      <c r="DI9" s="5" t="s">
        <v>1478</v>
      </c>
    </row>
    <row r="10">
      <c r="A10" s="5">
        <v>10.0</v>
      </c>
      <c r="B10" s="6">
        <v>209.0</v>
      </c>
      <c r="C10" s="6">
        <v>62.0</v>
      </c>
      <c r="D10" s="5" t="s">
        <v>139</v>
      </c>
      <c r="E10" s="5" t="s">
        <v>110</v>
      </c>
      <c r="F10" s="5" t="s">
        <v>160</v>
      </c>
      <c r="G10" s="5" t="s">
        <v>201</v>
      </c>
      <c r="H10" s="5" t="s">
        <v>202</v>
      </c>
      <c r="I10" s="5" t="s">
        <v>203</v>
      </c>
      <c r="J10" s="5" t="s">
        <v>204</v>
      </c>
      <c r="K10" s="5" t="s">
        <v>205</v>
      </c>
      <c r="L10" s="8" t="s">
        <v>206</v>
      </c>
      <c r="M10" s="5" t="s">
        <v>207</v>
      </c>
      <c r="N10" s="5" t="s">
        <v>208</v>
      </c>
      <c r="O10" s="5" t="s">
        <v>209</v>
      </c>
      <c r="P10" s="5" t="s">
        <v>210</v>
      </c>
      <c r="Q10" s="5" t="s">
        <v>122</v>
      </c>
      <c r="R10" s="5" t="s">
        <v>123</v>
      </c>
      <c r="S10" s="5" t="s">
        <v>123</v>
      </c>
      <c r="X10" s="5" t="s">
        <v>123</v>
      </c>
      <c r="Y10" s="5" t="s">
        <v>123</v>
      </c>
      <c r="AB10" s="5" t="s">
        <v>123</v>
      </c>
      <c r="DB10" s="5">
        <v>3.0</v>
      </c>
      <c r="DD10" s="5" t="s">
        <v>211</v>
      </c>
      <c r="DE10" s="5" t="s">
        <v>124</v>
      </c>
      <c r="DF10" s="5" t="s">
        <v>1686</v>
      </c>
      <c r="DG10" s="16" t="s">
        <v>1687</v>
      </c>
      <c r="DH10" s="16" t="str">
        <f>HYPERLINK("https://docs.google.com/document/d/1wM924vBRYB8Xv1uuPLPxe-c-hiGWjW0B1ADzN2wl4ZY/edit?usp=drivesdk","Canopy Nomination 10: Asa Messer Elementary School")</f>
        <v>Canopy Nomination 10: Asa Messer Elementary School</v>
      </c>
      <c r="DI10" s="5" t="s">
        <v>1699</v>
      </c>
    </row>
    <row r="11">
      <c r="A11" s="5">
        <v>11.0</v>
      </c>
      <c r="B11" s="6">
        <v>109.0</v>
      </c>
      <c r="C11" s="6">
        <v>94.0</v>
      </c>
      <c r="D11" s="5" t="s">
        <v>139</v>
      </c>
      <c r="E11" s="5" t="s">
        <v>125</v>
      </c>
      <c r="F11" s="5" t="s">
        <v>126</v>
      </c>
      <c r="G11" s="5" t="s">
        <v>216</v>
      </c>
      <c r="H11" s="5" t="s">
        <v>212</v>
      </c>
      <c r="I11" s="5" t="s">
        <v>213</v>
      </c>
      <c r="J11" s="5" t="s">
        <v>142</v>
      </c>
      <c r="K11" s="5" t="s">
        <v>143</v>
      </c>
      <c r="L11" s="8" t="s">
        <v>117</v>
      </c>
      <c r="M11" s="5" t="s">
        <v>118</v>
      </c>
      <c r="N11" s="5" t="s">
        <v>214</v>
      </c>
      <c r="O11" s="5" t="s">
        <v>215</v>
      </c>
      <c r="P11" s="5" t="s">
        <v>217</v>
      </c>
      <c r="Q11" s="5" t="s">
        <v>122</v>
      </c>
      <c r="V11" s="5" t="s">
        <v>123</v>
      </c>
      <c r="W11" s="5" t="s">
        <v>123</v>
      </c>
      <c r="X11" s="5" t="s">
        <v>123</v>
      </c>
      <c r="Y11" s="5" t="s">
        <v>123</v>
      </c>
      <c r="AB11" s="5" t="s">
        <v>123</v>
      </c>
      <c r="AC11" s="5" t="s">
        <v>123</v>
      </c>
      <c r="DB11" s="5">
        <v>3.0</v>
      </c>
      <c r="DD11" s="5" t="s">
        <v>218</v>
      </c>
      <c r="DE11" s="5" t="s">
        <v>124</v>
      </c>
      <c r="DF11" s="5" t="s">
        <v>1712</v>
      </c>
      <c r="DG11" s="16" t="s">
        <v>1714</v>
      </c>
      <c r="DH11" s="16" t="str">
        <f>HYPERLINK("https://docs.google.com/document/d/10ZTx9qjyEnQlakiVVYwi6eSEWZfGEDfUXcEjgnZff4A/edit?usp=drivesdk","Canopy Nomination 11: Aspen Academy")</f>
        <v>Canopy Nomination 11: Aspen Academy</v>
      </c>
      <c r="DI11" s="5" t="s">
        <v>1699</v>
      </c>
    </row>
    <row r="12">
      <c r="A12" s="5">
        <v>12.0</v>
      </c>
      <c r="B12" s="6">
        <v>257.0</v>
      </c>
      <c r="C12" s="6">
        <v>65.0</v>
      </c>
      <c r="D12" s="5" t="s">
        <v>109</v>
      </c>
      <c r="E12" s="5" t="s">
        <v>125</v>
      </c>
      <c r="F12" s="5" t="s">
        <v>219</v>
      </c>
      <c r="G12" s="5" t="s">
        <v>112</v>
      </c>
      <c r="H12" s="5" t="s">
        <v>220</v>
      </c>
      <c r="I12" s="5" t="s">
        <v>221</v>
      </c>
      <c r="J12" s="5" t="s">
        <v>222</v>
      </c>
      <c r="K12" s="5" t="s">
        <v>223</v>
      </c>
      <c r="L12" s="8" t="s">
        <v>224</v>
      </c>
      <c r="M12" s="5" t="s">
        <v>118</v>
      </c>
      <c r="N12" s="5" t="s">
        <v>225</v>
      </c>
      <c r="O12" s="5" t="s">
        <v>226</v>
      </c>
      <c r="P12" s="5" t="s">
        <v>227</v>
      </c>
      <c r="Q12" s="5" t="s">
        <v>122</v>
      </c>
      <c r="R12" s="5" t="s">
        <v>123</v>
      </c>
      <c r="AA12" s="5" t="s">
        <v>123</v>
      </c>
      <c r="DB12" s="5">
        <v>3.0</v>
      </c>
      <c r="DE12" s="5" t="s">
        <v>138</v>
      </c>
      <c r="DF12" s="5" t="s">
        <v>1732</v>
      </c>
      <c r="DG12" s="16" t="s">
        <v>1734</v>
      </c>
      <c r="DH12" s="16" t="str">
        <f>HYPERLINK("https://docs.google.com/document/d/1UX4VRpEg12YJxaIIabf-xrzxiWiE-s_FC1llbl0cuHk/edit?usp=drivesdk","Canopy Nomination 12: Aspire Richmond Tech")</f>
        <v>Canopy Nomination 12: Aspire Richmond Tech</v>
      </c>
      <c r="DI12" s="5" t="s">
        <v>1699</v>
      </c>
    </row>
    <row r="13">
      <c r="A13" s="5">
        <v>13.0</v>
      </c>
      <c r="B13" s="6">
        <v>15.0</v>
      </c>
      <c r="C13" s="6">
        <v>65.0</v>
      </c>
      <c r="D13" s="5" t="s">
        <v>109</v>
      </c>
      <c r="E13" s="5" t="s">
        <v>125</v>
      </c>
      <c r="F13" s="5" t="s">
        <v>219</v>
      </c>
      <c r="G13" s="5" t="s">
        <v>112</v>
      </c>
      <c r="H13" s="5" t="s">
        <v>228</v>
      </c>
      <c r="I13" s="5" t="s">
        <v>229</v>
      </c>
      <c r="J13" s="5" t="s">
        <v>172</v>
      </c>
      <c r="K13" s="5" t="s">
        <v>143</v>
      </c>
      <c r="L13" s="8" t="s">
        <v>230</v>
      </c>
      <c r="M13" s="5" t="s">
        <v>118</v>
      </c>
      <c r="N13" s="5" t="s">
        <v>231</v>
      </c>
      <c r="O13" s="5" t="s">
        <v>232</v>
      </c>
      <c r="P13" s="5" t="s">
        <v>233</v>
      </c>
      <c r="Q13" s="5" t="s">
        <v>122</v>
      </c>
      <c r="U13" s="5" t="s">
        <v>123</v>
      </c>
      <c r="X13" s="5" t="s">
        <v>123</v>
      </c>
      <c r="Y13" s="5" t="s">
        <v>123</v>
      </c>
      <c r="Z13" s="5" t="s">
        <v>123</v>
      </c>
      <c r="AA13" s="5" t="s">
        <v>123</v>
      </c>
      <c r="DB13" s="5">
        <v>3.0</v>
      </c>
      <c r="DD13" s="5" t="s">
        <v>234</v>
      </c>
      <c r="DE13" s="5" t="s">
        <v>124</v>
      </c>
      <c r="DF13" s="5" t="s">
        <v>1748</v>
      </c>
      <c r="DG13" s="16" t="s">
        <v>1750</v>
      </c>
      <c r="DH13" s="16" t="str">
        <f>HYPERLINK("https://docs.google.com/document/d/1Z6UEC62P0EJeUeXWLHA20cgL63_IhGCkaljW8YDho7I/edit?usp=drivesdk","Canopy Nomination 13: Atlanta Speech School")</f>
        <v>Canopy Nomination 13: Atlanta Speech School</v>
      </c>
      <c r="DI13" s="5" t="s">
        <v>1699</v>
      </c>
    </row>
    <row r="14">
      <c r="A14" s="5">
        <v>16.0</v>
      </c>
      <c r="B14" s="6">
        <v>184.0</v>
      </c>
      <c r="C14" s="6">
        <v>112.0</v>
      </c>
      <c r="D14" s="5" t="s">
        <v>109</v>
      </c>
      <c r="E14" s="5" t="s">
        <v>125</v>
      </c>
      <c r="F14" s="5" t="s">
        <v>111</v>
      </c>
      <c r="G14" s="5" t="s">
        <v>112</v>
      </c>
      <c r="H14" s="5" t="s">
        <v>257</v>
      </c>
      <c r="I14" s="5" t="s">
        <v>258</v>
      </c>
      <c r="J14" s="5" t="s">
        <v>259</v>
      </c>
      <c r="K14" s="5" t="s">
        <v>143</v>
      </c>
      <c r="L14" s="8" t="s">
        <v>260</v>
      </c>
      <c r="M14" s="5" t="s">
        <v>118</v>
      </c>
      <c r="N14" s="5" t="s">
        <v>261</v>
      </c>
      <c r="O14" s="5" t="s">
        <v>262</v>
      </c>
      <c r="P14" s="5" t="s">
        <v>263</v>
      </c>
      <c r="Q14" s="5" t="s">
        <v>122</v>
      </c>
      <c r="S14" s="5" t="s">
        <v>123</v>
      </c>
      <c r="T14" s="5" t="s">
        <v>123</v>
      </c>
      <c r="U14" s="5" t="s">
        <v>123</v>
      </c>
      <c r="V14" s="5" t="s">
        <v>123</v>
      </c>
      <c r="X14" s="5" t="s">
        <v>123</v>
      </c>
      <c r="Y14" s="5" t="s">
        <v>123</v>
      </c>
      <c r="AB14" s="5" t="s">
        <v>123</v>
      </c>
      <c r="AC14" s="5" t="s">
        <v>123</v>
      </c>
      <c r="DB14" s="5">
        <v>4.0</v>
      </c>
      <c r="DE14" s="5" t="s">
        <v>124</v>
      </c>
      <c r="DF14" s="5" t="s">
        <v>1770</v>
      </c>
      <c r="DG14" s="16" t="s">
        <v>1771</v>
      </c>
      <c r="DH14" s="16" t="str">
        <f>HYPERLINK("https://docs.google.com/document/d/1L346_8TjtMKYb-DWiI9YzE9QCrB1eEdJcFz29ab8w_8/edit?usp=drivesdk","Canopy Nomination 16: Avanti High School")</f>
        <v>Canopy Nomination 16: Avanti High School</v>
      </c>
      <c r="DI14" s="5" t="s">
        <v>1699</v>
      </c>
    </row>
    <row r="15">
      <c r="A15" s="5">
        <v>18.0</v>
      </c>
      <c r="B15" s="6">
        <v>73.0</v>
      </c>
      <c r="C15" s="6">
        <v>137.0</v>
      </c>
      <c r="D15" s="5" t="s">
        <v>139</v>
      </c>
      <c r="E15" s="5" t="s">
        <v>110</v>
      </c>
      <c r="F15" s="5" t="s">
        <v>160</v>
      </c>
      <c r="G15" s="5" t="s">
        <v>271</v>
      </c>
      <c r="H15" s="5" t="s">
        <v>272</v>
      </c>
      <c r="I15" s="5" t="s">
        <v>273</v>
      </c>
      <c r="J15" s="5" t="s">
        <v>274</v>
      </c>
      <c r="K15" s="5" t="s">
        <v>275</v>
      </c>
      <c r="L15" s="8" t="s">
        <v>276</v>
      </c>
      <c r="M15" s="5" t="s">
        <v>118</v>
      </c>
      <c r="N15" s="5" t="s">
        <v>277</v>
      </c>
      <c r="O15" s="5" t="s">
        <v>278</v>
      </c>
      <c r="P15" s="5" t="s">
        <v>279</v>
      </c>
      <c r="Q15" s="5" t="s">
        <v>122</v>
      </c>
      <c r="T15" s="5" t="s">
        <v>123</v>
      </c>
      <c r="V15" s="5" t="s">
        <v>123</v>
      </c>
      <c r="W15" s="5" t="s">
        <v>123</v>
      </c>
      <c r="Z15" s="5" t="s">
        <v>123</v>
      </c>
      <c r="AB15" s="5" t="s">
        <v>123</v>
      </c>
      <c r="AC15" s="5" t="s">
        <v>123</v>
      </c>
      <c r="DB15" s="5">
        <v>4.0</v>
      </c>
      <c r="DD15" s="5" t="s">
        <v>280</v>
      </c>
      <c r="DE15" s="5" t="s">
        <v>124</v>
      </c>
      <c r="DF15" s="5" t="s">
        <v>1814</v>
      </c>
      <c r="DG15" s="16" t="s">
        <v>1815</v>
      </c>
      <c r="DH15" s="16" t="str">
        <f>HYPERLINK("https://docs.google.com/document/d/1VRz21ed2RfE5_zXZsJ4hg7g9YElxhyJGtedrJ2hSH4w/edit?usp=drivesdk","Canopy Nomination 18: Barbara Morgan STEM Academy")</f>
        <v>Canopy Nomination 18: Barbara Morgan STEM Academy</v>
      </c>
      <c r="DI15" s="5" t="s">
        <v>1699</v>
      </c>
    </row>
    <row r="16">
      <c r="A16" s="5">
        <v>20.0</v>
      </c>
      <c r="B16" s="6">
        <v>234.0</v>
      </c>
      <c r="C16" s="6">
        <v>111.0</v>
      </c>
      <c r="D16" s="5" t="s">
        <v>109</v>
      </c>
      <c r="E16" s="5" t="s">
        <v>125</v>
      </c>
      <c r="F16" s="5" t="s">
        <v>160</v>
      </c>
      <c r="G16" s="5" t="s">
        <v>161</v>
      </c>
      <c r="H16" s="5" t="s">
        <v>288</v>
      </c>
      <c r="I16" s="5" t="s">
        <v>289</v>
      </c>
      <c r="J16" s="5" t="s">
        <v>115</v>
      </c>
      <c r="K16" s="5" t="s">
        <v>290</v>
      </c>
      <c r="L16" s="8" t="s">
        <v>117</v>
      </c>
      <c r="M16" s="5" t="s">
        <v>118</v>
      </c>
      <c r="N16" s="5" t="s">
        <v>291</v>
      </c>
      <c r="O16" s="5" t="s">
        <v>292</v>
      </c>
      <c r="P16" s="5" t="s">
        <v>293</v>
      </c>
      <c r="Q16" s="5" t="s">
        <v>122</v>
      </c>
      <c r="R16" s="5" t="s">
        <v>123</v>
      </c>
      <c r="S16" s="5" t="s">
        <v>123</v>
      </c>
      <c r="T16" s="5" t="s">
        <v>123</v>
      </c>
      <c r="U16" s="5" t="s">
        <v>123</v>
      </c>
      <c r="V16" s="5" t="s">
        <v>123</v>
      </c>
      <c r="W16" s="5" t="s">
        <v>123</v>
      </c>
      <c r="X16" s="5" t="s">
        <v>123</v>
      </c>
      <c r="Y16" s="5" t="s">
        <v>123</v>
      </c>
      <c r="AA16" s="5" t="s">
        <v>123</v>
      </c>
      <c r="AB16" s="5" t="s">
        <v>123</v>
      </c>
      <c r="AC16" s="5" t="s">
        <v>123</v>
      </c>
      <c r="DB16" s="5">
        <v>4.0</v>
      </c>
      <c r="DE16" s="5" t="s">
        <v>124</v>
      </c>
      <c r="DF16" s="5" t="s">
        <v>1857</v>
      </c>
      <c r="DG16" s="16" t="s">
        <v>1858</v>
      </c>
      <c r="DH16" s="16" t="str">
        <f>HYPERLINK("https://docs.google.com/document/d/1TqwG0UB0wXXJWqe4lamaGjhA_Og6Lu1mKHFedto-CZo/edit?usp=drivesdk","Canopy Nomination 20: Bedford Homeschool Partnership")</f>
        <v>Canopy Nomination 20: Bedford Homeschool Partnership</v>
      </c>
      <c r="DI16" s="5" t="s">
        <v>1699</v>
      </c>
    </row>
    <row r="17">
      <c r="A17" s="5">
        <v>21.0</v>
      </c>
      <c r="B17" s="6">
        <v>183.0</v>
      </c>
      <c r="C17" s="6">
        <v>111.0</v>
      </c>
      <c r="D17" s="5" t="s">
        <v>109</v>
      </c>
      <c r="E17" s="5" t="s">
        <v>125</v>
      </c>
      <c r="F17" s="5" t="s">
        <v>160</v>
      </c>
      <c r="G17" s="5" t="s">
        <v>161</v>
      </c>
      <c r="H17" s="5" t="s">
        <v>294</v>
      </c>
      <c r="I17" s="5" t="s">
        <v>295</v>
      </c>
      <c r="J17" s="5" t="s">
        <v>115</v>
      </c>
      <c r="K17" s="5" t="s">
        <v>296</v>
      </c>
      <c r="L17" s="8" t="s">
        <v>297</v>
      </c>
      <c r="M17" s="5" t="s">
        <v>118</v>
      </c>
      <c r="N17" s="5" t="s">
        <v>298</v>
      </c>
      <c r="O17" s="5" t="s">
        <v>299</v>
      </c>
      <c r="P17" s="5" t="s">
        <v>300</v>
      </c>
      <c r="Q17" s="5" t="s">
        <v>122</v>
      </c>
      <c r="R17" s="5" t="s">
        <v>123</v>
      </c>
      <c r="S17" s="5" t="s">
        <v>123</v>
      </c>
      <c r="T17" s="5" t="s">
        <v>123</v>
      </c>
      <c r="U17" s="5" t="s">
        <v>123</v>
      </c>
      <c r="V17" s="5" t="s">
        <v>123</v>
      </c>
      <c r="X17" s="5" t="s">
        <v>123</v>
      </c>
      <c r="Y17" s="5" t="s">
        <v>123</v>
      </c>
      <c r="AA17" s="5" t="s">
        <v>123</v>
      </c>
      <c r="AC17" s="5" t="s">
        <v>123</v>
      </c>
      <c r="DB17" s="5">
        <v>4.0</v>
      </c>
      <c r="DE17" s="5" t="s">
        <v>124</v>
      </c>
      <c r="DF17" s="5" t="s">
        <v>1874</v>
      </c>
      <c r="DG17" s="16" t="s">
        <v>1875</v>
      </c>
      <c r="DH17" s="16" t="str">
        <f>HYPERLINK("https://docs.google.com/document/d/1XBGDZD0I8zwbJ5IkIVBnI9sDU6MxwEy22Y-oflWiUa8/edit?usp=drivesdk","Canopy Nomination 21: Berrien Springs Virtual School")</f>
        <v>Canopy Nomination 21: Berrien Springs Virtual School</v>
      </c>
      <c r="DI17" s="5" t="s">
        <v>1699</v>
      </c>
    </row>
    <row r="18">
      <c r="A18" s="5">
        <v>24.0</v>
      </c>
      <c r="B18" s="6" t="s">
        <v>321</v>
      </c>
      <c r="C18" s="6" t="s">
        <v>322</v>
      </c>
      <c r="D18" s="5" t="s">
        <v>323</v>
      </c>
      <c r="G18" s="5" t="s">
        <v>324</v>
      </c>
      <c r="H18" s="5" t="s">
        <v>325</v>
      </c>
      <c r="I18" s="5" t="s">
        <v>326</v>
      </c>
      <c r="J18" s="5" t="s">
        <v>327</v>
      </c>
      <c r="K18" s="5" t="s">
        <v>328</v>
      </c>
      <c r="L18" s="8" t="s">
        <v>329</v>
      </c>
      <c r="M18" s="5" t="s">
        <v>118</v>
      </c>
      <c r="N18" s="5" t="s">
        <v>330</v>
      </c>
      <c r="O18" s="5" t="s">
        <v>331</v>
      </c>
      <c r="P18" s="5" t="s">
        <v>332</v>
      </c>
      <c r="Q18" s="5" t="s">
        <v>122</v>
      </c>
      <c r="R18" s="5" t="s">
        <v>123</v>
      </c>
      <c r="S18" s="5" t="s">
        <v>123</v>
      </c>
      <c r="T18" s="5" t="s">
        <v>123</v>
      </c>
      <c r="U18" s="5" t="s">
        <v>123</v>
      </c>
      <c r="V18" s="5" t="s">
        <v>123</v>
      </c>
      <c r="X18" s="5" t="s">
        <v>123</v>
      </c>
      <c r="Y18" s="5" t="s">
        <v>123</v>
      </c>
      <c r="Z18" s="5" t="s">
        <v>123</v>
      </c>
      <c r="AA18" s="5" t="s">
        <v>123</v>
      </c>
      <c r="AB18" s="5" t="s">
        <v>123</v>
      </c>
      <c r="AC18" s="5" t="s">
        <v>123</v>
      </c>
      <c r="DB18" s="10">
        <v>38079.0</v>
      </c>
      <c r="DD18" s="5" t="s">
        <v>333</v>
      </c>
      <c r="DE18" s="5" t="s">
        <v>124</v>
      </c>
      <c r="DF18" s="5" t="s">
        <v>1891</v>
      </c>
      <c r="DG18" s="16" t="s">
        <v>1892</v>
      </c>
      <c r="DH18" s="16" t="str">
        <f>HYPERLINK("https://docs.google.com/document/d/1dFqTmBIawSceYIcYSNkl7nzQbdtdxtNDAyVnMqmeYLI/edit?usp=drivesdk","Canopy Nomination 24: Boston Day and Evening Academy")</f>
        <v>Canopy Nomination 24: Boston Day and Evening Academy</v>
      </c>
      <c r="DI18" s="5" t="s">
        <v>1699</v>
      </c>
    </row>
    <row r="19">
      <c r="A19" s="5">
        <v>26.0</v>
      </c>
      <c r="B19" s="6">
        <v>137.0</v>
      </c>
      <c r="C19" s="6">
        <v>134.0</v>
      </c>
      <c r="D19" s="5" t="s">
        <v>109</v>
      </c>
      <c r="E19" s="5" t="s">
        <v>125</v>
      </c>
      <c r="F19" s="5" t="s">
        <v>111</v>
      </c>
      <c r="G19" s="5" t="s">
        <v>112</v>
      </c>
      <c r="H19" s="5" t="s">
        <v>344</v>
      </c>
      <c r="I19" s="5" t="s">
        <v>345</v>
      </c>
      <c r="J19" s="5" t="s">
        <v>142</v>
      </c>
      <c r="K19" s="5" t="s">
        <v>143</v>
      </c>
      <c r="L19" s="8" t="s">
        <v>346</v>
      </c>
      <c r="M19" s="5" t="s">
        <v>118</v>
      </c>
      <c r="N19" s="5" t="s">
        <v>347</v>
      </c>
      <c r="O19" s="5" t="s">
        <v>348</v>
      </c>
      <c r="P19" s="5" t="s">
        <v>349</v>
      </c>
      <c r="Q19" s="5" t="s">
        <v>122</v>
      </c>
      <c r="Y19" s="5" t="s">
        <v>123</v>
      </c>
      <c r="AB19" s="5" t="s">
        <v>123</v>
      </c>
      <c r="AC19" s="5" t="s">
        <v>123</v>
      </c>
      <c r="DB19" s="5">
        <v>3.0</v>
      </c>
      <c r="DE19" s="5" t="s">
        <v>138</v>
      </c>
      <c r="DF19" s="5" t="s">
        <v>1909</v>
      </c>
      <c r="DG19" s="16" t="s">
        <v>1910</v>
      </c>
      <c r="DH19" s="16" t="str">
        <f>HYPERLINK("https://docs.google.com/document/d/1mZMb1es4aFm5eJ1EREY7dQrMOuUb_GmUjvASZpNkHR4/edit?usp=drivesdk","Canopy Nomination 26: Canon City High School")</f>
        <v>Canopy Nomination 26: Canon City High School</v>
      </c>
      <c r="DI19" s="5" t="s">
        <v>1699</v>
      </c>
    </row>
    <row r="20">
      <c r="A20" s="5">
        <v>28.0</v>
      </c>
      <c r="B20" s="6">
        <v>120.0</v>
      </c>
      <c r="C20" s="6">
        <v>111.0</v>
      </c>
      <c r="D20" s="5" t="s">
        <v>109</v>
      </c>
      <c r="E20" s="5" t="s">
        <v>125</v>
      </c>
      <c r="F20" s="5" t="s">
        <v>160</v>
      </c>
      <c r="G20" s="5" t="s">
        <v>161</v>
      </c>
      <c r="H20" s="5" t="s">
        <v>363</v>
      </c>
      <c r="I20" s="5" t="s">
        <v>364</v>
      </c>
      <c r="J20" s="5" t="s">
        <v>115</v>
      </c>
      <c r="K20" s="5" t="s">
        <v>365</v>
      </c>
      <c r="L20" s="8" t="s">
        <v>366</v>
      </c>
      <c r="M20" s="5" t="s">
        <v>118</v>
      </c>
      <c r="N20" s="5" t="s">
        <v>367</v>
      </c>
      <c r="O20" s="5" t="s">
        <v>368</v>
      </c>
      <c r="P20" s="5" t="s">
        <v>369</v>
      </c>
      <c r="Q20" s="5" t="s">
        <v>122</v>
      </c>
      <c r="S20" s="5" t="s">
        <v>123</v>
      </c>
      <c r="T20" s="5" t="s">
        <v>123</v>
      </c>
      <c r="U20" s="5" t="s">
        <v>123</v>
      </c>
      <c r="V20" s="5" t="s">
        <v>123</v>
      </c>
      <c r="W20" s="5" t="s">
        <v>123</v>
      </c>
      <c r="X20" s="5" t="s">
        <v>123</v>
      </c>
      <c r="Y20" s="5" t="s">
        <v>123</v>
      </c>
      <c r="AA20" s="5" t="s">
        <v>123</v>
      </c>
      <c r="AB20" s="5" t="s">
        <v>123</v>
      </c>
      <c r="AC20" s="5" t="s">
        <v>123</v>
      </c>
      <c r="DB20" s="5">
        <v>4.0</v>
      </c>
      <c r="DE20" s="5" t="s">
        <v>124</v>
      </c>
      <c r="DF20" s="5" t="s">
        <v>1923</v>
      </c>
      <c r="DG20" s="16" t="s">
        <v>1924</v>
      </c>
      <c r="DH20" s="16" t="str">
        <f>HYPERLINK("https://docs.google.com/document/d/1rt3CM7uxo39d9lnsD1twikzN9ruPbOvYT6nHgT7bBak/edit?usp=drivesdk","Canopy Nomination 28: Center Line High School - Wall to Wall Academies")</f>
        <v>Canopy Nomination 28: Center Line High School - Wall to Wall Academies</v>
      </c>
      <c r="DI20" s="5" t="s">
        <v>1699</v>
      </c>
    </row>
    <row r="21">
      <c r="A21" s="5">
        <v>29.0</v>
      </c>
      <c r="B21" s="6">
        <v>153.0</v>
      </c>
      <c r="C21" s="6">
        <v>62.0</v>
      </c>
      <c r="D21" s="5" t="s">
        <v>139</v>
      </c>
      <c r="E21" s="5" t="s">
        <v>110</v>
      </c>
      <c r="F21" s="5" t="s">
        <v>160</v>
      </c>
      <c r="G21" s="5" t="s">
        <v>201</v>
      </c>
      <c r="H21" s="5" t="s">
        <v>371</v>
      </c>
      <c r="I21" s="5" t="s">
        <v>372</v>
      </c>
      <c r="J21" s="5" t="s">
        <v>204</v>
      </c>
      <c r="K21" s="5" t="s">
        <v>373</v>
      </c>
      <c r="L21" s="8" t="s">
        <v>374</v>
      </c>
      <c r="M21" s="5" t="s">
        <v>207</v>
      </c>
      <c r="N21" s="5" t="s">
        <v>375</v>
      </c>
      <c r="O21" s="5" t="s">
        <v>376</v>
      </c>
      <c r="P21" s="5" t="s">
        <v>377</v>
      </c>
      <c r="Q21" s="5" t="s">
        <v>122</v>
      </c>
      <c r="R21" s="5" t="s">
        <v>123</v>
      </c>
      <c r="V21" s="5" t="s">
        <v>123</v>
      </c>
      <c r="W21" s="5" t="s">
        <v>123</v>
      </c>
      <c r="Y21" s="5" t="s">
        <v>123</v>
      </c>
      <c r="DB21" s="5">
        <v>4.0</v>
      </c>
      <c r="DE21" s="5" t="s">
        <v>138</v>
      </c>
      <c r="DF21" s="5" t="s">
        <v>1931</v>
      </c>
      <c r="DG21" s="16" t="s">
        <v>1932</v>
      </c>
      <c r="DH21" s="16" t="str">
        <f>HYPERLINK("https://docs.google.com/document/d/1Wt-Oqwwyl1Xs_vUgmsgJahKdz6Fy_wFg_h2g-cN49KA/edit?usp=drivesdk","Canopy Nomination 29: Central Elementary School")</f>
        <v>Canopy Nomination 29: Central Elementary School</v>
      </c>
      <c r="DI21" s="5" t="s">
        <v>1933</v>
      </c>
    </row>
    <row r="22">
      <c r="A22" s="5">
        <v>32.0</v>
      </c>
      <c r="B22" s="6">
        <v>232.0</v>
      </c>
      <c r="C22" s="6">
        <v>108.0</v>
      </c>
      <c r="D22" s="5" t="s">
        <v>139</v>
      </c>
      <c r="E22" s="5" t="s">
        <v>125</v>
      </c>
      <c r="F22" s="5" t="s">
        <v>160</v>
      </c>
      <c r="G22" s="5" t="s">
        <v>393</v>
      </c>
      <c r="H22" s="5" t="s">
        <v>394</v>
      </c>
      <c r="I22" s="5" t="s">
        <v>150</v>
      </c>
      <c r="J22" s="5" t="s">
        <v>151</v>
      </c>
      <c r="K22" s="5" t="s">
        <v>395</v>
      </c>
      <c r="L22" s="8" t="s">
        <v>396</v>
      </c>
      <c r="M22" s="5" t="s">
        <v>118</v>
      </c>
      <c r="N22" s="5" t="s">
        <v>398</v>
      </c>
      <c r="O22" s="5" t="s">
        <v>399</v>
      </c>
      <c r="P22" s="5" t="s">
        <v>400</v>
      </c>
      <c r="Q22" s="5" t="s">
        <v>122</v>
      </c>
      <c r="R22" s="5" t="s">
        <v>123</v>
      </c>
      <c r="T22" s="5" t="s">
        <v>123</v>
      </c>
      <c r="U22" s="5" t="s">
        <v>123</v>
      </c>
      <c r="W22" s="5" t="s">
        <v>123</v>
      </c>
      <c r="Y22" s="5" t="s">
        <v>123</v>
      </c>
      <c r="Z22" s="5" t="s">
        <v>123</v>
      </c>
      <c r="AB22" s="5" t="s">
        <v>123</v>
      </c>
      <c r="AC22" s="5" t="s">
        <v>123</v>
      </c>
      <c r="DB22" s="5">
        <v>3.0</v>
      </c>
      <c r="DC22" s="5" t="s">
        <v>401</v>
      </c>
      <c r="DD22" s="5" t="s">
        <v>402</v>
      </c>
      <c r="DE22" s="5" t="s">
        <v>138</v>
      </c>
      <c r="DF22" s="5" t="s">
        <v>1934</v>
      </c>
      <c r="DG22" s="16" t="s">
        <v>1935</v>
      </c>
      <c r="DH22" s="16" t="str">
        <f>HYPERLINK("https://docs.google.com/document/d/1hVqcOo4L_nZJYWBJTaqfrrYYxBJKZQY5xGOpuqlS2Ak/edit?usp=drivesdk","Canopy Nomination 32: Charlotte Lab School")</f>
        <v>Canopy Nomination 32: Charlotte Lab School</v>
      </c>
      <c r="DI22" s="5" t="s">
        <v>1933</v>
      </c>
    </row>
    <row r="23">
      <c r="A23" s="5">
        <v>33.0</v>
      </c>
      <c r="B23" s="6">
        <v>162.0</v>
      </c>
      <c r="C23" s="6">
        <v>73.0</v>
      </c>
      <c r="D23" s="5" t="s">
        <v>139</v>
      </c>
      <c r="E23" s="5" t="s">
        <v>110</v>
      </c>
      <c r="F23" s="5" t="s">
        <v>160</v>
      </c>
      <c r="G23" s="5" t="s">
        <v>403</v>
      </c>
      <c r="H23" s="5" t="s">
        <v>404</v>
      </c>
      <c r="I23" s="5" t="s">
        <v>405</v>
      </c>
      <c r="J23" s="5" t="s">
        <v>406</v>
      </c>
      <c r="K23" s="5" t="s">
        <v>407</v>
      </c>
      <c r="L23" s="8" t="s">
        <v>408</v>
      </c>
      <c r="M23" s="5" t="s">
        <v>118</v>
      </c>
      <c r="N23" s="5" t="s">
        <v>409</v>
      </c>
      <c r="O23" s="5" t="s">
        <v>410</v>
      </c>
      <c r="P23" s="5" t="s">
        <v>411</v>
      </c>
      <c r="Q23" s="5" t="s">
        <v>122</v>
      </c>
      <c r="V23" s="5" t="s">
        <v>123</v>
      </c>
      <c r="X23" s="5" t="s">
        <v>123</v>
      </c>
      <c r="Y23" s="5" t="s">
        <v>123</v>
      </c>
      <c r="AA23" s="5" t="s">
        <v>123</v>
      </c>
      <c r="DB23" s="5">
        <v>3.0</v>
      </c>
      <c r="DE23" s="5" t="s">
        <v>124</v>
      </c>
      <c r="DF23" s="5" t="s">
        <v>1936</v>
      </c>
      <c r="DG23" s="16" t="s">
        <v>1937</v>
      </c>
      <c r="DH23" s="16" t="str">
        <f>HYPERLINK("https://docs.google.com/document/d/1xks49q2BI8_AcDRdxyVDzz2NihzGynLXciDpmYfxhAE/edit?usp=drivesdk","Canopy Nomination 33: Chastain Road Elementary")</f>
        <v>Canopy Nomination 33: Chastain Road Elementary</v>
      </c>
      <c r="DI23" s="5" t="s">
        <v>1933</v>
      </c>
    </row>
    <row r="24">
      <c r="A24" s="5">
        <v>34.0</v>
      </c>
      <c r="B24" s="6">
        <v>239.0</v>
      </c>
      <c r="C24" s="6">
        <v>122.0</v>
      </c>
      <c r="D24" s="5" t="s">
        <v>139</v>
      </c>
      <c r="E24" s="5" t="s">
        <v>110</v>
      </c>
      <c r="F24" s="5" t="s">
        <v>160</v>
      </c>
      <c r="G24" s="5" t="s">
        <v>412</v>
      </c>
      <c r="H24" s="5" t="s">
        <v>413</v>
      </c>
      <c r="I24" s="5" t="s">
        <v>414</v>
      </c>
      <c r="J24" s="5" t="s">
        <v>370</v>
      </c>
      <c r="K24" s="5" t="s">
        <v>415</v>
      </c>
      <c r="L24" s="8" t="s">
        <v>416</v>
      </c>
      <c r="M24" s="5" t="s">
        <v>118</v>
      </c>
      <c r="N24" s="5" t="s">
        <v>418</v>
      </c>
      <c r="O24" s="5" t="s">
        <v>419</v>
      </c>
      <c r="P24" s="5" t="s">
        <v>420</v>
      </c>
      <c r="Q24" s="5" t="s">
        <v>122</v>
      </c>
      <c r="T24" s="5" t="s">
        <v>123</v>
      </c>
      <c r="V24" s="5" t="s">
        <v>123</v>
      </c>
      <c r="X24" s="5" t="s">
        <v>123</v>
      </c>
      <c r="AB24" s="5" t="s">
        <v>123</v>
      </c>
      <c r="DB24" s="5">
        <v>3.0</v>
      </c>
      <c r="DD24" s="5" t="s">
        <v>421</v>
      </c>
      <c r="DE24" s="5" t="s">
        <v>124</v>
      </c>
      <c r="DF24" s="5" t="s">
        <v>1948</v>
      </c>
      <c r="DG24" s="16" t="s">
        <v>1949</v>
      </c>
      <c r="DH24" s="16" t="str">
        <f>HYPERLINK("https://docs.google.com/document/d/1DCcwCUiIyJTA8ItWMrNvRoRZCB5le7LWwymR5FxAx3w/edit?usp=drivesdk","Canopy Nomination 34: Childersburg Middle School")</f>
        <v>Canopy Nomination 34: Childersburg Middle School</v>
      </c>
      <c r="DI24" s="5" t="s">
        <v>1933</v>
      </c>
    </row>
    <row r="25">
      <c r="A25" s="5">
        <v>35.0</v>
      </c>
      <c r="B25" s="6">
        <v>31.0</v>
      </c>
      <c r="C25" s="6">
        <v>88.0</v>
      </c>
      <c r="D25" s="5" t="s">
        <v>139</v>
      </c>
      <c r="E25" s="5" t="s">
        <v>110</v>
      </c>
      <c r="F25" s="5" t="s">
        <v>160</v>
      </c>
      <c r="G25" s="5" t="s">
        <v>422</v>
      </c>
      <c r="H25" s="5" t="s">
        <v>423</v>
      </c>
      <c r="I25" s="5" t="s">
        <v>424</v>
      </c>
      <c r="J25" s="5" t="s">
        <v>425</v>
      </c>
      <c r="K25" s="5" t="s">
        <v>426</v>
      </c>
      <c r="L25" s="8" t="s">
        <v>427</v>
      </c>
      <c r="M25" s="5" t="s">
        <v>118</v>
      </c>
      <c r="N25" s="5" t="s">
        <v>428</v>
      </c>
      <c r="O25" s="5" t="s">
        <v>429</v>
      </c>
      <c r="P25" s="5" t="s">
        <v>430</v>
      </c>
      <c r="Q25" s="5" t="s">
        <v>122</v>
      </c>
      <c r="R25" s="5" t="s">
        <v>123</v>
      </c>
      <c r="S25" s="5" t="s">
        <v>123</v>
      </c>
      <c r="T25" s="5" t="s">
        <v>123</v>
      </c>
      <c r="U25" s="5" t="s">
        <v>123</v>
      </c>
      <c r="V25" s="5" t="s">
        <v>123</v>
      </c>
      <c r="W25" s="5" t="s">
        <v>123</v>
      </c>
      <c r="X25" s="5" t="s">
        <v>123</v>
      </c>
      <c r="Y25" s="5" t="s">
        <v>123</v>
      </c>
      <c r="AA25" s="5" t="s">
        <v>123</v>
      </c>
      <c r="AB25" s="5" t="s">
        <v>123</v>
      </c>
      <c r="DB25" s="5">
        <v>4.0</v>
      </c>
      <c r="DE25" s="5" t="s">
        <v>124</v>
      </c>
      <c r="DF25" s="5" t="s">
        <v>1958</v>
      </c>
      <c r="DG25" s="16" t="s">
        <v>1959</v>
      </c>
      <c r="DH25" s="16" t="str">
        <f>HYPERLINK("https://docs.google.com/document/d/1DXr2GFHyv69rm2t5rNPqdtXSGwea2KGUHnjJ6XOXzsU/edit?usp=drivesdk","Canopy Nomination 35: CICS West Belden School")</f>
        <v>Canopy Nomination 35: CICS West Belden School</v>
      </c>
      <c r="DI25" s="5" t="s">
        <v>1933</v>
      </c>
    </row>
    <row r="26">
      <c r="A26" s="5">
        <v>36.0</v>
      </c>
      <c r="B26" s="6">
        <v>100.0</v>
      </c>
      <c r="C26" s="6">
        <v>77.0</v>
      </c>
      <c r="D26" s="5" t="s">
        <v>139</v>
      </c>
      <c r="E26" s="5" t="s">
        <v>110</v>
      </c>
      <c r="F26" s="5" t="s">
        <v>219</v>
      </c>
      <c r="G26" s="5" t="s">
        <v>112</v>
      </c>
      <c r="H26" s="5" t="s">
        <v>431</v>
      </c>
      <c r="I26" s="5" t="s">
        <v>432</v>
      </c>
      <c r="J26" s="5" t="s">
        <v>397</v>
      </c>
      <c r="K26" s="5" t="s">
        <v>433</v>
      </c>
      <c r="L26" s="8" t="s">
        <v>434</v>
      </c>
      <c r="M26" s="5" t="s">
        <v>118</v>
      </c>
      <c r="N26" s="5" t="s">
        <v>435</v>
      </c>
      <c r="O26" s="5" t="s">
        <v>436</v>
      </c>
      <c r="P26" s="5" t="s">
        <v>437</v>
      </c>
      <c r="Q26" s="5" t="s">
        <v>122</v>
      </c>
      <c r="R26" s="5" t="s">
        <v>123</v>
      </c>
      <c r="V26" s="5" t="s">
        <v>123</v>
      </c>
      <c r="DB26" s="5">
        <v>4.0</v>
      </c>
      <c r="DE26" s="5" t="s">
        <v>138</v>
      </c>
      <c r="DF26" s="5" t="s">
        <v>1963</v>
      </c>
      <c r="DG26" s="16" t="s">
        <v>1964</v>
      </c>
      <c r="DH26" s="16" t="str">
        <f>HYPERLINK("https://docs.google.com/document/d/12LWEj7Jso9wyKvyvL1RnVTD85C1MS7E7Qmags7HJO8o/edit?usp=drivesdk","Canopy Nomination 36: Cisco Elementary")</f>
        <v>Canopy Nomination 36: Cisco Elementary</v>
      </c>
      <c r="DI26" s="5" t="s">
        <v>1933</v>
      </c>
    </row>
    <row r="27">
      <c r="A27" s="5">
        <v>39.0</v>
      </c>
      <c r="B27" s="6">
        <v>231.0</v>
      </c>
      <c r="C27" s="6">
        <v>107.0</v>
      </c>
      <c r="D27" s="5" t="s">
        <v>139</v>
      </c>
      <c r="E27" s="5" t="s">
        <v>110</v>
      </c>
      <c r="F27" s="5" t="s">
        <v>160</v>
      </c>
      <c r="G27" s="5" t="s">
        <v>462</v>
      </c>
      <c r="H27" s="5" t="s">
        <v>463</v>
      </c>
      <c r="I27" s="5" t="s">
        <v>464</v>
      </c>
      <c r="J27" s="5" t="s">
        <v>386</v>
      </c>
      <c r="K27" s="5" t="s">
        <v>465</v>
      </c>
      <c r="L27" s="8" t="s">
        <v>466</v>
      </c>
      <c r="M27" s="5" t="s">
        <v>207</v>
      </c>
      <c r="N27" s="5" t="s">
        <v>468</v>
      </c>
      <c r="O27" s="5" t="s">
        <v>469</v>
      </c>
      <c r="P27" s="5" t="s">
        <v>470</v>
      </c>
      <c r="Q27" s="5" t="s">
        <v>122</v>
      </c>
      <c r="R27" s="5" t="s">
        <v>123</v>
      </c>
      <c r="Z27" s="5" t="s">
        <v>123</v>
      </c>
      <c r="DB27" s="5">
        <v>3.0</v>
      </c>
      <c r="DE27" s="5" t="s">
        <v>138</v>
      </c>
      <c r="DF27" s="5" t="s">
        <v>1969</v>
      </c>
      <c r="DG27" s="16" t="s">
        <v>1970</v>
      </c>
      <c r="DH27" s="16" t="str">
        <f>HYPERLINK("https://docs.google.com/document/d/1_Qg_kgu2nYDdZYukmtWHyqLoX226tMP2uKVxnC0zyKU/edit?usp=drivesdk","Canopy Nomination 39: Clarendon High School")</f>
        <v>Canopy Nomination 39: Clarendon High School</v>
      </c>
      <c r="DI27" s="5" t="s">
        <v>1933</v>
      </c>
    </row>
    <row r="28">
      <c r="A28" s="5">
        <v>41.0</v>
      </c>
      <c r="B28" s="6">
        <v>45.0</v>
      </c>
      <c r="C28" s="6">
        <v>103.0</v>
      </c>
      <c r="D28" s="5" t="s">
        <v>109</v>
      </c>
      <c r="E28" s="5" t="s">
        <v>125</v>
      </c>
      <c r="F28" s="5" t="s">
        <v>126</v>
      </c>
      <c r="G28" s="5" t="s">
        <v>132</v>
      </c>
      <c r="H28" s="5" t="s">
        <v>478</v>
      </c>
      <c r="I28" s="5" t="s">
        <v>479</v>
      </c>
      <c r="J28" s="5" t="s">
        <v>129</v>
      </c>
      <c r="K28" s="5" t="s">
        <v>478</v>
      </c>
      <c r="L28" s="8" t="s">
        <v>480</v>
      </c>
      <c r="M28" s="5" t="s">
        <v>118</v>
      </c>
      <c r="N28" s="5" t="s">
        <v>481</v>
      </c>
      <c r="O28" s="5" t="s">
        <v>482</v>
      </c>
      <c r="P28" s="5" t="s">
        <v>483</v>
      </c>
      <c r="Q28" s="5" t="s">
        <v>122</v>
      </c>
      <c r="R28" s="5" t="s">
        <v>123</v>
      </c>
      <c r="U28" s="5" t="s">
        <v>123</v>
      </c>
      <c r="V28" s="5" t="s">
        <v>123</v>
      </c>
      <c r="W28" s="5" t="s">
        <v>123</v>
      </c>
      <c r="Z28" s="5" t="s">
        <v>123</v>
      </c>
      <c r="AB28" s="5" t="s">
        <v>123</v>
      </c>
      <c r="AC28" s="5" t="s">
        <v>123</v>
      </c>
      <c r="DB28" s="5">
        <v>3.0</v>
      </c>
      <c r="DE28" s="5" t="s">
        <v>138</v>
      </c>
      <c r="DF28" s="5" t="s">
        <v>1975</v>
      </c>
      <c r="DG28" s="16" t="s">
        <v>1976</v>
      </c>
      <c r="DH28" s="16" t="str">
        <f>HYPERLINK("https://docs.google.com/document/d/16q3vc-XbgEFwbQ_dSrCkyXtRjbCW03wx9SIa9lSlNww/edit?usp=drivesdk","Canopy Nomination 41: CodeRVA")</f>
        <v>Canopy Nomination 41: CodeRVA</v>
      </c>
      <c r="DI28" s="5" t="s">
        <v>1933</v>
      </c>
    </row>
    <row r="29">
      <c r="A29" s="5">
        <v>42.0</v>
      </c>
      <c r="B29" s="6">
        <v>124.0</v>
      </c>
      <c r="C29" s="6">
        <v>116.0</v>
      </c>
      <c r="D29" s="5" t="s">
        <v>109</v>
      </c>
      <c r="E29" s="5" t="s">
        <v>110</v>
      </c>
      <c r="F29" s="5" t="s">
        <v>160</v>
      </c>
      <c r="G29" s="5" t="s">
        <v>484</v>
      </c>
      <c r="H29" s="5" t="s">
        <v>485</v>
      </c>
      <c r="I29" s="5" t="s">
        <v>259</v>
      </c>
      <c r="J29" s="5" t="s">
        <v>439</v>
      </c>
      <c r="K29" s="5" t="s">
        <v>486</v>
      </c>
      <c r="L29" s="8" t="s">
        <v>487</v>
      </c>
      <c r="M29" s="5" t="s">
        <v>118</v>
      </c>
      <c r="N29" s="5" t="s">
        <v>488</v>
      </c>
      <c r="O29" s="5" t="s">
        <v>489</v>
      </c>
      <c r="P29" s="5" t="s">
        <v>490</v>
      </c>
      <c r="Q29" s="5" t="s">
        <v>122</v>
      </c>
      <c r="R29" s="5" t="s">
        <v>123</v>
      </c>
      <c r="S29" s="5" t="s">
        <v>123</v>
      </c>
      <c r="T29" s="5" t="s">
        <v>123</v>
      </c>
      <c r="V29" s="5" t="s">
        <v>123</v>
      </c>
      <c r="X29" s="5" t="s">
        <v>123</v>
      </c>
      <c r="Y29" s="5" t="s">
        <v>123</v>
      </c>
      <c r="AA29" s="5" t="s">
        <v>123</v>
      </c>
      <c r="AB29" s="5" t="s">
        <v>123</v>
      </c>
      <c r="AC29" s="5" t="s">
        <v>123</v>
      </c>
      <c r="DB29" s="5">
        <v>4.0</v>
      </c>
      <c r="DE29" s="5" t="s">
        <v>124</v>
      </c>
      <c r="DF29" s="5" t="s">
        <v>1979</v>
      </c>
      <c r="DG29" s="16" t="s">
        <v>1980</v>
      </c>
      <c r="DH29" s="16" t="str">
        <f>HYPERLINK("https://docs.google.com/document/d/1WeHnlZ8VhXR5xZrDaPgJJEjryORRzZ-5TmAoKlqOu2g/edit?usp=drivesdk","Canopy Nomination 42: Columbia Heights Education Campus")</f>
        <v>Canopy Nomination 42: Columbia Heights Education Campus</v>
      </c>
      <c r="DI29" s="5" t="s">
        <v>1933</v>
      </c>
    </row>
    <row r="30">
      <c r="A30" s="5">
        <v>44.0</v>
      </c>
      <c r="B30" s="6">
        <v>85.0</v>
      </c>
      <c r="C30" s="6">
        <v>57.0</v>
      </c>
      <c r="D30" s="5" t="s">
        <v>109</v>
      </c>
      <c r="E30" s="5" t="s">
        <v>110</v>
      </c>
      <c r="F30" s="5" t="s">
        <v>111</v>
      </c>
      <c r="G30" s="5" t="s">
        <v>112</v>
      </c>
      <c r="H30" s="5" t="s">
        <v>506</v>
      </c>
      <c r="I30" s="5" t="s">
        <v>507</v>
      </c>
      <c r="J30" s="5" t="s">
        <v>417</v>
      </c>
      <c r="K30" s="5" t="s">
        <v>143</v>
      </c>
      <c r="L30" s="8" t="s">
        <v>508</v>
      </c>
      <c r="M30" s="5" t="s">
        <v>118</v>
      </c>
      <c r="N30" s="5" t="s">
        <v>509</v>
      </c>
      <c r="O30" s="5" t="s">
        <v>510</v>
      </c>
      <c r="P30" s="5" t="s">
        <v>511</v>
      </c>
      <c r="Q30" s="5" t="s">
        <v>122</v>
      </c>
      <c r="T30" s="5" t="s">
        <v>123</v>
      </c>
      <c r="V30" s="5" t="s">
        <v>123</v>
      </c>
      <c r="X30" s="5" t="s">
        <v>123</v>
      </c>
      <c r="Y30" s="5" t="s">
        <v>123</v>
      </c>
      <c r="AB30" s="5" t="s">
        <v>123</v>
      </c>
      <c r="AC30" s="5" t="s">
        <v>123</v>
      </c>
      <c r="DB30" s="5">
        <v>3.0</v>
      </c>
      <c r="DD30" s="5" t="s">
        <v>513</v>
      </c>
      <c r="DE30" s="5" t="s">
        <v>138</v>
      </c>
      <c r="DF30" s="5" t="s">
        <v>1985</v>
      </c>
      <c r="DG30" s="16" t="s">
        <v>1986</v>
      </c>
      <c r="DH30" s="16" t="str">
        <f>HYPERLINK("https://docs.google.com/document/d/1SgmnRkVvZ2tKlshwwn3c_7OavmMDydWTkEc69jmP4Yg/edit?usp=drivesdk","Canopy Nomination 44: Common Ground High School")</f>
        <v>Canopy Nomination 44: Common Ground High School</v>
      </c>
      <c r="DI30" s="5" t="s">
        <v>1933</v>
      </c>
    </row>
    <row r="31">
      <c r="A31" s="5">
        <v>45.0</v>
      </c>
      <c r="B31" s="6" t="s">
        <v>514</v>
      </c>
      <c r="C31" s="6" t="s">
        <v>515</v>
      </c>
      <c r="D31" s="5" t="s">
        <v>323</v>
      </c>
      <c r="G31" s="5" t="s">
        <v>516</v>
      </c>
      <c r="H31" s="5" t="s">
        <v>517</v>
      </c>
      <c r="I31" s="5" t="s">
        <v>518</v>
      </c>
      <c r="J31" s="5" t="s">
        <v>129</v>
      </c>
      <c r="K31" s="5" t="s">
        <v>519</v>
      </c>
      <c r="L31" s="8" t="s">
        <v>520</v>
      </c>
      <c r="M31" s="5" t="s">
        <v>118</v>
      </c>
      <c r="N31" s="5" t="s">
        <v>521</v>
      </c>
      <c r="O31" s="5" t="s">
        <v>522</v>
      </c>
      <c r="P31" s="5" t="s">
        <v>523</v>
      </c>
      <c r="Q31" s="5" t="s">
        <v>122</v>
      </c>
      <c r="V31" s="5" t="s">
        <v>123</v>
      </c>
      <c r="W31" s="5" t="s">
        <v>123</v>
      </c>
      <c r="X31" s="5" t="s">
        <v>123</v>
      </c>
      <c r="Y31" s="5" t="s">
        <v>123</v>
      </c>
      <c r="Z31" s="5" t="s">
        <v>123</v>
      </c>
      <c r="AB31" s="5" t="s">
        <v>123</v>
      </c>
      <c r="AC31" s="5" t="s">
        <v>123</v>
      </c>
      <c r="DB31" s="9">
        <v>43559.0</v>
      </c>
      <c r="DD31" s="5" t="s">
        <v>524</v>
      </c>
      <c r="DE31" s="5" t="s">
        <v>138</v>
      </c>
      <c r="DF31" s="5" t="s">
        <v>1991</v>
      </c>
      <c r="DG31" s="16" t="s">
        <v>1992</v>
      </c>
      <c r="DH31" s="16" t="str">
        <f>HYPERLINK("https://docs.google.com/document/d/13vUk5BIkZPGmRLxJ0i2ej1L9mnJIKQ_WGionU7b7FI8/edit?usp=drivesdk","Canopy Nomination 45: Community Public Charter School")</f>
        <v>Canopy Nomination 45: Community Public Charter School</v>
      </c>
      <c r="DI31" s="5" t="s">
        <v>1997</v>
      </c>
    </row>
    <row r="32">
      <c r="A32" s="5">
        <v>46.0</v>
      </c>
      <c r="B32" s="6">
        <v>279.0</v>
      </c>
      <c r="C32" s="6">
        <v>119.0</v>
      </c>
      <c r="D32" s="5" t="s">
        <v>139</v>
      </c>
      <c r="E32" s="5" t="s">
        <v>125</v>
      </c>
      <c r="F32" s="5" t="s">
        <v>111</v>
      </c>
      <c r="G32" s="5" t="s">
        <v>112</v>
      </c>
      <c r="H32" s="5" t="s">
        <v>526</v>
      </c>
      <c r="I32" s="5" t="s">
        <v>527</v>
      </c>
      <c r="J32" s="5" t="s">
        <v>142</v>
      </c>
      <c r="K32" s="5" t="s">
        <v>528</v>
      </c>
      <c r="L32" s="8" t="s">
        <v>529</v>
      </c>
      <c r="M32" s="5" t="s">
        <v>118</v>
      </c>
      <c r="N32" s="5" t="s">
        <v>530</v>
      </c>
      <c r="O32" s="5" t="s">
        <v>531</v>
      </c>
      <c r="P32" s="5" t="s">
        <v>532</v>
      </c>
      <c r="Q32" s="5" t="s">
        <v>122</v>
      </c>
      <c r="V32" s="5" t="s">
        <v>123</v>
      </c>
      <c r="X32" s="5" t="s">
        <v>123</v>
      </c>
      <c r="Y32" s="5" t="s">
        <v>123</v>
      </c>
      <c r="AA32" s="5" t="s">
        <v>123</v>
      </c>
      <c r="AB32" s="5" t="s">
        <v>123</v>
      </c>
      <c r="DB32" s="5">
        <v>3.0</v>
      </c>
      <c r="DE32" s="5" t="s">
        <v>138</v>
      </c>
      <c r="DF32" s="5" t="s">
        <v>1998</v>
      </c>
      <c r="DG32" s="16" t="s">
        <v>1999</v>
      </c>
      <c r="DH32" s="16" t="str">
        <f>HYPERLINK("https://docs.google.com/document/d/14hqAJF20nDNSiVQnL0x641pCRsUSAlbrAK8KDrYjz1w/edit?usp=drivesdk","Canopy Nomination 46: Compass Academy")</f>
        <v>Canopy Nomination 46: Compass Academy</v>
      </c>
      <c r="DI32" s="5" t="s">
        <v>1997</v>
      </c>
    </row>
    <row r="33">
      <c r="A33" s="5">
        <v>51.0</v>
      </c>
      <c r="B33" s="6" t="s">
        <v>567</v>
      </c>
      <c r="C33" s="6" t="s">
        <v>568</v>
      </c>
      <c r="D33" s="5" t="s">
        <v>323</v>
      </c>
      <c r="G33" s="5" t="s">
        <v>186</v>
      </c>
      <c r="H33" s="5" t="s">
        <v>569</v>
      </c>
      <c r="I33" s="5" t="s">
        <v>570</v>
      </c>
      <c r="J33" s="5" t="s">
        <v>222</v>
      </c>
      <c r="K33" s="5" t="s">
        <v>571</v>
      </c>
      <c r="L33" s="8" t="s">
        <v>117</v>
      </c>
      <c r="M33" s="5" t="s">
        <v>118</v>
      </c>
      <c r="N33" s="5" t="s">
        <v>572</v>
      </c>
      <c r="O33" s="5" t="s">
        <v>573</v>
      </c>
      <c r="P33" s="5" t="s">
        <v>574</v>
      </c>
      <c r="Q33" s="5" t="s">
        <v>122</v>
      </c>
      <c r="U33" s="5" t="s">
        <v>123</v>
      </c>
      <c r="V33" s="5" t="s">
        <v>123</v>
      </c>
      <c r="X33" s="5" t="s">
        <v>123</v>
      </c>
      <c r="Y33" s="5" t="s">
        <v>123</v>
      </c>
      <c r="AA33" s="5" t="s">
        <v>123</v>
      </c>
      <c r="AB33" s="5" t="s">
        <v>123</v>
      </c>
      <c r="AC33" s="5" t="s">
        <v>123</v>
      </c>
      <c r="DB33" s="9">
        <v>43526.0</v>
      </c>
      <c r="DD33" s="5" t="s">
        <v>575</v>
      </c>
      <c r="DE33" s="5" t="s">
        <v>124</v>
      </c>
      <c r="DF33" s="5" t="s">
        <v>2002</v>
      </c>
      <c r="DG33" s="16" t="s">
        <v>2003</v>
      </c>
      <c r="DH33" s="16" t="str">
        <f>HYPERLINK("https://docs.google.com/document/d/1so2JfwW4myrYnmZqBJLKToxtlbk2ZcXSitN6vaBeCY4/edit?usp=drivesdk","Canopy Nomination 51: Da Vinci Extension")</f>
        <v>Canopy Nomination 51: Da Vinci Extension</v>
      </c>
      <c r="DI33" s="5" t="s">
        <v>1997</v>
      </c>
    </row>
    <row r="34">
      <c r="A34" s="5">
        <v>52.0</v>
      </c>
      <c r="B34" s="6">
        <v>38.0</v>
      </c>
      <c r="C34" s="6">
        <v>95.0</v>
      </c>
      <c r="D34" s="5" t="s">
        <v>109</v>
      </c>
      <c r="E34" s="5" t="s">
        <v>110</v>
      </c>
      <c r="F34" s="5" t="s">
        <v>126</v>
      </c>
      <c r="G34" s="5" t="s">
        <v>576</v>
      </c>
      <c r="H34" s="5" t="s">
        <v>577</v>
      </c>
      <c r="I34" s="5" t="s">
        <v>578</v>
      </c>
      <c r="J34" s="5" t="s">
        <v>456</v>
      </c>
      <c r="K34" s="5" t="s">
        <v>579</v>
      </c>
      <c r="L34" s="8" t="s">
        <v>580</v>
      </c>
      <c r="M34" s="5" t="s">
        <v>207</v>
      </c>
      <c r="N34" s="5" t="s">
        <v>581</v>
      </c>
      <c r="O34" s="5" t="s">
        <v>582</v>
      </c>
      <c r="P34" s="5" t="s">
        <v>583</v>
      </c>
      <c r="Q34" s="5" t="s">
        <v>122</v>
      </c>
      <c r="R34" s="5" t="s">
        <v>123</v>
      </c>
      <c r="S34" s="5" t="s">
        <v>123</v>
      </c>
      <c r="V34" s="5" t="s">
        <v>123</v>
      </c>
      <c r="W34" s="5" t="s">
        <v>123</v>
      </c>
      <c r="AB34" s="5" t="s">
        <v>123</v>
      </c>
      <c r="AC34" s="5" t="s">
        <v>123</v>
      </c>
      <c r="DB34" s="5">
        <v>3.0</v>
      </c>
      <c r="DE34" s="5" t="s">
        <v>124</v>
      </c>
      <c r="DF34" s="5" t="s">
        <v>2009</v>
      </c>
      <c r="DG34" s="16" t="s">
        <v>2010</v>
      </c>
      <c r="DH34" s="16" t="str">
        <f>HYPERLINK("https://docs.google.com/document/d/13ubt-GAIea1D5rR1_9ts7DTW5t-Gh9IbKISFDj7P_bk/edit?usp=drivesdk","Canopy Nomination 52: DB EXCEL (Kingsport)")</f>
        <v>Canopy Nomination 52: DB EXCEL (Kingsport)</v>
      </c>
      <c r="DI34" s="5" t="s">
        <v>1997</v>
      </c>
    </row>
    <row r="35">
      <c r="A35" s="5">
        <v>53.0</v>
      </c>
      <c r="B35" s="6" t="s">
        <v>584</v>
      </c>
      <c r="C35" s="6" t="s">
        <v>585</v>
      </c>
      <c r="D35" s="5" t="s">
        <v>323</v>
      </c>
      <c r="G35" s="5" t="s">
        <v>586</v>
      </c>
      <c r="H35" s="5" t="s">
        <v>587</v>
      </c>
      <c r="I35" s="5" t="s">
        <v>259</v>
      </c>
      <c r="J35" s="5" t="s">
        <v>439</v>
      </c>
      <c r="K35" s="5" t="s">
        <v>143</v>
      </c>
      <c r="L35" s="8" t="s">
        <v>588</v>
      </c>
      <c r="M35" s="5" t="s">
        <v>118</v>
      </c>
      <c r="N35" s="5" t="s">
        <v>589</v>
      </c>
      <c r="O35" s="5" t="s">
        <v>590</v>
      </c>
      <c r="P35" s="5" t="s">
        <v>591</v>
      </c>
      <c r="Q35" s="5" t="s">
        <v>122</v>
      </c>
      <c r="R35" s="5" t="s">
        <v>123</v>
      </c>
      <c r="T35" s="5" t="s">
        <v>123</v>
      </c>
      <c r="V35" s="5" t="s">
        <v>123</v>
      </c>
      <c r="X35" s="5" t="s">
        <v>123</v>
      </c>
      <c r="Y35" s="5" t="s">
        <v>123</v>
      </c>
      <c r="AA35" s="5" t="s">
        <v>123</v>
      </c>
      <c r="DB35" s="9">
        <v>43526.0</v>
      </c>
      <c r="DC35" s="5" t="s">
        <v>592</v>
      </c>
      <c r="DD35" s="5" t="s">
        <v>593</v>
      </c>
      <c r="DE35" s="5" t="s">
        <v>124</v>
      </c>
      <c r="DF35" s="5" t="s">
        <v>2015</v>
      </c>
      <c r="DG35" s="16" t="s">
        <v>2016</v>
      </c>
      <c r="DH35" s="16" t="str">
        <f>HYPERLINK("https://docs.google.com/document/d/1W26B8jJ51qv9UN5nMdOVVXueirRR1woCTs3cOlkHu8E/edit?usp=drivesdk","Canopy Nomination 53: DC Bilingual Charter School")</f>
        <v>Canopy Nomination 53: DC Bilingual Charter School</v>
      </c>
      <c r="DI35" s="5" t="s">
        <v>1997</v>
      </c>
    </row>
    <row r="36">
      <c r="A36" s="5">
        <v>55.0</v>
      </c>
      <c r="B36" s="6">
        <v>24.0</v>
      </c>
      <c r="C36" s="6">
        <v>77.0</v>
      </c>
      <c r="D36" s="5" t="s">
        <v>139</v>
      </c>
      <c r="E36" s="5" t="s">
        <v>110</v>
      </c>
      <c r="F36" s="5" t="s">
        <v>219</v>
      </c>
      <c r="G36" s="5" t="s">
        <v>112</v>
      </c>
      <c r="H36" s="5" t="s">
        <v>600</v>
      </c>
      <c r="I36" s="5" t="s">
        <v>601</v>
      </c>
      <c r="J36" s="5" t="s">
        <v>397</v>
      </c>
      <c r="K36" s="5" t="s">
        <v>602</v>
      </c>
      <c r="L36" s="8" t="s">
        <v>603</v>
      </c>
      <c r="M36" s="5" t="s">
        <v>118</v>
      </c>
      <c r="N36" s="5" t="s">
        <v>604</v>
      </c>
      <c r="O36" s="5" t="s">
        <v>605</v>
      </c>
      <c r="P36" s="5" t="s">
        <v>606</v>
      </c>
      <c r="Q36" s="5" t="s">
        <v>122</v>
      </c>
      <c r="R36" s="5" t="s">
        <v>123</v>
      </c>
      <c r="V36" s="5" t="s">
        <v>123</v>
      </c>
      <c r="DB36" s="5">
        <v>4.0</v>
      </c>
      <c r="DE36" s="5" t="s">
        <v>138</v>
      </c>
      <c r="DF36" s="5" t="s">
        <v>2021</v>
      </c>
      <c r="DG36" s="16" t="s">
        <v>2022</v>
      </c>
      <c r="DH36" s="16" t="str">
        <f>HYPERLINK("https://docs.google.com/document/d/1ErA5UCbkZ_MhZ5WGfhul43niN1SZJUj33JZGRBcI4-Y/edit?usp=drivesdk","Canopy Nomination 55: Derry Elementary")</f>
        <v>Canopy Nomination 55: Derry Elementary</v>
      </c>
      <c r="DI36" s="5" t="s">
        <v>1997</v>
      </c>
    </row>
    <row r="37">
      <c r="A37" s="5">
        <v>56.0</v>
      </c>
      <c r="B37" s="6">
        <v>106.0</v>
      </c>
      <c r="C37" s="6">
        <v>88.0</v>
      </c>
      <c r="D37" s="5" t="s">
        <v>139</v>
      </c>
      <c r="E37" s="5" t="s">
        <v>110</v>
      </c>
      <c r="F37" s="5" t="s">
        <v>160</v>
      </c>
      <c r="G37" s="5" t="s">
        <v>422</v>
      </c>
      <c r="H37" s="5" t="s">
        <v>607</v>
      </c>
      <c r="I37" s="5" t="s">
        <v>608</v>
      </c>
      <c r="J37" s="5" t="s">
        <v>222</v>
      </c>
      <c r="K37" s="5" t="s">
        <v>609</v>
      </c>
      <c r="L37" s="8" t="s">
        <v>610</v>
      </c>
      <c r="M37" s="5" t="s">
        <v>118</v>
      </c>
      <c r="N37" s="5" t="s">
        <v>611</v>
      </c>
      <c r="O37" s="5" t="s">
        <v>612</v>
      </c>
      <c r="P37" s="5" t="s">
        <v>613</v>
      </c>
      <c r="Q37" s="5" t="s">
        <v>122</v>
      </c>
      <c r="S37" s="5" t="s">
        <v>123</v>
      </c>
      <c r="T37" s="5" t="s">
        <v>123</v>
      </c>
      <c r="U37" s="5" t="s">
        <v>123</v>
      </c>
      <c r="V37" s="5" t="s">
        <v>123</v>
      </c>
      <c r="W37" s="5" t="s">
        <v>123</v>
      </c>
      <c r="X37" s="5" t="s">
        <v>123</v>
      </c>
      <c r="Y37" s="5" t="s">
        <v>123</v>
      </c>
      <c r="AB37" s="5" t="s">
        <v>123</v>
      </c>
      <c r="AC37" s="5" t="s">
        <v>123</v>
      </c>
      <c r="DB37" s="5">
        <v>4.0</v>
      </c>
      <c r="DD37" s="5" t="s">
        <v>614</v>
      </c>
      <c r="DE37" s="5" t="s">
        <v>124</v>
      </c>
      <c r="DF37" s="5" t="s">
        <v>2027</v>
      </c>
      <c r="DG37" s="16" t="s">
        <v>2028</v>
      </c>
      <c r="DH37" s="16" t="str">
        <f>HYPERLINK("https://docs.google.com/document/d/1wnyz9zhX0sHTpPP7wP4jXOcdu8iA98bpZiksCgTzzl4/edit?usp=drivesdk","Canopy Nomination 56: Design Tech High School")</f>
        <v>Canopy Nomination 56: Design Tech High School</v>
      </c>
      <c r="DI37" s="5" t="s">
        <v>1997</v>
      </c>
    </row>
    <row r="38">
      <c r="A38" s="5">
        <v>58.0</v>
      </c>
      <c r="B38" s="6">
        <v>249.0</v>
      </c>
      <c r="C38" s="6">
        <v>52.0</v>
      </c>
      <c r="D38" s="5" t="s">
        <v>139</v>
      </c>
      <c r="E38" s="5" t="s">
        <v>125</v>
      </c>
      <c r="F38" s="5" t="s">
        <v>219</v>
      </c>
      <c r="G38" s="5" t="s">
        <v>112</v>
      </c>
      <c r="H38" s="5" t="s">
        <v>622</v>
      </c>
      <c r="I38" s="5" t="s">
        <v>259</v>
      </c>
      <c r="J38" s="5" t="s">
        <v>439</v>
      </c>
      <c r="K38" s="5" t="s">
        <v>323</v>
      </c>
      <c r="L38" s="7" t="s">
        <v>117</v>
      </c>
      <c r="M38" s="5" t="s">
        <v>118</v>
      </c>
      <c r="N38" s="5" t="s">
        <v>623</v>
      </c>
      <c r="O38" s="5" t="s">
        <v>624</v>
      </c>
      <c r="P38" s="5" t="s">
        <v>625</v>
      </c>
      <c r="Q38" s="5" t="s">
        <v>122</v>
      </c>
      <c r="R38" s="5" t="s">
        <v>123</v>
      </c>
      <c r="S38" s="5" t="s">
        <v>123</v>
      </c>
      <c r="T38" s="5" t="s">
        <v>123</v>
      </c>
      <c r="V38" s="5" t="s">
        <v>123</v>
      </c>
      <c r="W38" s="5" t="s">
        <v>123</v>
      </c>
      <c r="Y38" s="5" t="s">
        <v>123</v>
      </c>
      <c r="AB38" s="5" t="s">
        <v>123</v>
      </c>
      <c r="AC38" s="5" t="s">
        <v>123</v>
      </c>
      <c r="DB38" s="5">
        <v>3.0</v>
      </c>
      <c r="DE38" s="5" t="s">
        <v>138</v>
      </c>
      <c r="DF38" s="5" t="s">
        <v>2032</v>
      </c>
      <c r="DG38" s="16" t="s">
        <v>2033</v>
      </c>
      <c r="DH38" s="16" t="str">
        <f>HYPERLINK("https://docs.google.com/document/d/1ItHt0Vurpx4d6BwsvujerilU9x7cJh7888og0_2363o/edit?usp=drivesdk","Canopy Nomination 58: Digital Pioneers Academy")</f>
        <v>Canopy Nomination 58: Digital Pioneers Academy</v>
      </c>
      <c r="DI38" s="5" t="s">
        <v>1997</v>
      </c>
    </row>
    <row r="39">
      <c r="A39" s="5">
        <v>59.0</v>
      </c>
      <c r="B39" s="6">
        <v>74.0</v>
      </c>
      <c r="C39" s="6">
        <v>138.0</v>
      </c>
      <c r="D39" s="5" t="s">
        <v>139</v>
      </c>
      <c r="E39" s="5" t="s">
        <v>125</v>
      </c>
      <c r="F39" s="5" t="s">
        <v>160</v>
      </c>
      <c r="G39" s="5" t="s">
        <v>626</v>
      </c>
      <c r="H39" s="5" t="s">
        <v>627</v>
      </c>
      <c r="I39" s="5" t="s">
        <v>628</v>
      </c>
      <c r="J39" s="5" t="s">
        <v>172</v>
      </c>
      <c r="K39" s="5" t="s">
        <v>143</v>
      </c>
      <c r="L39" s="8" t="s">
        <v>629</v>
      </c>
      <c r="M39" s="5" t="s">
        <v>207</v>
      </c>
      <c r="N39" s="5" t="s">
        <v>630</v>
      </c>
      <c r="O39" s="5" t="s">
        <v>631</v>
      </c>
      <c r="P39" s="5" t="s">
        <v>632</v>
      </c>
      <c r="Q39" s="5" t="s">
        <v>122</v>
      </c>
      <c r="T39" s="5" t="s">
        <v>123</v>
      </c>
      <c r="V39" s="5" t="s">
        <v>123</v>
      </c>
      <c r="DB39" s="5">
        <v>3.0</v>
      </c>
      <c r="DD39" s="5" t="s">
        <v>633</v>
      </c>
      <c r="DE39" s="5" t="s">
        <v>138</v>
      </c>
      <c r="DF39" s="5" t="s">
        <v>2036</v>
      </c>
      <c r="DG39" s="16" t="s">
        <v>2037</v>
      </c>
      <c r="DH39" s="16" t="str">
        <f>HYPERLINK("https://docs.google.com/document/d/1BQscRkbwMXpPZmPj4FpKTvF8NXvxtCQa8_amOpH35iI/edit?usp=drivesdk","Canopy Nomination 59: Du Bois Integrity Academy")</f>
        <v>Canopy Nomination 59: Du Bois Integrity Academy</v>
      </c>
      <c r="DI39" s="5" t="s">
        <v>1997</v>
      </c>
    </row>
    <row r="40">
      <c r="A40" s="5">
        <v>60.0</v>
      </c>
      <c r="B40" s="6">
        <v>263.0</v>
      </c>
      <c r="C40" s="6">
        <v>78.0</v>
      </c>
      <c r="D40" s="5" t="s">
        <v>109</v>
      </c>
      <c r="E40" s="5" t="s">
        <v>110</v>
      </c>
      <c r="F40" s="5" t="s">
        <v>160</v>
      </c>
      <c r="G40" s="5" t="s">
        <v>178</v>
      </c>
      <c r="H40" s="5" t="s">
        <v>634</v>
      </c>
      <c r="I40" s="5" t="s">
        <v>635</v>
      </c>
      <c r="J40" s="5" t="s">
        <v>181</v>
      </c>
      <c r="K40" s="5" t="s">
        <v>636</v>
      </c>
      <c r="L40" s="8" t="s">
        <v>637</v>
      </c>
      <c r="M40" s="5" t="s">
        <v>118</v>
      </c>
      <c r="N40" s="5" t="s">
        <v>638</v>
      </c>
      <c r="O40" s="5" t="s">
        <v>639</v>
      </c>
      <c r="P40" s="5" t="s">
        <v>640</v>
      </c>
      <c r="Q40" s="5" t="s">
        <v>122</v>
      </c>
      <c r="R40" s="5" t="s">
        <v>123</v>
      </c>
      <c r="S40" s="5" t="s">
        <v>123</v>
      </c>
      <c r="X40" s="5" t="s">
        <v>123</v>
      </c>
      <c r="Y40" s="5" t="s">
        <v>123</v>
      </c>
      <c r="AB40" s="5" t="s">
        <v>123</v>
      </c>
      <c r="DB40" s="5">
        <v>3.0</v>
      </c>
      <c r="DE40" s="5" t="s">
        <v>138</v>
      </c>
      <c r="DF40" s="5" t="s">
        <v>2042</v>
      </c>
      <c r="DG40" s="16" t="s">
        <v>2043</v>
      </c>
      <c r="DH40" s="16" t="str">
        <f>HYPERLINK("https://docs.google.com/document/d/1AuZNcF-yxiwacRpA_ActdWyBSdoo0vxwrPj1Ntb47II/edit?usp=drivesdk","Canopy Nomination 60: Duchesne High School")</f>
        <v>Canopy Nomination 60: Duchesne High School</v>
      </c>
      <c r="DI40" s="5" t="s">
        <v>1997</v>
      </c>
    </row>
    <row r="41">
      <c r="A41" s="5">
        <v>61.0</v>
      </c>
      <c r="B41" s="6">
        <v>169.0</v>
      </c>
      <c r="C41" s="6">
        <v>88.0</v>
      </c>
      <c r="D41" s="5" t="s">
        <v>139</v>
      </c>
      <c r="E41" s="5" t="s">
        <v>110</v>
      </c>
      <c r="F41" s="5" t="s">
        <v>160</v>
      </c>
      <c r="G41" s="5" t="s">
        <v>422</v>
      </c>
      <c r="H41" s="5" t="s">
        <v>641</v>
      </c>
      <c r="I41" s="5" t="s">
        <v>616</v>
      </c>
      <c r="J41" s="5" t="s">
        <v>222</v>
      </c>
      <c r="K41" s="5" t="s">
        <v>642</v>
      </c>
      <c r="L41" s="8" t="s">
        <v>643</v>
      </c>
      <c r="M41" s="5" t="s">
        <v>118</v>
      </c>
      <c r="N41" s="5" t="s">
        <v>644</v>
      </c>
      <c r="O41" s="5" t="s">
        <v>645</v>
      </c>
      <c r="P41" s="5" t="s">
        <v>646</v>
      </c>
      <c r="Q41" s="5" t="s">
        <v>122</v>
      </c>
      <c r="R41" s="5" t="s">
        <v>123</v>
      </c>
      <c r="S41" s="5" t="s">
        <v>123</v>
      </c>
      <c r="T41" s="5" t="s">
        <v>123</v>
      </c>
      <c r="U41" s="5" t="s">
        <v>123</v>
      </c>
      <c r="V41" s="5" t="s">
        <v>123</v>
      </c>
      <c r="W41" s="5" t="s">
        <v>123</v>
      </c>
      <c r="X41" s="5" t="s">
        <v>123</v>
      </c>
      <c r="Y41" s="5" t="s">
        <v>123</v>
      </c>
      <c r="AA41" s="5" t="s">
        <v>123</v>
      </c>
      <c r="AB41" s="5" t="s">
        <v>123</v>
      </c>
      <c r="AC41" s="5" t="s">
        <v>123</v>
      </c>
      <c r="DB41" s="5">
        <v>4.0</v>
      </c>
      <c r="DE41" s="5" t="s">
        <v>124</v>
      </c>
      <c r="DF41" s="5" t="s">
        <v>2046</v>
      </c>
      <c r="DG41" s="16" t="s">
        <v>2047</v>
      </c>
      <c r="DH41" s="16" t="str">
        <f>HYPERLINK("https://docs.google.com/document/d/1KJLBNm4vAMc91pcXqOHO0Jvp28PpThKkFcvXU-U5RE8/edit?usp=drivesdk","Canopy Nomination 61: e3 Civic High School")</f>
        <v>Canopy Nomination 61: e3 Civic High School</v>
      </c>
      <c r="DI41" s="5" t="s">
        <v>1997</v>
      </c>
    </row>
    <row r="42">
      <c r="A42" s="5">
        <v>62.0</v>
      </c>
      <c r="B42" s="6">
        <v>267.0</v>
      </c>
      <c r="C42" s="6">
        <v>95.0</v>
      </c>
      <c r="D42" s="5" t="s">
        <v>109</v>
      </c>
      <c r="E42" s="5" t="s">
        <v>110</v>
      </c>
      <c r="F42" s="5" t="s">
        <v>126</v>
      </c>
      <c r="G42" s="5" t="s">
        <v>576</v>
      </c>
      <c r="H42" s="5" t="s">
        <v>647</v>
      </c>
      <c r="I42" s="5" t="s">
        <v>648</v>
      </c>
      <c r="J42" s="5" t="s">
        <v>456</v>
      </c>
      <c r="K42" s="5" t="s">
        <v>649</v>
      </c>
      <c r="L42" s="7" t="s">
        <v>117</v>
      </c>
      <c r="M42" s="5" t="s">
        <v>133</v>
      </c>
      <c r="N42" s="5" t="s">
        <v>650</v>
      </c>
      <c r="O42" s="5" t="s">
        <v>651</v>
      </c>
      <c r="P42" s="5" t="s">
        <v>652</v>
      </c>
      <c r="Q42" s="5" t="s">
        <v>122</v>
      </c>
      <c r="U42" s="5" t="s">
        <v>123</v>
      </c>
      <c r="X42" s="5" t="s">
        <v>123</v>
      </c>
      <c r="AB42" s="5" t="s">
        <v>123</v>
      </c>
      <c r="AC42" s="5" t="s">
        <v>123</v>
      </c>
      <c r="DB42" s="5">
        <v>3.0</v>
      </c>
      <c r="DE42" s="5" t="s">
        <v>138</v>
      </c>
      <c r="DF42" s="5" t="s">
        <v>2052</v>
      </c>
      <c r="DG42" s="16" t="s">
        <v>2053</v>
      </c>
      <c r="DH42" s="16" t="str">
        <f>HYPERLINK("https://docs.google.com/document/d/1LstI7mY41KhNbM7y8t1kSzEnen4PZ_kSImrh5EYnQTk/edit?usp=drivesdk","Canopy Nomination 62: Early Technical College at Tennessee College of Applied Technology")</f>
        <v>Canopy Nomination 62: Early Technical College at Tennessee College of Applied Technology</v>
      </c>
      <c r="DI42" s="5" t="s">
        <v>2056</v>
      </c>
    </row>
    <row r="43">
      <c r="A43" s="5">
        <v>63.0</v>
      </c>
      <c r="B43" s="6">
        <v>90.0</v>
      </c>
      <c r="C43" s="6">
        <v>63.0</v>
      </c>
      <c r="D43" s="5" t="s">
        <v>139</v>
      </c>
      <c r="E43" s="5" t="s">
        <v>110</v>
      </c>
      <c r="F43" s="5" t="s">
        <v>111</v>
      </c>
      <c r="G43" s="5" t="s">
        <v>112</v>
      </c>
      <c r="H43" s="5" t="s">
        <v>653</v>
      </c>
      <c r="I43" s="5" t="s">
        <v>441</v>
      </c>
      <c r="J43" s="5" t="s">
        <v>222</v>
      </c>
      <c r="K43" s="5" t="s">
        <v>654</v>
      </c>
      <c r="L43" s="8" t="s">
        <v>655</v>
      </c>
      <c r="M43" s="5" t="s">
        <v>118</v>
      </c>
      <c r="N43" s="5" t="s">
        <v>656</v>
      </c>
      <c r="O43" s="5" t="s">
        <v>657</v>
      </c>
      <c r="P43" s="5" t="s">
        <v>658</v>
      </c>
      <c r="Q43" s="5" t="s">
        <v>122</v>
      </c>
      <c r="T43" s="5" t="s">
        <v>123</v>
      </c>
      <c r="V43" s="5" t="s">
        <v>123</v>
      </c>
      <c r="X43" s="5" t="s">
        <v>123</v>
      </c>
      <c r="Y43" s="5" t="s">
        <v>123</v>
      </c>
      <c r="DB43" s="5">
        <v>3.0</v>
      </c>
      <c r="DE43" s="5" t="s">
        <v>124</v>
      </c>
      <c r="DF43" s="5" t="s">
        <v>2059</v>
      </c>
      <c r="DG43" s="16" t="s">
        <v>2060</v>
      </c>
      <c r="DH43" s="16" t="str">
        <f>HYPERLINK("https://docs.google.com/document/d/1cUu94PvT8jNA_B_Y_2US7M9uclNPEybtGV-0jGwdFBs/edit?usp=drivesdk","Canopy Nomination 63: East College Prep")</f>
        <v>Canopy Nomination 63: East College Prep</v>
      </c>
      <c r="DI43" s="5" t="s">
        <v>2056</v>
      </c>
    </row>
    <row r="44">
      <c r="A44" s="5">
        <v>65.0</v>
      </c>
      <c r="B44" s="6">
        <v>216.0</v>
      </c>
      <c r="C44" s="6">
        <v>77.0</v>
      </c>
      <c r="D44" s="5" t="s">
        <v>139</v>
      </c>
      <c r="E44" s="5" t="s">
        <v>110</v>
      </c>
      <c r="F44" s="5" t="s">
        <v>219</v>
      </c>
      <c r="G44" s="5" t="s">
        <v>112</v>
      </c>
      <c r="H44" s="5" t="s">
        <v>662</v>
      </c>
      <c r="I44" s="5" t="s">
        <v>663</v>
      </c>
      <c r="J44" s="5" t="s">
        <v>397</v>
      </c>
      <c r="K44" s="5" t="s">
        <v>664</v>
      </c>
      <c r="L44" s="8" t="s">
        <v>665</v>
      </c>
      <c r="M44" s="5" t="s">
        <v>118</v>
      </c>
      <c r="N44" s="5" t="s">
        <v>666</v>
      </c>
      <c r="O44" s="5" t="s">
        <v>667</v>
      </c>
      <c r="P44" s="5" t="s">
        <v>437</v>
      </c>
      <c r="Q44" s="5" t="s">
        <v>122</v>
      </c>
      <c r="R44" s="5" t="s">
        <v>123</v>
      </c>
      <c r="V44" s="5" t="s">
        <v>123</v>
      </c>
      <c r="DB44" s="5">
        <v>4.0</v>
      </c>
      <c r="DE44" s="5" t="s">
        <v>124</v>
      </c>
      <c r="DF44" s="5" t="s">
        <v>2066</v>
      </c>
      <c r="DG44" s="16" t="s">
        <v>2067</v>
      </c>
      <c r="DH44" s="16" t="str">
        <f>HYPERLINK("https://docs.google.com/document/d/1doVoV9h3vC2MRNOw8bVybPayBp4Qs16KZ4rrg-JmW2M/edit?usp=drivesdk","Canopy Nomination 65: Elmer G Bondy Intermediate")</f>
        <v>Canopy Nomination 65: Elmer G Bondy Intermediate</v>
      </c>
      <c r="DI44" s="5" t="s">
        <v>2056</v>
      </c>
    </row>
    <row r="45">
      <c r="A45" s="5">
        <v>66.0</v>
      </c>
      <c r="B45" s="6" t="s">
        <v>668</v>
      </c>
      <c r="C45" s="6" t="s">
        <v>669</v>
      </c>
      <c r="D45" s="5" t="s">
        <v>323</v>
      </c>
      <c r="G45" s="5" t="s">
        <v>586</v>
      </c>
      <c r="H45" s="5" t="s">
        <v>670</v>
      </c>
      <c r="I45" s="5" t="s">
        <v>671</v>
      </c>
      <c r="J45" s="5" t="s">
        <v>338</v>
      </c>
      <c r="K45" s="5" t="s">
        <v>672</v>
      </c>
      <c r="L45" s="8" t="s">
        <v>673</v>
      </c>
      <c r="M45" s="5" t="s">
        <v>118</v>
      </c>
      <c r="N45" s="5" t="s">
        <v>674</v>
      </c>
      <c r="O45" s="5" t="s">
        <v>675</v>
      </c>
      <c r="P45" s="5" t="s">
        <v>676</v>
      </c>
      <c r="Q45" s="5" t="s">
        <v>122</v>
      </c>
      <c r="T45" s="5" t="s">
        <v>123</v>
      </c>
      <c r="U45" s="5" t="s">
        <v>123</v>
      </c>
      <c r="V45" s="5" t="s">
        <v>123</v>
      </c>
      <c r="X45" s="5" t="s">
        <v>123</v>
      </c>
      <c r="Y45" s="5" t="s">
        <v>123</v>
      </c>
      <c r="AA45" s="5" t="s">
        <v>123</v>
      </c>
      <c r="DB45" s="9">
        <v>43527.0</v>
      </c>
      <c r="DC45" s="5" t="s">
        <v>677</v>
      </c>
      <c r="DD45" s="5" t="s">
        <v>678</v>
      </c>
      <c r="DE45" s="5" t="s">
        <v>679</v>
      </c>
      <c r="DF45" s="5" t="s">
        <v>2070</v>
      </c>
      <c r="DG45" s="16" t="s">
        <v>2071</v>
      </c>
      <c r="DH45" s="16" t="str">
        <f>HYPERLINK("https://docs.google.com/document/d/15W0-y14fnJBg5Mszifmp0gqdFReWRdwUo5lO1CVMXnI/edit?usp=drivesdk","Canopy Nomination 66: Ember Charter School for Mindful Education, Innovation, and Transformation")</f>
        <v>Canopy Nomination 66: Ember Charter School for Mindful Education, Innovation, and Transformation</v>
      </c>
      <c r="DI45" s="5" t="s">
        <v>2056</v>
      </c>
    </row>
    <row r="46">
      <c r="A46" s="5">
        <v>67.0</v>
      </c>
      <c r="B46" s="6">
        <v>37.0</v>
      </c>
      <c r="C46" s="6">
        <v>94.0</v>
      </c>
      <c r="D46" s="5" t="s">
        <v>139</v>
      </c>
      <c r="E46" s="5" t="s">
        <v>125</v>
      </c>
      <c r="F46" s="5" t="s">
        <v>126</v>
      </c>
      <c r="G46" s="5" t="s">
        <v>216</v>
      </c>
      <c r="H46" s="5" t="s">
        <v>680</v>
      </c>
      <c r="I46" s="5" t="s">
        <v>141</v>
      </c>
      <c r="J46" s="5" t="s">
        <v>142</v>
      </c>
      <c r="K46" s="5" t="s">
        <v>681</v>
      </c>
      <c r="L46" s="8" t="s">
        <v>117</v>
      </c>
      <c r="M46" s="5" t="s">
        <v>118</v>
      </c>
      <c r="N46" s="5" t="s">
        <v>682</v>
      </c>
      <c r="O46" s="5" t="s">
        <v>683</v>
      </c>
      <c r="P46" s="5" t="s">
        <v>684</v>
      </c>
      <c r="Q46" s="5" t="s">
        <v>122</v>
      </c>
      <c r="T46" s="5" t="s">
        <v>123</v>
      </c>
      <c r="V46" s="5" t="s">
        <v>123</v>
      </c>
      <c r="W46" s="5" t="s">
        <v>123</v>
      </c>
      <c r="X46" s="5" t="s">
        <v>123</v>
      </c>
      <c r="Y46" s="5" t="s">
        <v>123</v>
      </c>
      <c r="AA46" s="5" t="s">
        <v>123</v>
      </c>
      <c r="AB46" s="5" t="s">
        <v>123</v>
      </c>
      <c r="AC46" s="5" t="s">
        <v>123</v>
      </c>
      <c r="DB46" s="5">
        <v>3.0</v>
      </c>
      <c r="DD46" s="5" t="s">
        <v>685</v>
      </c>
      <c r="DE46" s="5" t="s">
        <v>138</v>
      </c>
      <c r="DF46" s="5" t="s">
        <v>2076</v>
      </c>
      <c r="DG46" s="16" t="s">
        <v>2077</v>
      </c>
      <c r="DH46" s="16" t="str">
        <f>HYPERLINK("https://docs.google.com/document/d/1meSBt0uI8gk6eu1asRKGEWLZFu8wsf1_j7pJGJWeh54/edit?usp=drivesdk","Canopy Nomination 67: Empower Community High School")</f>
        <v>Canopy Nomination 67: Empower Community High School</v>
      </c>
      <c r="DI46" s="5" t="s">
        <v>2056</v>
      </c>
    </row>
    <row r="47">
      <c r="A47" s="5">
        <v>68.0</v>
      </c>
      <c r="B47" s="6">
        <v>103.0</v>
      </c>
      <c r="C47" s="6">
        <v>81.0</v>
      </c>
      <c r="D47" s="5" t="s">
        <v>139</v>
      </c>
      <c r="E47" s="5" t="s">
        <v>125</v>
      </c>
      <c r="F47" s="5" t="s">
        <v>160</v>
      </c>
      <c r="G47" s="5" t="s">
        <v>686</v>
      </c>
      <c r="H47" s="5" t="s">
        <v>687</v>
      </c>
      <c r="I47" s="5" t="s">
        <v>221</v>
      </c>
      <c r="J47" s="5" t="s">
        <v>222</v>
      </c>
      <c r="K47" s="5" t="s">
        <v>688</v>
      </c>
      <c r="L47" s="8" t="s">
        <v>689</v>
      </c>
      <c r="M47" s="5" t="s">
        <v>118</v>
      </c>
      <c r="N47" s="5" t="s">
        <v>690</v>
      </c>
      <c r="O47" s="5" t="s">
        <v>718</v>
      </c>
      <c r="P47" s="5" t="s">
        <v>692</v>
      </c>
      <c r="Q47" s="5" t="s">
        <v>122</v>
      </c>
      <c r="DB47" s="5">
        <v>3.0</v>
      </c>
      <c r="DE47" s="5" t="s">
        <v>124</v>
      </c>
      <c r="DF47" s="5" t="s">
        <v>2082</v>
      </c>
      <c r="DG47" s="16" t="s">
        <v>2083</v>
      </c>
      <c r="DH47" s="16" t="str">
        <f>HYPERLINK("https://docs.google.com/document/d/1TtTfn_V7MjVeCwM80phzraGAJ-GZpnL-JtVi7DzvXjo/edit?usp=drivesdk","Canopy Nomination 68: Envision Academy")</f>
        <v>Canopy Nomination 68: Envision Academy</v>
      </c>
      <c r="DI47" s="5" t="s">
        <v>2056</v>
      </c>
    </row>
    <row r="48">
      <c r="A48" s="5">
        <v>70.0</v>
      </c>
      <c r="B48" s="6">
        <v>166.0</v>
      </c>
      <c r="C48" s="6">
        <v>81.0</v>
      </c>
      <c r="D48" s="5" t="s">
        <v>139</v>
      </c>
      <c r="E48" s="5" t="s">
        <v>125</v>
      </c>
      <c r="F48" s="5" t="s">
        <v>160</v>
      </c>
      <c r="G48" s="5" t="s">
        <v>686</v>
      </c>
      <c r="H48" s="5" t="s">
        <v>699</v>
      </c>
      <c r="I48" s="5" t="s">
        <v>700</v>
      </c>
      <c r="J48" s="5" t="s">
        <v>151</v>
      </c>
      <c r="K48" s="5" t="s">
        <v>143</v>
      </c>
      <c r="L48" s="8" t="s">
        <v>701</v>
      </c>
      <c r="M48" s="5" t="s">
        <v>118</v>
      </c>
      <c r="N48" s="5" t="s">
        <v>702</v>
      </c>
      <c r="O48" s="5" t="s">
        <v>703</v>
      </c>
      <c r="P48" s="5" t="s">
        <v>704</v>
      </c>
      <c r="Q48" s="5" t="s">
        <v>122</v>
      </c>
      <c r="Y48" s="5" t="s">
        <v>123</v>
      </c>
      <c r="AC48" s="5" t="s">
        <v>123</v>
      </c>
      <c r="DB48" s="5">
        <v>2.0</v>
      </c>
      <c r="DE48" s="5" t="s">
        <v>124</v>
      </c>
      <c r="DF48" s="5" t="s">
        <v>2088</v>
      </c>
      <c r="DG48" s="16" t="s">
        <v>2089</v>
      </c>
      <c r="DH48" s="16" t="str">
        <f>HYPERLINK("https://docs.google.com/document/d/1pkU0Ub14YQJyExcRIoHT3ayqgc47fBG1CEmLJYwUP6c/edit?usp=drivesdk","Canopy Nomination 70: Evergreen Charter Essential School")</f>
        <v>Canopy Nomination 70: Evergreen Charter Essential School</v>
      </c>
      <c r="DI48" s="5" t="s">
        <v>2056</v>
      </c>
    </row>
    <row r="49">
      <c r="A49" s="5">
        <v>71.0</v>
      </c>
      <c r="B49" s="6">
        <v>151.0</v>
      </c>
      <c r="C49" s="6">
        <v>60.0</v>
      </c>
      <c r="D49" s="5" t="s">
        <v>139</v>
      </c>
      <c r="E49" s="5" t="s">
        <v>110</v>
      </c>
      <c r="F49" s="5" t="s">
        <v>160</v>
      </c>
      <c r="G49" s="5" t="s">
        <v>705</v>
      </c>
      <c r="H49" s="5" t="s">
        <v>706</v>
      </c>
      <c r="I49" s="5" t="s">
        <v>338</v>
      </c>
      <c r="J49" s="5" t="s">
        <v>338</v>
      </c>
      <c r="K49" s="5" t="s">
        <v>143</v>
      </c>
      <c r="L49" s="8" t="s">
        <v>707</v>
      </c>
      <c r="M49" s="5" t="s">
        <v>118</v>
      </c>
      <c r="N49" s="5" t="s">
        <v>708</v>
      </c>
      <c r="O49" s="5" t="s">
        <v>709</v>
      </c>
      <c r="P49" s="5" t="s">
        <v>710</v>
      </c>
      <c r="Q49" s="5" t="s">
        <v>122</v>
      </c>
      <c r="S49" s="5" t="s">
        <v>123</v>
      </c>
      <c r="T49" s="5" t="s">
        <v>123</v>
      </c>
      <c r="U49" s="5" t="s">
        <v>123</v>
      </c>
      <c r="V49" s="5" t="s">
        <v>123</v>
      </c>
      <c r="X49" s="5" t="s">
        <v>123</v>
      </c>
      <c r="Y49" s="5" t="s">
        <v>123</v>
      </c>
      <c r="Z49" s="5" t="s">
        <v>123</v>
      </c>
      <c r="AA49" s="5" t="s">
        <v>123</v>
      </c>
      <c r="AB49" s="5" t="s">
        <v>123</v>
      </c>
      <c r="AC49" s="5" t="s">
        <v>123</v>
      </c>
      <c r="DB49" s="5">
        <v>4.0</v>
      </c>
      <c r="DD49" s="5" t="s">
        <v>711</v>
      </c>
      <c r="DE49" s="5" t="s">
        <v>124</v>
      </c>
      <c r="DF49" s="5" t="s">
        <v>2094</v>
      </c>
      <c r="DG49" s="16" t="s">
        <v>2095</v>
      </c>
      <c r="DH49" s="16" t="str">
        <f>HYPERLINK("https://docs.google.com/document/d/1ImIjMCw-BsMT5_FsB1scGEElWjjGikpakuLGTPe1ikg/edit?usp=drivesdk","Canopy Nomination 71: Fannie Lou Hamer Freedom High School")</f>
        <v>Canopy Nomination 71: Fannie Lou Hamer Freedom High School</v>
      </c>
      <c r="DI49" s="5" t="s">
        <v>2056</v>
      </c>
    </row>
    <row r="50">
      <c r="A50" s="5">
        <v>72.0</v>
      </c>
      <c r="B50" s="6">
        <v>101.0</v>
      </c>
      <c r="C50" s="6">
        <v>78.0</v>
      </c>
      <c r="D50" s="5" t="s">
        <v>109</v>
      </c>
      <c r="E50" s="5" t="s">
        <v>110</v>
      </c>
      <c r="F50" s="5" t="s">
        <v>160</v>
      </c>
      <c r="G50" s="5" t="s">
        <v>178</v>
      </c>
      <c r="H50" s="5" t="s">
        <v>712</v>
      </c>
      <c r="I50" s="5" t="s">
        <v>713</v>
      </c>
      <c r="J50" s="5" t="s">
        <v>181</v>
      </c>
      <c r="K50" s="5" t="s">
        <v>714</v>
      </c>
      <c r="L50" s="7" t="s">
        <v>117</v>
      </c>
      <c r="M50" s="5" t="s">
        <v>118</v>
      </c>
      <c r="N50" s="5" t="s">
        <v>715</v>
      </c>
      <c r="O50" s="5" t="s">
        <v>716</v>
      </c>
      <c r="P50" s="5" t="s">
        <v>717</v>
      </c>
      <c r="Q50" s="5" t="s">
        <v>122</v>
      </c>
      <c r="R50" s="5" t="s">
        <v>123</v>
      </c>
      <c r="S50" s="5" t="s">
        <v>123</v>
      </c>
      <c r="V50" s="5" t="s">
        <v>123</v>
      </c>
      <c r="X50" s="5" t="s">
        <v>123</v>
      </c>
      <c r="DB50" s="5">
        <v>3.0</v>
      </c>
      <c r="DD50" s="5" t="s">
        <v>719</v>
      </c>
      <c r="DE50" s="5" t="s">
        <v>138</v>
      </c>
      <c r="DF50" s="5" t="s">
        <v>2100</v>
      </c>
      <c r="DG50" s="16" t="s">
        <v>2101</v>
      </c>
      <c r="DH50" s="16" t="str">
        <f>HYPERLINK("https://docs.google.com/document/d/1ZmcdJDTZ0Czl3j2Axvywqz9RFI0W4xFGU6bSvjGQyZE/edit?usp=drivesdk","Canopy Nomination 72: Farmington High School")</f>
        <v>Canopy Nomination 72: Farmington High School</v>
      </c>
      <c r="DI50" s="5" t="s">
        <v>2056</v>
      </c>
    </row>
    <row r="51">
      <c r="A51" s="5">
        <v>73.0</v>
      </c>
      <c r="B51" s="6">
        <v>226.0</v>
      </c>
      <c r="C51" s="6">
        <v>97.0</v>
      </c>
      <c r="D51" s="5" t="s">
        <v>139</v>
      </c>
      <c r="E51" s="5" t="s">
        <v>110</v>
      </c>
      <c r="F51" s="5" t="s">
        <v>160</v>
      </c>
      <c r="G51" s="5" t="s">
        <v>720</v>
      </c>
      <c r="H51" s="5" t="s">
        <v>712</v>
      </c>
      <c r="I51" s="5" t="s">
        <v>713</v>
      </c>
      <c r="J51" s="5" t="s">
        <v>417</v>
      </c>
      <c r="K51" s="5" t="s">
        <v>721</v>
      </c>
      <c r="L51" s="8" t="s">
        <v>722</v>
      </c>
      <c r="M51" s="5" t="s">
        <v>118</v>
      </c>
      <c r="N51" s="5" t="s">
        <v>723</v>
      </c>
      <c r="O51" s="5" t="s">
        <v>724</v>
      </c>
      <c r="P51" s="5" t="s">
        <v>725</v>
      </c>
      <c r="Q51" s="5" t="s">
        <v>122</v>
      </c>
      <c r="S51" s="5" t="s">
        <v>123</v>
      </c>
      <c r="T51" s="5" t="s">
        <v>123</v>
      </c>
      <c r="V51" s="5" t="s">
        <v>123</v>
      </c>
      <c r="X51" s="5" t="s">
        <v>123</v>
      </c>
      <c r="Y51" s="5" t="s">
        <v>123</v>
      </c>
      <c r="AB51" s="5" t="s">
        <v>123</v>
      </c>
      <c r="AC51" s="5" t="s">
        <v>123</v>
      </c>
      <c r="DB51" s="5">
        <v>3.0</v>
      </c>
      <c r="DE51" s="5" t="s">
        <v>124</v>
      </c>
      <c r="DF51" s="5" t="s">
        <v>2107</v>
      </c>
      <c r="DG51" s="16" t="s">
        <v>2108</v>
      </c>
      <c r="DH51" s="16" t="str">
        <f>HYPERLINK("https://docs.google.com/document/d/1lsiKOqbQKb0kir6_gjQe8XCXHQ1Qdfesnlb7coyOOk0/edit?usp=drivesdk","Canopy Nomination 73: Farmington High School")</f>
        <v>Canopy Nomination 73: Farmington High School</v>
      </c>
      <c r="DI51" s="5" t="s">
        <v>2056</v>
      </c>
    </row>
    <row r="52">
      <c r="A52" s="5">
        <v>74.0</v>
      </c>
      <c r="B52" s="6">
        <v>287.0</v>
      </c>
      <c r="C52" s="6">
        <v>137.0</v>
      </c>
      <c r="D52" s="5" t="s">
        <v>139</v>
      </c>
      <c r="E52" s="5" t="s">
        <v>110</v>
      </c>
      <c r="F52" s="5" t="s">
        <v>160</v>
      </c>
      <c r="G52" s="5" t="s">
        <v>271</v>
      </c>
      <c r="H52" s="5" t="s">
        <v>726</v>
      </c>
      <c r="I52" s="5" t="s">
        <v>527</v>
      </c>
      <c r="J52" s="5" t="s">
        <v>142</v>
      </c>
      <c r="K52" s="5" t="s">
        <v>727</v>
      </c>
      <c r="L52" s="8" t="s">
        <v>728</v>
      </c>
      <c r="M52" s="5" t="s">
        <v>118</v>
      </c>
      <c r="N52" s="5" t="s">
        <v>729</v>
      </c>
      <c r="O52" s="5" t="s">
        <v>730</v>
      </c>
      <c r="P52" s="5" t="s">
        <v>731</v>
      </c>
      <c r="Q52" s="5" t="s">
        <v>122</v>
      </c>
      <c r="T52" s="5" t="s">
        <v>123</v>
      </c>
      <c r="V52" s="5" t="s">
        <v>123</v>
      </c>
      <c r="Y52" s="5" t="s">
        <v>123</v>
      </c>
      <c r="AA52" s="5" t="s">
        <v>123</v>
      </c>
      <c r="AB52" s="5" t="s">
        <v>123</v>
      </c>
      <c r="DB52" s="5">
        <v>4.0</v>
      </c>
      <c r="DD52" s="5" t="s">
        <v>732</v>
      </c>
      <c r="DE52" s="5" t="s">
        <v>138</v>
      </c>
      <c r="DF52" s="5" t="s">
        <v>2112</v>
      </c>
      <c r="DG52" s="16" t="s">
        <v>2114</v>
      </c>
      <c r="DH52" s="16" t="str">
        <f>HYPERLINK("https://docs.google.com/document/d/1nDflqvvHrZhXtBrITf_G4cJManiKGcZ8F3FEBvDQ_RU/edit?usp=drivesdk","Canopy Nomination 74: Strive Prep - Federal")</f>
        <v>Canopy Nomination 74: Strive Prep - Federal</v>
      </c>
      <c r="DI52" s="5" t="s">
        <v>2118</v>
      </c>
    </row>
    <row r="53">
      <c r="A53" s="5">
        <v>75.0</v>
      </c>
      <c r="B53" s="6">
        <v>165.0</v>
      </c>
      <c r="C53" s="6">
        <v>80.0</v>
      </c>
      <c r="D53" s="5" t="s">
        <v>139</v>
      </c>
      <c r="E53" s="5" t="s">
        <v>110</v>
      </c>
      <c r="F53" s="5" t="s">
        <v>160</v>
      </c>
      <c r="G53" s="5" t="s">
        <v>192</v>
      </c>
      <c r="H53" s="5" t="s">
        <v>733</v>
      </c>
      <c r="I53" s="5" t="s">
        <v>734</v>
      </c>
      <c r="J53" s="5" t="s">
        <v>115</v>
      </c>
      <c r="K53" s="5" t="s">
        <v>735</v>
      </c>
      <c r="L53" s="8" t="s">
        <v>736</v>
      </c>
      <c r="M53" s="5" t="s">
        <v>118</v>
      </c>
      <c r="N53" s="5" t="s">
        <v>737</v>
      </c>
      <c r="O53" s="5" t="s">
        <v>738</v>
      </c>
      <c r="P53" s="5" t="s">
        <v>739</v>
      </c>
      <c r="Q53" s="5" t="s">
        <v>122</v>
      </c>
      <c r="R53" s="5" t="s">
        <v>123</v>
      </c>
      <c r="S53" s="5" t="s">
        <v>123</v>
      </c>
      <c r="AB53" s="5" t="s">
        <v>123</v>
      </c>
      <c r="AC53" s="5" t="s">
        <v>123</v>
      </c>
      <c r="DB53" s="5">
        <v>3.0</v>
      </c>
      <c r="DD53" s="5" t="s">
        <v>200</v>
      </c>
      <c r="DE53" s="5" t="s">
        <v>138</v>
      </c>
      <c r="DF53" s="5" t="s">
        <v>2119</v>
      </c>
      <c r="DG53" s="16" t="s">
        <v>2120</v>
      </c>
      <c r="DH53" s="16" t="str">
        <f>HYPERLINK("https://docs.google.com/document/d/1qCoQ1JUOU7LxbeuFmBcj2BmkHEWk_k0wJdz3uqBQigs/edit?usp=drivesdk","Canopy Nomination 75: FlexTech High School Novi")</f>
        <v>Canopy Nomination 75: FlexTech High School Novi</v>
      </c>
      <c r="DI53" s="5" t="s">
        <v>2118</v>
      </c>
    </row>
    <row r="54">
      <c r="A54" s="5">
        <v>77.0</v>
      </c>
      <c r="B54" s="6">
        <v>112.0</v>
      </c>
      <c r="C54" s="6">
        <v>97.0</v>
      </c>
      <c r="D54" s="5" t="s">
        <v>139</v>
      </c>
      <c r="E54" s="5" t="s">
        <v>110</v>
      </c>
      <c r="F54" s="5" t="s">
        <v>160</v>
      </c>
      <c r="G54" s="5" t="s">
        <v>720</v>
      </c>
      <c r="H54" s="5" t="s">
        <v>747</v>
      </c>
      <c r="I54" s="5" t="s">
        <v>748</v>
      </c>
      <c r="J54" s="5" t="s">
        <v>417</v>
      </c>
      <c r="K54" s="5" t="s">
        <v>749</v>
      </c>
      <c r="L54" s="8" t="s">
        <v>750</v>
      </c>
      <c r="M54" s="5" t="s">
        <v>118</v>
      </c>
      <c r="N54" s="5" t="s">
        <v>751</v>
      </c>
      <c r="O54" s="5" t="s">
        <v>752</v>
      </c>
      <c r="P54" s="5" t="s">
        <v>753</v>
      </c>
      <c r="Q54" s="5" t="s">
        <v>122</v>
      </c>
      <c r="R54" s="5" t="s">
        <v>123</v>
      </c>
      <c r="U54" s="5" t="s">
        <v>123</v>
      </c>
      <c r="V54" s="5" t="s">
        <v>123</v>
      </c>
      <c r="Y54" s="5" t="s">
        <v>123</v>
      </c>
      <c r="AB54" s="5" t="s">
        <v>123</v>
      </c>
      <c r="AC54" s="5" t="s">
        <v>123</v>
      </c>
      <c r="DB54" s="5">
        <v>3.0</v>
      </c>
      <c r="DE54" s="5" t="s">
        <v>124</v>
      </c>
      <c r="DF54" s="5" t="s">
        <v>2127</v>
      </c>
      <c r="DG54" s="16" t="s">
        <v>2128</v>
      </c>
      <c r="DH54" s="16" t="str">
        <f>HYPERLINK("https://docs.google.com/document/d/11FeKz7D5bBBlJE84DNkAuVgpC5DO876DO7gLnBwRuwg/edit?usp=drivesdk","Canopy Nomination 77: Frances T. Maloney High School")</f>
        <v>Canopy Nomination 77: Frances T. Maloney High School</v>
      </c>
      <c r="DI54" s="5" t="s">
        <v>2118</v>
      </c>
    </row>
    <row r="55">
      <c r="A55" s="5">
        <v>78.0</v>
      </c>
      <c r="B55" s="6">
        <v>36.0</v>
      </c>
      <c r="C55" s="6">
        <v>93.0</v>
      </c>
      <c r="D55" s="5" t="s">
        <v>109</v>
      </c>
      <c r="E55" s="5" t="s">
        <v>125</v>
      </c>
      <c r="F55" s="5" t="s">
        <v>160</v>
      </c>
      <c r="G55" s="5" t="s">
        <v>754</v>
      </c>
      <c r="H55" s="5" t="s">
        <v>755</v>
      </c>
      <c r="I55" s="5" t="s">
        <v>756</v>
      </c>
      <c r="J55" s="5" t="s">
        <v>327</v>
      </c>
      <c r="K55" s="5" t="s">
        <v>143</v>
      </c>
      <c r="L55" s="8" t="s">
        <v>757</v>
      </c>
      <c r="M55" s="5" t="s">
        <v>118</v>
      </c>
      <c r="N55" s="5" t="s">
        <v>758</v>
      </c>
      <c r="O55" s="5" t="s">
        <v>759</v>
      </c>
      <c r="P55" s="5" t="s">
        <v>760</v>
      </c>
      <c r="Q55" s="5" t="s">
        <v>122</v>
      </c>
      <c r="S55" s="5" t="s">
        <v>123</v>
      </c>
      <c r="U55" s="5" t="s">
        <v>123</v>
      </c>
      <c r="V55" s="5" t="s">
        <v>123</v>
      </c>
      <c r="W55" s="5" t="s">
        <v>123</v>
      </c>
      <c r="X55" s="5" t="s">
        <v>123</v>
      </c>
      <c r="AA55" s="5" t="s">
        <v>123</v>
      </c>
      <c r="AB55" s="5" t="s">
        <v>123</v>
      </c>
      <c r="AC55" s="5" t="s">
        <v>123</v>
      </c>
      <c r="DB55" s="5">
        <v>4.0</v>
      </c>
      <c r="DE55" s="5" t="s">
        <v>124</v>
      </c>
      <c r="DF55" s="5" t="s">
        <v>2133</v>
      </c>
      <c r="DG55" s="16" t="s">
        <v>2134</v>
      </c>
      <c r="DH55" s="16" t="str">
        <f>HYPERLINK("https://docs.google.com/document/d/1kERYoB0LLqBftAhv_kwNxzsC6PYOuwGnZvQfWh_wS7s/edit?usp=drivesdk","Canopy Nomination 78: Francis W. Parker Charter Essential School")</f>
        <v>Canopy Nomination 78: Francis W. Parker Charter Essential School</v>
      </c>
      <c r="DI55" s="5" t="s">
        <v>2118</v>
      </c>
    </row>
    <row r="56">
      <c r="A56" s="5">
        <v>82.0</v>
      </c>
      <c r="B56" s="6">
        <v>255.0</v>
      </c>
      <c r="C56" s="6">
        <v>62.0</v>
      </c>
      <c r="D56" s="5" t="s">
        <v>139</v>
      </c>
      <c r="E56" s="5" t="s">
        <v>110</v>
      </c>
      <c r="F56" s="5" t="s">
        <v>160</v>
      </c>
      <c r="G56" s="5" t="s">
        <v>201</v>
      </c>
      <c r="H56" s="5" t="s">
        <v>782</v>
      </c>
      <c r="I56" s="5" t="s">
        <v>783</v>
      </c>
      <c r="J56" s="5" t="s">
        <v>204</v>
      </c>
      <c r="K56" s="5" t="s">
        <v>784</v>
      </c>
      <c r="L56" s="8" t="s">
        <v>785</v>
      </c>
      <c r="M56" s="5" t="s">
        <v>133</v>
      </c>
      <c r="N56" s="5" t="s">
        <v>786</v>
      </c>
      <c r="O56" s="5" t="s">
        <v>787</v>
      </c>
      <c r="P56" s="5" t="s">
        <v>788</v>
      </c>
      <c r="Q56" s="5" t="s">
        <v>122</v>
      </c>
      <c r="R56" s="5" t="s">
        <v>123</v>
      </c>
      <c r="V56" s="5" t="s">
        <v>123</v>
      </c>
      <c r="W56" s="5" t="s">
        <v>123</v>
      </c>
      <c r="Y56" s="5" t="s">
        <v>123</v>
      </c>
      <c r="DB56" s="5">
        <v>3.0</v>
      </c>
      <c r="DE56" s="5" t="s">
        <v>138</v>
      </c>
      <c r="DF56" s="5" t="s">
        <v>2141</v>
      </c>
      <c r="DG56" s="16" t="s">
        <v>2142</v>
      </c>
      <c r="DH56" s="16" t="str">
        <f>HYPERLINK("https://docs.google.com/document/d/1atbgv1eno98hiAo5iN7eMB8-Cd9d5t3Nlpute6nlhK8/edit?usp=drivesdk","Canopy Nomination 82: Garden City")</f>
        <v>Canopy Nomination 82: Garden City</v>
      </c>
      <c r="DI56" s="5" t="s">
        <v>2118</v>
      </c>
    </row>
    <row r="57">
      <c r="A57" s="5">
        <v>84.0</v>
      </c>
      <c r="B57" s="6">
        <v>87.0</v>
      </c>
      <c r="C57" s="6">
        <v>60.0</v>
      </c>
      <c r="D57" s="5" t="s">
        <v>139</v>
      </c>
      <c r="E57" s="5" t="s">
        <v>110</v>
      </c>
      <c r="F57" s="5" t="s">
        <v>160</v>
      </c>
      <c r="G57" s="5" t="s">
        <v>705</v>
      </c>
      <c r="H57" s="5" t="s">
        <v>795</v>
      </c>
      <c r="I57" s="5" t="s">
        <v>796</v>
      </c>
      <c r="J57" s="5" t="s">
        <v>259</v>
      </c>
      <c r="K57" s="5" t="s">
        <v>143</v>
      </c>
      <c r="L57" s="8" t="s">
        <v>797</v>
      </c>
      <c r="M57" s="5" t="s">
        <v>118</v>
      </c>
      <c r="N57" s="5" t="s">
        <v>798</v>
      </c>
      <c r="O57" s="5" t="s">
        <v>799</v>
      </c>
      <c r="P57" s="5" t="s">
        <v>800</v>
      </c>
      <c r="Q57" s="5" t="s">
        <v>122</v>
      </c>
      <c r="R57" s="5" t="s">
        <v>123</v>
      </c>
      <c r="S57" s="5" t="s">
        <v>123</v>
      </c>
      <c r="U57" s="5" t="s">
        <v>123</v>
      </c>
      <c r="V57" s="5" t="s">
        <v>123</v>
      </c>
      <c r="W57" s="5" t="s">
        <v>123</v>
      </c>
      <c r="X57" s="5" t="s">
        <v>123</v>
      </c>
      <c r="Y57" s="5" t="s">
        <v>123</v>
      </c>
      <c r="AB57" s="5" t="s">
        <v>123</v>
      </c>
      <c r="AC57" s="5" t="s">
        <v>123</v>
      </c>
      <c r="DB57" s="5">
        <v>4.0</v>
      </c>
      <c r="DD57" s="5" t="s">
        <v>801</v>
      </c>
      <c r="DE57" s="5" t="s">
        <v>138</v>
      </c>
      <c r="DF57" s="5" t="s">
        <v>2149</v>
      </c>
      <c r="DG57" s="16" t="s">
        <v>2150</v>
      </c>
      <c r="DH57" s="16" t="str">
        <f>HYPERLINK("https://docs.google.com/document/d/14mtpnzAm1fqPSRBi2zzUmC_jF1V714XOLMjhgO1RCG0/edit?usp=drivesdk","Canopy Nomination 84: Gibson Ek High School")</f>
        <v>Canopy Nomination 84: Gibson Ek High School</v>
      </c>
      <c r="DI57" s="5" t="s">
        <v>2118</v>
      </c>
    </row>
    <row r="58">
      <c r="A58" s="5">
        <v>85.0</v>
      </c>
      <c r="B58" s="6">
        <v>245.0</v>
      </c>
      <c r="C58" s="6">
        <v>134.0</v>
      </c>
      <c r="D58" s="5" t="s">
        <v>109</v>
      </c>
      <c r="E58" s="5" t="s">
        <v>125</v>
      </c>
      <c r="F58" s="5" t="s">
        <v>111</v>
      </c>
      <c r="G58" s="5" t="s">
        <v>112</v>
      </c>
      <c r="H58" s="5" t="s">
        <v>802</v>
      </c>
      <c r="I58" s="5" t="s">
        <v>527</v>
      </c>
      <c r="J58" s="5" t="s">
        <v>142</v>
      </c>
      <c r="K58" s="5" t="s">
        <v>803</v>
      </c>
      <c r="L58" s="8" t="s">
        <v>804</v>
      </c>
      <c r="M58" s="5" t="s">
        <v>133</v>
      </c>
      <c r="N58" s="5" t="s">
        <v>805</v>
      </c>
      <c r="O58" s="5" t="s">
        <v>806</v>
      </c>
      <c r="P58" s="5" t="s">
        <v>807</v>
      </c>
      <c r="Q58" s="5" t="s">
        <v>122</v>
      </c>
      <c r="T58" s="5" t="s">
        <v>123</v>
      </c>
      <c r="Y58" s="5" t="s">
        <v>123</v>
      </c>
      <c r="Z58" s="5" t="s">
        <v>123</v>
      </c>
      <c r="AA58" s="5" t="s">
        <v>123</v>
      </c>
      <c r="DB58" s="5">
        <v>2.0</v>
      </c>
      <c r="DE58" s="5" t="s">
        <v>124</v>
      </c>
      <c r="DF58" s="5" t="s">
        <v>2154</v>
      </c>
      <c r="DG58" s="16" t="s">
        <v>2155</v>
      </c>
      <c r="DH58" s="16" t="str">
        <f>HYPERLINK("https://docs.google.com/document/d/1zGSoVZQvyvGpICa4SEl1Jj1iS6eSZ9iwn_uw-mUjpZ0/edit?usp=drivesdk","Canopy Nomination 85: Girls Athletic Leadership Middle School")</f>
        <v>Canopy Nomination 85: Girls Athletic Leadership Middle School</v>
      </c>
      <c r="DI58" s="5" t="s">
        <v>2118</v>
      </c>
    </row>
    <row r="59">
      <c r="A59" s="5">
        <v>86.0</v>
      </c>
      <c r="B59" s="6">
        <v>228.0</v>
      </c>
      <c r="C59" s="6">
        <v>103.0</v>
      </c>
      <c r="D59" s="5" t="s">
        <v>109</v>
      </c>
      <c r="E59" s="5" t="s">
        <v>125</v>
      </c>
      <c r="F59" s="5" t="s">
        <v>126</v>
      </c>
      <c r="G59" s="5" t="s">
        <v>132</v>
      </c>
      <c r="H59" s="5" t="s">
        <v>808</v>
      </c>
      <c r="I59" s="5" t="s">
        <v>809</v>
      </c>
      <c r="J59" s="5" t="s">
        <v>129</v>
      </c>
      <c r="K59" s="5" t="s">
        <v>810</v>
      </c>
      <c r="L59" s="8" t="s">
        <v>811</v>
      </c>
      <c r="M59" s="5" t="s">
        <v>118</v>
      </c>
      <c r="N59" s="5" t="s">
        <v>812</v>
      </c>
      <c r="O59" s="5" t="s">
        <v>813</v>
      </c>
      <c r="P59" s="5" t="s">
        <v>814</v>
      </c>
      <c r="Q59" s="5" t="s">
        <v>122</v>
      </c>
      <c r="S59" s="5" t="s">
        <v>123</v>
      </c>
      <c r="T59" s="5" t="s">
        <v>123</v>
      </c>
      <c r="V59" s="5" t="s">
        <v>123</v>
      </c>
      <c r="W59" s="5" t="s">
        <v>123</v>
      </c>
      <c r="Y59" s="5" t="s">
        <v>123</v>
      </c>
      <c r="Z59" s="5" t="s">
        <v>123</v>
      </c>
      <c r="AB59" s="5" t="s">
        <v>123</v>
      </c>
      <c r="AC59" s="5" t="s">
        <v>123</v>
      </c>
      <c r="DB59" s="5">
        <v>3.0</v>
      </c>
      <c r="DE59" s="5" t="s">
        <v>124</v>
      </c>
      <c r="DF59" s="5" t="s">
        <v>2160</v>
      </c>
      <c r="DG59" s="16" t="s">
        <v>2161</v>
      </c>
      <c r="DH59" s="16" t="str">
        <f>HYPERLINK("https://docs.google.com/document/d/1o3Ij-oSKv68Nb_EbjtqFT0XtHiNpwAuvSg28Zc_QzrE/edit?usp=drivesdk","Canopy Nomination 86: Goochland High School")</f>
        <v>Canopy Nomination 86: Goochland High School</v>
      </c>
      <c r="DI59" s="5" t="s">
        <v>2118</v>
      </c>
    </row>
    <row r="60">
      <c r="A60" s="5">
        <v>87.0</v>
      </c>
      <c r="B60" s="6">
        <v>246.0</v>
      </c>
      <c r="C60" s="6">
        <v>137.0</v>
      </c>
      <c r="D60" s="5" t="s">
        <v>139</v>
      </c>
      <c r="E60" s="5" t="s">
        <v>110</v>
      </c>
      <c r="F60" s="5" t="s">
        <v>160</v>
      </c>
      <c r="G60" s="5" t="s">
        <v>271</v>
      </c>
      <c r="H60" s="5" t="s">
        <v>815</v>
      </c>
      <c r="I60" s="5" t="s">
        <v>527</v>
      </c>
      <c r="J60" s="5" t="s">
        <v>142</v>
      </c>
      <c r="K60" s="5" t="s">
        <v>727</v>
      </c>
      <c r="L60" s="8" t="s">
        <v>816</v>
      </c>
      <c r="M60" s="5" t="s">
        <v>118</v>
      </c>
      <c r="N60" s="5" t="s">
        <v>817</v>
      </c>
      <c r="O60" s="5" t="s">
        <v>818</v>
      </c>
      <c r="P60" s="5" t="s">
        <v>819</v>
      </c>
      <c r="Q60" s="5" t="s">
        <v>122</v>
      </c>
      <c r="T60" s="5" t="s">
        <v>123</v>
      </c>
      <c r="V60" s="5" t="s">
        <v>123</v>
      </c>
      <c r="Y60" s="5" t="s">
        <v>123</v>
      </c>
      <c r="AA60" s="5" t="s">
        <v>123</v>
      </c>
      <c r="AB60" s="5" t="s">
        <v>123</v>
      </c>
      <c r="DB60" s="5">
        <v>4.0</v>
      </c>
      <c r="DD60" s="5" t="s">
        <v>820</v>
      </c>
      <c r="DE60" s="5" t="s">
        <v>138</v>
      </c>
      <c r="DF60" s="5" t="s">
        <v>2166</v>
      </c>
      <c r="DG60" s="16" t="s">
        <v>2167</v>
      </c>
      <c r="DH60" s="16" t="str">
        <f>HYPERLINK("https://docs.google.com/document/d/1RiZoPLaTj4FnFIFKfOaTv2list0GpL10S-KeNRWKV9w/edit?usp=drivesdk","Canopy Nomination 87: Green Valley Ranch")</f>
        <v>Canopy Nomination 87: Green Valley Ranch</v>
      </c>
      <c r="DI60" s="5" t="s">
        <v>2118</v>
      </c>
    </row>
    <row r="61">
      <c r="A61" s="5">
        <v>88.0</v>
      </c>
      <c r="B61" s="6">
        <v>154.0</v>
      </c>
      <c r="C61" s="6">
        <v>63.0</v>
      </c>
      <c r="D61" s="5" t="s">
        <v>139</v>
      </c>
      <c r="E61" s="5" t="s">
        <v>110</v>
      </c>
      <c r="F61" s="5" t="s">
        <v>111</v>
      </c>
      <c r="G61" s="5" t="s">
        <v>112</v>
      </c>
      <c r="H61" s="5" t="s">
        <v>821</v>
      </c>
      <c r="I61" s="5" t="s">
        <v>822</v>
      </c>
      <c r="J61" s="5" t="s">
        <v>222</v>
      </c>
      <c r="K61" s="5" t="s">
        <v>823</v>
      </c>
      <c r="L61" s="8" t="s">
        <v>824</v>
      </c>
      <c r="M61" s="5" t="s">
        <v>118</v>
      </c>
      <c r="N61" s="5" t="s">
        <v>825</v>
      </c>
      <c r="O61" s="5" t="s">
        <v>826</v>
      </c>
      <c r="P61" s="5" t="s">
        <v>827</v>
      </c>
      <c r="Q61" s="5" t="s">
        <v>122</v>
      </c>
      <c r="V61" s="5" t="s">
        <v>123</v>
      </c>
      <c r="X61" s="5" t="s">
        <v>123</v>
      </c>
      <c r="Y61" s="5" t="s">
        <v>123</v>
      </c>
      <c r="AA61" s="5" t="s">
        <v>123</v>
      </c>
      <c r="DB61" s="5">
        <v>3.0</v>
      </c>
      <c r="DE61" s="5" t="s">
        <v>138</v>
      </c>
      <c r="DF61" s="5" t="s">
        <v>2170</v>
      </c>
      <c r="DG61" s="16" t="s">
        <v>2171</v>
      </c>
      <c r="DH61" s="16" t="str">
        <f>HYPERLINK("https://docs.google.com/document/d/1Wze49p5UcG3T9gx4YK8QlbaXsMbQzPdykXpvBYcIcCU/edit?usp=drivesdk","Canopy Nomination 88: Grimmway Academy Shafter")</f>
        <v>Canopy Nomination 88: Grimmway Academy Shafter</v>
      </c>
      <c r="DI61" s="5" t="s">
        <v>2175</v>
      </c>
    </row>
    <row r="62">
      <c r="A62" s="5">
        <v>89.0</v>
      </c>
      <c r="B62" s="6">
        <v>242.0</v>
      </c>
      <c r="C62" s="6">
        <v>126.0</v>
      </c>
      <c r="D62" s="5" t="s">
        <v>139</v>
      </c>
      <c r="E62" s="5" t="s">
        <v>110</v>
      </c>
      <c r="F62" s="5" t="s">
        <v>160</v>
      </c>
      <c r="G62" s="5" t="s">
        <v>828</v>
      </c>
      <c r="H62" s="5" t="s">
        <v>829</v>
      </c>
      <c r="I62" s="5" t="s">
        <v>424</v>
      </c>
      <c r="J62" s="5" t="s">
        <v>425</v>
      </c>
      <c r="K62" s="5" t="s">
        <v>143</v>
      </c>
      <c r="L62" s="8" t="s">
        <v>830</v>
      </c>
      <c r="M62" s="5" t="s">
        <v>118</v>
      </c>
      <c r="N62" s="5" t="s">
        <v>831</v>
      </c>
      <c r="O62" s="5" t="s">
        <v>832</v>
      </c>
      <c r="P62" s="5" t="s">
        <v>833</v>
      </c>
      <c r="Q62" s="5" t="s">
        <v>122</v>
      </c>
      <c r="S62" s="5" t="s">
        <v>123</v>
      </c>
      <c r="V62" s="5" t="s">
        <v>123</v>
      </c>
      <c r="X62" s="5" t="s">
        <v>123</v>
      </c>
      <c r="AB62" s="5" t="s">
        <v>123</v>
      </c>
      <c r="AC62" s="5" t="s">
        <v>123</v>
      </c>
      <c r="DB62" s="5">
        <v>3.0</v>
      </c>
      <c r="DE62" s="5" t="s">
        <v>138</v>
      </c>
      <c r="DF62" s="5" t="s">
        <v>2178</v>
      </c>
      <c r="DG62" s="16" t="s">
        <v>2179</v>
      </c>
      <c r="DH62" s="16" t="str">
        <f>HYPERLINK("https://docs.google.com/document/d/1_8MGkmp2HgNVX_qiPiArrTNVtTKzbsnmDsD_PjJ4Dpg/edit?usp=drivesdk","Canopy Nomination 89: Gwendolyn Brooks College Preparatory Academy")</f>
        <v>Canopy Nomination 89: Gwendolyn Brooks College Preparatory Academy</v>
      </c>
      <c r="DI62" s="5" t="s">
        <v>2175</v>
      </c>
    </row>
    <row r="63">
      <c r="A63" s="5">
        <v>90.0</v>
      </c>
      <c r="B63" s="6">
        <v>224.0</v>
      </c>
      <c r="C63" s="6">
        <v>95.0</v>
      </c>
      <c r="D63" s="5" t="s">
        <v>109</v>
      </c>
      <c r="E63" s="5" t="s">
        <v>110</v>
      </c>
      <c r="F63" s="5" t="s">
        <v>126</v>
      </c>
      <c r="G63" s="5" t="s">
        <v>576</v>
      </c>
      <c r="H63" s="5" t="s">
        <v>834</v>
      </c>
      <c r="I63" s="5" t="s">
        <v>835</v>
      </c>
      <c r="J63" s="5" t="s">
        <v>456</v>
      </c>
      <c r="K63" s="5" t="s">
        <v>836</v>
      </c>
      <c r="L63" s="8" t="s">
        <v>837</v>
      </c>
      <c r="M63" s="5" t="s">
        <v>133</v>
      </c>
      <c r="N63" s="5" t="s">
        <v>838</v>
      </c>
      <c r="O63" s="5" t="s">
        <v>839</v>
      </c>
      <c r="P63" s="5" t="s">
        <v>840</v>
      </c>
      <c r="Q63" s="5" t="s">
        <v>122</v>
      </c>
      <c r="U63" s="5" t="s">
        <v>123</v>
      </c>
      <c r="AC63" s="5" t="s">
        <v>123</v>
      </c>
      <c r="DB63" s="5">
        <v>2.0</v>
      </c>
      <c r="DE63" s="5" t="s">
        <v>124</v>
      </c>
      <c r="DF63" s="5" t="s">
        <v>2184</v>
      </c>
      <c r="DG63" s="16" t="s">
        <v>2185</v>
      </c>
      <c r="DH63" s="16" t="str">
        <f>HYPERLINK("https://docs.google.com/document/d/1ll81X3yrci_gIbuUE8h73acBVz1Mz1CJFg1G3saI4T0/edit?usp=drivesdk","Canopy Nomination 90: Hamilton County Collegiate High School")</f>
        <v>Canopy Nomination 90: Hamilton County Collegiate High School</v>
      </c>
      <c r="DI63" s="5" t="s">
        <v>2175</v>
      </c>
    </row>
    <row r="64">
      <c r="A64" s="5">
        <v>92.0</v>
      </c>
      <c r="B64" s="6">
        <v>27.0</v>
      </c>
      <c r="C64" s="6">
        <v>81.0</v>
      </c>
      <c r="D64" s="5" t="s">
        <v>139</v>
      </c>
      <c r="E64" s="5" t="s">
        <v>125</v>
      </c>
      <c r="F64" s="5" t="s">
        <v>160</v>
      </c>
      <c r="G64" s="5" t="s">
        <v>686</v>
      </c>
      <c r="H64" s="5" t="s">
        <v>849</v>
      </c>
      <c r="I64" s="5" t="s">
        <v>616</v>
      </c>
      <c r="J64" s="5" t="s">
        <v>222</v>
      </c>
      <c r="K64" s="5" t="s">
        <v>849</v>
      </c>
      <c r="L64" s="8" t="s">
        <v>850</v>
      </c>
      <c r="M64" s="5" t="s">
        <v>118</v>
      </c>
      <c r="N64" s="5" t="s">
        <v>851</v>
      </c>
      <c r="O64" s="5" t="s">
        <v>852</v>
      </c>
      <c r="P64" s="5" t="s">
        <v>853</v>
      </c>
      <c r="Q64" s="5" t="s">
        <v>122</v>
      </c>
      <c r="V64" s="5" t="s">
        <v>123</v>
      </c>
      <c r="Z64" s="5" t="s">
        <v>123</v>
      </c>
      <c r="AB64" s="5" t="s">
        <v>123</v>
      </c>
      <c r="AC64" s="5" t="s">
        <v>123</v>
      </c>
      <c r="DB64" s="5">
        <v>3.0</v>
      </c>
      <c r="DE64" s="5" t="s">
        <v>124</v>
      </c>
      <c r="DF64" s="5" t="s">
        <v>2190</v>
      </c>
      <c r="DG64" s="16" t="s">
        <v>2191</v>
      </c>
      <c r="DH64" s="16" t="str">
        <f>HYPERLINK("https://docs.google.com/document/d/1aLNOQWxhhoMjTMgxqFtl4HFfgI4XfN8rHrtPvBhTSo8/edit?usp=drivesdk","Canopy Nomination 92: High Tech High")</f>
        <v>Canopy Nomination 92: High Tech High</v>
      </c>
      <c r="DI64" s="5" t="s">
        <v>2175</v>
      </c>
    </row>
    <row r="65">
      <c r="A65" s="5">
        <v>93.0</v>
      </c>
      <c r="B65" s="6">
        <v>181.0</v>
      </c>
      <c r="C65" s="6">
        <v>108.0</v>
      </c>
      <c r="D65" s="5" t="s">
        <v>139</v>
      </c>
      <c r="E65" s="5" t="s">
        <v>125</v>
      </c>
      <c r="F65" s="5" t="s">
        <v>160</v>
      </c>
      <c r="G65" s="5" t="s">
        <v>393</v>
      </c>
      <c r="H65" s="5" t="s">
        <v>854</v>
      </c>
      <c r="I65" s="5" t="s">
        <v>855</v>
      </c>
      <c r="J65" s="5" t="s">
        <v>151</v>
      </c>
      <c r="K65" s="5" t="s">
        <v>856</v>
      </c>
      <c r="L65" s="8" t="s">
        <v>857</v>
      </c>
      <c r="M65" s="5" t="s">
        <v>118</v>
      </c>
      <c r="N65" s="5" t="s">
        <v>858</v>
      </c>
      <c r="O65" s="5" t="s">
        <v>859</v>
      </c>
      <c r="P65" s="5" t="s">
        <v>860</v>
      </c>
      <c r="Q65" s="5" t="s">
        <v>122</v>
      </c>
      <c r="R65" s="5" t="s">
        <v>123</v>
      </c>
      <c r="U65" s="5" t="s">
        <v>123</v>
      </c>
      <c r="V65" s="5" t="s">
        <v>123</v>
      </c>
      <c r="W65" s="5" t="s">
        <v>123</v>
      </c>
      <c r="Y65" s="5" t="s">
        <v>123</v>
      </c>
      <c r="AB65" s="5" t="s">
        <v>123</v>
      </c>
      <c r="DB65" s="5">
        <v>3.0</v>
      </c>
      <c r="DC65" s="5" t="s">
        <v>861</v>
      </c>
      <c r="DD65" s="5" t="s">
        <v>862</v>
      </c>
      <c r="DE65" s="5" t="s">
        <v>124</v>
      </c>
      <c r="DF65" s="5" t="s">
        <v>2194</v>
      </c>
      <c r="DG65" s="16" t="s">
        <v>2195</v>
      </c>
      <c r="DH65" s="16" t="str">
        <f>HYPERLINK("https://docs.google.com/document/d/1XuQoL88tW0nW4usnlIQv_0ulEsaBW2uKQZJO8KiI-Y8/edit?usp=drivesdk","Canopy Nomination 93: Highfalls Elementary School")</f>
        <v>Canopy Nomination 93: Highfalls Elementary School</v>
      </c>
      <c r="DI65" s="5" t="s">
        <v>2175</v>
      </c>
    </row>
    <row r="66">
      <c r="A66" s="5">
        <v>96.0</v>
      </c>
      <c r="B66" s="6">
        <v>252.0</v>
      </c>
      <c r="C66" s="6">
        <v>57.0</v>
      </c>
      <c r="D66" s="5" t="s">
        <v>109</v>
      </c>
      <c r="E66" s="5" t="s">
        <v>110</v>
      </c>
      <c r="F66" s="5" t="s">
        <v>111</v>
      </c>
      <c r="G66" s="5" t="s">
        <v>112</v>
      </c>
      <c r="H66" s="5" t="s">
        <v>877</v>
      </c>
      <c r="I66" s="5" t="s">
        <v>878</v>
      </c>
      <c r="J66" s="5" t="s">
        <v>327</v>
      </c>
      <c r="K66" s="5" t="s">
        <v>879</v>
      </c>
      <c r="L66" s="8" t="s">
        <v>880</v>
      </c>
      <c r="M66" s="5" t="s">
        <v>118</v>
      </c>
      <c r="N66" s="5" t="s">
        <v>881</v>
      </c>
      <c r="O66" s="5" t="s">
        <v>882</v>
      </c>
      <c r="P66" s="5" t="s">
        <v>883</v>
      </c>
      <c r="Q66" s="5" t="s">
        <v>122</v>
      </c>
      <c r="T66" s="5" t="s">
        <v>123</v>
      </c>
      <c r="V66" s="5" t="s">
        <v>123</v>
      </c>
      <c r="Y66" s="5" t="s">
        <v>123</v>
      </c>
      <c r="AB66" s="5" t="s">
        <v>123</v>
      </c>
      <c r="AC66" s="5" t="s">
        <v>123</v>
      </c>
      <c r="DB66" s="5">
        <v>3.0</v>
      </c>
      <c r="DD66" s="5" t="s">
        <v>884</v>
      </c>
      <c r="DE66" s="5" t="s">
        <v>138</v>
      </c>
      <c r="DF66" s="5" t="s">
        <v>2198</v>
      </c>
      <c r="DG66" s="16" t="s">
        <v>2199</v>
      </c>
      <c r="DH66" s="16" t="str">
        <f>HYPERLINK("https://docs.google.com/document/d/1O69WI6g5dtKkiVVU1rD3qXYpS2TxwcDoKrVI8wgfp0s/edit?usp=drivesdk","Canopy Nomination 96: Holyoke High School")</f>
        <v>Canopy Nomination 96: Holyoke High School</v>
      </c>
      <c r="DI66" s="5" t="s">
        <v>2175</v>
      </c>
    </row>
    <row r="67">
      <c r="A67" s="5">
        <v>97.0</v>
      </c>
      <c r="B67" s="6">
        <v>52.0</v>
      </c>
      <c r="C67" s="6">
        <v>111.0</v>
      </c>
      <c r="D67" s="5" t="s">
        <v>109</v>
      </c>
      <c r="E67" s="5" t="s">
        <v>125</v>
      </c>
      <c r="F67" s="5" t="s">
        <v>160</v>
      </c>
      <c r="G67" s="5" t="s">
        <v>161</v>
      </c>
      <c r="H67" s="5" t="s">
        <v>885</v>
      </c>
      <c r="I67" s="5" t="s">
        <v>886</v>
      </c>
      <c r="J67" s="5" t="s">
        <v>115</v>
      </c>
      <c r="K67" s="5" t="s">
        <v>887</v>
      </c>
      <c r="L67" s="8" t="s">
        <v>117</v>
      </c>
      <c r="M67" s="5" t="s">
        <v>133</v>
      </c>
      <c r="N67" s="5" t="s">
        <v>888</v>
      </c>
      <c r="O67" s="5" t="s">
        <v>889</v>
      </c>
      <c r="P67" s="5" t="s">
        <v>890</v>
      </c>
      <c r="Q67" s="5" t="s">
        <v>122</v>
      </c>
      <c r="T67" s="5" t="s">
        <v>123</v>
      </c>
      <c r="U67" s="5" t="s">
        <v>123</v>
      </c>
      <c r="V67" s="5" t="s">
        <v>123</v>
      </c>
      <c r="X67" s="5" t="s">
        <v>123</v>
      </c>
      <c r="Y67" s="5" t="s">
        <v>123</v>
      </c>
      <c r="AA67" s="5" t="s">
        <v>123</v>
      </c>
      <c r="AC67" s="5" t="s">
        <v>123</v>
      </c>
      <c r="DB67" s="5">
        <v>3.0</v>
      </c>
      <c r="DE67" s="5" t="s">
        <v>138</v>
      </c>
      <c r="DF67" s="5" t="s">
        <v>2214</v>
      </c>
      <c r="DG67" s="16" t="s">
        <v>2215</v>
      </c>
      <c r="DH67" s="16" t="str">
        <f>HYPERLINK("https://docs.google.com/document/d/1CLDxlZAolZRvW2KLuGaLh2-bBB2RR6t2tYbMJo0C4pA/edit?usp=drivesdk","Canopy Nomination 97: Horizons Alternative Education School")</f>
        <v>Canopy Nomination 97: Horizons Alternative Education School</v>
      </c>
      <c r="DI67" s="5" t="s">
        <v>2175</v>
      </c>
    </row>
    <row r="68">
      <c r="A68" s="5">
        <v>98.0</v>
      </c>
      <c r="B68" s="6">
        <v>186.0</v>
      </c>
      <c r="C68" s="6">
        <v>116.0</v>
      </c>
      <c r="D68" s="5" t="s">
        <v>109</v>
      </c>
      <c r="E68" s="5" t="s">
        <v>110</v>
      </c>
      <c r="F68" s="5" t="s">
        <v>160</v>
      </c>
      <c r="G68" s="5" t="s">
        <v>484</v>
      </c>
      <c r="H68" s="5" t="s">
        <v>891</v>
      </c>
      <c r="I68" s="5" t="s">
        <v>259</v>
      </c>
      <c r="J68" s="5" t="s">
        <v>439</v>
      </c>
      <c r="K68" s="5" t="s">
        <v>323</v>
      </c>
      <c r="L68" s="8" t="s">
        <v>892</v>
      </c>
      <c r="M68" s="5" t="s">
        <v>118</v>
      </c>
      <c r="N68" s="5" t="s">
        <v>893</v>
      </c>
      <c r="O68" s="5" t="s">
        <v>894</v>
      </c>
      <c r="P68" s="5" t="s">
        <v>895</v>
      </c>
      <c r="Q68" s="5" t="s">
        <v>122</v>
      </c>
      <c r="R68" s="5" t="s">
        <v>123</v>
      </c>
      <c r="T68" s="5" t="s">
        <v>123</v>
      </c>
      <c r="U68" s="5" t="s">
        <v>123</v>
      </c>
      <c r="V68" s="5" t="s">
        <v>123</v>
      </c>
      <c r="X68" s="5" t="s">
        <v>123</v>
      </c>
      <c r="Y68" s="5" t="s">
        <v>123</v>
      </c>
      <c r="AA68" s="5" t="s">
        <v>123</v>
      </c>
      <c r="AB68" s="5" t="s">
        <v>123</v>
      </c>
      <c r="DB68" s="5">
        <v>3.0</v>
      </c>
      <c r="DE68" s="5" t="s">
        <v>138</v>
      </c>
      <c r="DF68" s="5" t="s">
        <v>2222</v>
      </c>
      <c r="DG68" s="16" t="s">
        <v>2223</v>
      </c>
      <c r="DH68" s="16" t="str">
        <f>HYPERLINK("https://docs.google.com/document/d/1wZawihLx-2okfZOdZhd9mLZqcm7RME25iKK5Kp3cPvc/edit?usp=drivesdk","Canopy Nomination 98: Howard Middle School for Math and Science")</f>
        <v>Canopy Nomination 98: Howard Middle School for Math and Science</v>
      </c>
      <c r="DI68" s="5" t="s">
        <v>2175</v>
      </c>
    </row>
    <row r="69">
      <c r="A69" s="5">
        <v>99.0</v>
      </c>
      <c r="B69" s="6">
        <v>155.0</v>
      </c>
      <c r="C69" s="6">
        <v>65.0</v>
      </c>
      <c r="D69" s="5" t="s">
        <v>109</v>
      </c>
      <c r="E69" s="5" t="s">
        <v>125</v>
      </c>
      <c r="F69" s="5" t="s">
        <v>219</v>
      </c>
      <c r="G69" s="5" t="s">
        <v>112</v>
      </c>
      <c r="H69" s="5" t="s">
        <v>896</v>
      </c>
      <c r="I69" s="5" t="s">
        <v>897</v>
      </c>
      <c r="J69" s="5" t="s">
        <v>397</v>
      </c>
      <c r="K69" s="5" t="s">
        <v>898</v>
      </c>
      <c r="L69" s="8" t="s">
        <v>899</v>
      </c>
      <c r="M69" s="5" t="s">
        <v>118</v>
      </c>
      <c r="N69" s="5" t="s">
        <v>900</v>
      </c>
      <c r="O69" s="5" t="s">
        <v>901</v>
      </c>
      <c r="P69" s="5" t="s">
        <v>902</v>
      </c>
      <c r="Q69" s="5" t="s">
        <v>122</v>
      </c>
      <c r="R69" s="5" t="s">
        <v>123</v>
      </c>
      <c r="U69" s="5" t="s">
        <v>123</v>
      </c>
      <c r="V69" s="5" t="s">
        <v>123</v>
      </c>
      <c r="Y69" s="5" t="s">
        <v>123</v>
      </c>
      <c r="DB69" s="5">
        <v>3.0</v>
      </c>
      <c r="DE69" s="5" t="s">
        <v>138</v>
      </c>
      <c r="DF69" s="5" t="s">
        <v>2227</v>
      </c>
      <c r="DG69" s="16" t="s">
        <v>2228</v>
      </c>
      <c r="DH69" s="16" t="str">
        <f>HYPERLINK("https://docs.google.com/document/d/1epW5gBQk7ug6lZYBMH6yF2qlNLgVrd_S6AP_pr5GBPw/edit?usp=drivesdk","Canopy Nomination 99: IDEA Toros College Preparatory")</f>
        <v>Canopy Nomination 99: IDEA Toros College Preparatory</v>
      </c>
      <c r="DI69" s="5" t="s">
        <v>2175</v>
      </c>
    </row>
    <row r="70">
      <c r="A70" s="5">
        <v>100.0</v>
      </c>
      <c r="B70" s="6">
        <v>171.0</v>
      </c>
      <c r="C70" s="6">
        <v>93.0</v>
      </c>
      <c r="D70" s="5" t="s">
        <v>109</v>
      </c>
      <c r="E70" s="5" t="s">
        <v>125</v>
      </c>
      <c r="F70" s="5" t="s">
        <v>160</v>
      </c>
      <c r="G70" s="5" t="s">
        <v>754</v>
      </c>
      <c r="H70" s="5" t="s">
        <v>903</v>
      </c>
      <c r="I70" s="5" t="s">
        <v>616</v>
      </c>
      <c r="J70" s="5" t="s">
        <v>222</v>
      </c>
      <c r="K70" s="5" t="s">
        <v>904</v>
      </c>
      <c r="L70" s="7" t="s">
        <v>117</v>
      </c>
      <c r="M70" s="5" t="s">
        <v>118</v>
      </c>
      <c r="N70" s="5" t="s">
        <v>905</v>
      </c>
      <c r="O70" s="5" t="s">
        <v>906</v>
      </c>
      <c r="P70" s="5" t="s">
        <v>907</v>
      </c>
      <c r="Q70" s="5" t="s">
        <v>122</v>
      </c>
      <c r="S70" s="5" t="s">
        <v>123</v>
      </c>
      <c r="T70" s="5" t="s">
        <v>123</v>
      </c>
      <c r="U70" s="5" t="s">
        <v>123</v>
      </c>
      <c r="V70" s="5" t="s">
        <v>123</v>
      </c>
      <c r="W70" s="5" t="s">
        <v>123</v>
      </c>
      <c r="X70" s="5" t="s">
        <v>123</v>
      </c>
      <c r="Y70" s="5" t="s">
        <v>123</v>
      </c>
      <c r="AA70" s="5" t="s">
        <v>123</v>
      </c>
      <c r="AB70" s="5" t="s">
        <v>123</v>
      </c>
      <c r="AC70" s="5" t="s">
        <v>123</v>
      </c>
      <c r="DB70" s="5">
        <v>4.0</v>
      </c>
      <c r="DE70" s="5" t="s">
        <v>207</v>
      </c>
      <c r="DF70" s="5" t="s">
        <v>2231</v>
      </c>
      <c r="DG70" s="16" t="s">
        <v>2232</v>
      </c>
      <c r="DH70" s="16" t="str">
        <f>HYPERLINK("https://docs.google.com/document/d/1ZAt6NSsGI0_ie0y0yshxzHOMq9CD09-2QdLIt3gBMKY/edit?usp=drivesdk","Canopy Nomination 100: IDEATE High School")</f>
        <v>Canopy Nomination 100: IDEATE High School</v>
      </c>
      <c r="DI70" s="5" t="s">
        <v>2175</v>
      </c>
    </row>
    <row r="71">
      <c r="A71" s="5">
        <v>102.0</v>
      </c>
      <c r="B71" s="6">
        <v>207.0</v>
      </c>
      <c r="C71" s="6">
        <v>60.0</v>
      </c>
      <c r="D71" s="5" t="s">
        <v>139</v>
      </c>
      <c r="E71" s="5" t="s">
        <v>110</v>
      </c>
      <c r="F71" s="5" t="s">
        <v>160</v>
      </c>
      <c r="G71" s="5" t="s">
        <v>705</v>
      </c>
      <c r="H71" s="5" t="s">
        <v>914</v>
      </c>
      <c r="I71" s="5" t="s">
        <v>915</v>
      </c>
      <c r="J71" s="5" t="s">
        <v>501</v>
      </c>
      <c r="K71" s="5" t="s">
        <v>143</v>
      </c>
      <c r="L71" s="8" t="s">
        <v>916</v>
      </c>
      <c r="M71" s="5" t="s">
        <v>118</v>
      </c>
      <c r="N71" s="5" t="s">
        <v>917</v>
      </c>
      <c r="O71" s="5" t="s">
        <v>918</v>
      </c>
      <c r="P71" s="5" t="s">
        <v>919</v>
      </c>
      <c r="Q71" s="5" t="s">
        <v>122</v>
      </c>
      <c r="T71" s="5" t="s">
        <v>123</v>
      </c>
      <c r="U71" s="5" t="s">
        <v>123</v>
      </c>
      <c r="V71" s="5" t="s">
        <v>123</v>
      </c>
      <c r="Y71" s="5" t="s">
        <v>123</v>
      </c>
      <c r="Z71" s="5" t="s">
        <v>123</v>
      </c>
      <c r="AA71" s="5" t="s">
        <v>123</v>
      </c>
      <c r="AB71" s="5" t="s">
        <v>123</v>
      </c>
      <c r="AC71" s="5" t="s">
        <v>123</v>
      </c>
      <c r="DB71" s="5">
        <v>4.0</v>
      </c>
      <c r="DE71" s="5" t="s">
        <v>124</v>
      </c>
      <c r="DF71" s="5" t="s">
        <v>2238</v>
      </c>
      <c r="DG71" s="16" t="s">
        <v>2239</v>
      </c>
      <c r="DH71" s="16" t="str">
        <f>HYPERLINK("https://docs.google.com/document/d/1bFdKKYIIpNXLx2swwEFI5AptfRZibGQAYgDK0uGgN00/edit?usp=drivesdk","Canopy Nomination 102: Innovations High School")</f>
        <v>Canopy Nomination 102: Innovations High School</v>
      </c>
      <c r="DI71" s="5" t="s">
        <v>2242</v>
      </c>
    </row>
    <row r="72">
      <c r="A72" s="5">
        <v>103.0</v>
      </c>
      <c r="B72" s="6">
        <v>227.0</v>
      </c>
      <c r="C72" s="6">
        <v>102.0</v>
      </c>
      <c r="D72" s="5" t="s">
        <v>139</v>
      </c>
      <c r="E72" s="5" t="s">
        <v>110</v>
      </c>
      <c r="F72" s="5" t="s">
        <v>160</v>
      </c>
      <c r="G72" s="5" t="s">
        <v>920</v>
      </c>
      <c r="H72" s="5" t="s">
        <v>921</v>
      </c>
      <c r="I72" s="5" t="s">
        <v>922</v>
      </c>
      <c r="J72" s="5" t="s">
        <v>460</v>
      </c>
      <c r="K72" s="5" t="s">
        <v>923</v>
      </c>
      <c r="L72" s="8" t="s">
        <v>924</v>
      </c>
      <c r="M72" s="5" t="s">
        <v>118</v>
      </c>
      <c r="N72" s="5" t="s">
        <v>925</v>
      </c>
      <c r="O72" s="5" t="s">
        <v>926</v>
      </c>
      <c r="P72" s="5" t="s">
        <v>927</v>
      </c>
      <c r="Q72" s="5" t="s">
        <v>122</v>
      </c>
      <c r="T72" s="5" t="s">
        <v>123</v>
      </c>
      <c r="DB72" s="5">
        <v>2.0</v>
      </c>
      <c r="DD72" s="5" t="s">
        <v>928</v>
      </c>
      <c r="DE72" s="5" t="s">
        <v>207</v>
      </c>
      <c r="DF72" s="5" t="s">
        <v>2243</v>
      </c>
      <c r="DG72" s="16" t="s">
        <v>2244</v>
      </c>
      <c r="DH72" s="16" t="str">
        <f>HYPERLINK("https://docs.google.com/document/d/1X0BWUpTCRO4SsnKvjSUVJ1h_NSCIZhVsxs7sat9_6oE/edit?usp=drivesdk","Canopy Nomination 103: Iroquois High School")</f>
        <v>Canopy Nomination 103: Iroquois High School</v>
      </c>
      <c r="DI72" s="5" t="s">
        <v>2242</v>
      </c>
    </row>
    <row r="73">
      <c r="A73" s="5">
        <v>104.0</v>
      </c>
      <c r="B73" s="6">
        <v>40.0</v>
      </c>
      <c r="C73" s="6">
        <v>97.0</v>
      </c>
      <c r="D73" s="5" t="s">
        <v>139</v>
      </c>
      <c r="E73" s="5" t="s">
        <v>110</v>
      </c>
      <c r="F73" s="5" t="s">
        <v>160</v>
      </c>
      <c r="G73" s="5" t="s">
        <v>720</v>
      </c>
      <c r="H73" s="5" t="s">
        <v>929</v>
      </c>
      <c r="I73" s="5" t="s">
        <v>748</v>
      </c>
      <c r="J73" s="5" t="s">
        <v>417</v>
      </c>
      <c r="K73" s="5" t="s">
        <v>749</v>
      </c>
      <c r="L73" s="8" t="s">
        <v>930</v>
      </c>
      <c r="M73" s="5" t="s">
        <v>118</v>
      </c>
      <c r="N73" s="5" t="s">
        <v>931</v>
      </c>
      <c r="O73" s="5" t="s">
        <v>932</v>
      </c>
      <c r="P73" s="5" t="s">
        <v>933</v>
      </c>
      <c r="Q73" s="5" t="s">
        <v>122</v>
      </c>
      <c r="R73" s="5" t="s">
        <v>123</v>
      </c>
      <c r="S73" s="5" t="s">
        <v>123</v>
      </c>
      <c r="U73" s="5" t="s">
        <v>123</v>
      </c>
      <c r="V73" s="5" t="s">
        <v>123</v>
      </c>
      <c r="Y73" s="5" t="s">
        <v>123</v>
      </c>
      <c r="AA73" s="5" t="s">
        <v>123</v>
      </c>
      <c r="DB73" s="5">
        <v>3.0</v>
      </c>
      <c r="DE73" s="5" t="s">
        <v>138</v>
      </c>
      <c r="DF73" s="5" t="s">
        <v>2245</v>
      </c>
      <c r="DG73" s="16" t="s">
        <v>2246</v>
      </c>
      <c r="DH73" s="16" t="str">
        <f>HYPERLINK("https://docs.google.com/document/d/1dLwZw7WRcrJcGBHBa26gJa7WwMTNmSIoLDhm2-QBrC0/edit?usp=drivesdk","Canopy Nomination 104: John Barry Elementary School")</f>
        <v>Canopy Nomination 104: John Barry Elementary School</v>
      </c>
      <c r="DI73" s="5" t="s">
        <v>2242</v>
      </c>
    </row>
    <row r="74">
      <c r="A74" s="5">
        <v>105.0</v>
      </c>
      <c r="B74" s="6">
        <v>25.0</v>
      </c>
      <c r="C74" s="6">
        <v>78.0</v>
      </c>
      <c r="D74" s="5" t="s">
        <v>109</v>
      </c>
      <c r="E74" s="5" t="s">
        <v>110</v>
      </c>
      <c r="F74" s="5" t="s">
        <v>160</v>
      </c>
      <c r="G74" s="5" t="s">
        <v>178</v>
      </c>
      <c r="H74" s="5" t="s">
        <v>934</v>
      </c>
      <c r="I74" s="5" t="s">
        <v>935</v>
      </c>
      <c r="J74" s="5" t="s">
        <v>181</v>
      </c>
      <c r="K74" s="5" t="s">
        <v>936</v>
      </c>
      <c r="L74" s="8" t="s">
        <v>937</v>
      </c>
      <c r="M74" s="5" t="s">
        <v>118</v>
      </c>
      <c r="N74" s="5" t="s">
        <v>938</v>
      </c>
      <c r="O74" s="5" t="s">
        <v>939</v>
      </c>
      <c r="P74" s="5" t="s">
        <v>940</v>
      </c>
      <c r="Q74" s="5" t="s">
        <v>122</v>
      </c>
      <c r="S74" s="5" t="s">
        <v>123</v>
      </c>
      <c r="V74" s="5" t="s">
        <v>123</v>
      </c>
      <c r="X74" s="5" t="s">
        <v>123</v>
      </c>
      <c r="DB74" s="5">
        <v>3.0</v>
      </c>
      <c r="DD74" s="5" t="s">
        <v>941</v>
      </c>
      <c r="DE74" s="5" t="s">
        <v>124</v>
      </c>
      <c r="DF74" s="5" t="s">
        <v>2247</v>
      </c>
      <c r="DG74" s="16" t="s">
        <v>2248</v>
      </c>
      <c r="DH74" s="16" t="str">
        <f>HYPERLINK("https://docs.google.com/document/d/1pFlV74FQ_sm4XomYEw4ytyfZvHo1RqjsxUo6VSk9X4w/edit?usp=drivesdk","Canopy Nomination 105: Juab High School")</f>
        <v>Canopy Nomination 105: Juab High School</v>
      </c>
      <c r="DI74" s="5" t="s">
        <v>2242</v>
      </c>
    </row>
    <row r="75">
      <c r="A75" s="5">
        <v>106.0</v>
      </c>
      <c r="B75" s="6" t="s">
        <v>942</v>
      </c>
      <c r="C75" s="12">
        <v>142109.0</v>
      </c>
      <c r="D75" s="5" t="s">
        <v>323</v>
      </c>
      <c r="G75" s="5" t="s">
        <v>943</v>
      </c>
      <c r="H75" s="5" t="s">
        <v>944</v>
      </c>
      <c r="I75" s="5" t="s">
        <v>945</v>
      </c>
      <c r="J75" s="5" t="s">
        <v>115</v>
      </c>
      <c r="K75" s="5" t="s">
        <v>946</v>
      </c>
      <c r="L75" s="8" t="s">
        <v>947</v>
      </c>
      <c r="M75" s="5" t="s">
        <v>118</v>
      </c>
      <c r="N75" s="5" t="s">
        <v>948</v>
      </c>
      <c r="O75" s="5" t="s">
        <v>949</v>
      </c>
      <c r="P75" s="5" t="s">
        <v>950</v>
      </c>
      <c r="Q75" s="5" t="s">
        <v>122</v>
      </c>
      <c r="R75" s="5" t="s">
        <v>123</v>
      </c>
      <c r="AB75" s="5" t="s">
        <v>123</v>
      </c>
      <c r="DB75" s="9">
        <v>43558.0</v>
      </c>
      <c r="DE75" s="5" t="s">
        <v>124</v>
      </c>
      <c r="DF75" s="5" t="s">
        <v>2249</v>
      </c>
      <c r="DG75" s="16" t="s">
        <v>2250</v>
      </c>
      <c r="DH75" s="16" t="str">
        <f>HYPERLINK("https://docs.google.com/document/d/1M7t-h9VWDGzrECUAEEtuRlqoYAdKosp9wxeCtYf87oo/edit?usp=drivesdk","Canopy Nomination 106: Kent Innovation High School")</f>
        <v>Canopy Nomination 106: Kent Innovation High School</v>
      </c>
      <c r="DI75" s="5" t="s">
        <v>2242</v>
      </c>
    </row>
    <row r="76">
      <c r="A76" s="5">
        <v>107.0</v>
      </c>
      <c r="B76" s="6">
        <v>81.0</v>
      </c>
      <c r="C76" s="6">
        <v>50.0</v>
      </c>
      <c r="D76" s="5" t="s">
        <v>109</v>
      </c>
      <c r="E76" s="5" t="s">
        <v>110</v>
      </c>
      <c r="F76" s="5" t="s">
        <v>111</v>
      </c>
      <c r="G76" s="5" t="s">
        <v>112</v>
      </c>
      <c r="H76" s="5" t="s">
        <v>951</v>
      </c>
      <c r="I76" s="5" t="s">
        <v>259</v>
      </c>
      <c r="J76" s="5" t="s">
        <v>439</v>
      </c>
      <c r="K76" s="5" t="s">
        <v>952</v>
      </c>
      <c r="L76" s="8" t="s">
        <v>953</v>
      </c>
      <c r="M76" s="5" t="s">
        <v>118</v>
      </c>
      <c r="N76" s="5" t="s">
        <v>954</v>
      </c>
      <c r="O76" s="5" t="s">
        <v>955</v>
      </c>
      <c r="P76" s="5" t="s">
        <v>956</v>
      </c>
      <c r="Q76" s="5" t="s">
        <v>122</v>
      </c>
      <c r="R76" s="5" t="s">
        <v>123</v>
      </c>
      <c r="T76" s="5" t="s">
        <v>123</v>
      </c>
      <c r="Y76" s="5" t="s">
        <v>123</v>
      </c>
      <c r="DB76" s="5">
        <v>4.0</v>
      </c>
      <c r="DE76" s="5" t="s">
        <v>138</v>
      </c>
      <c r="DF76" s="5" t="s">
        <v>2251</v>
      </c>
      <c r="DG76" s="16" t="s">
        <v>2252</v>
      </c>
      <c r="DH76" s="16" t="str">
        <f>HYPERLINK("https://docs.google.com/document/d/1Vj4MfOWPvI8EgWjP55p7puqVIvJOGBxbX5umAuwgDac/edit?usp=drivesdk","Canopy Nomination 107: Ketcham")</f>
        <v>Canopy Nomination 107: Ketcham</v>
      </c>
      <c r="DI76" s="5" t="s">
        <v>2242</v>
      </c>
    </row>
    <row r="77">
      <c r="A77" s="5">
        <v>109.0</v>
      </c>
      <c r="B77" s="6">
        <v>149.0</v>
      </c>
      <c r="C77" s="6">
        <v>57.0</v>
      </c>
      <c r="D77" s="5" t="s">
        <v>109</v>
      </c>
      <c r="E77" s="5" t="s">
        <v>110</v>
      </c>
      <c r="F77" s="5" t="s">
        <v>111</v>
      </c>
      <c r="G77" s="5" t="s">
        <v>112</v>
      </c>
      <c r="H77" s="5" t="s">
        <v>967</v>
      </c>
      <c r="I77" s="5" t="s">
        <v>968</v>
      </c>
      <c r="J77" s="5" t="s">
        <v>327</v>
      </c>
      <c r="K77" s="5" t="s">
        <v>969</v>
      </c>
      <c r="L77" s="8" t="s">
        <v>970</v>
      </c>
      <c r="M77" s="5" t="s">
        <v>118</v>
      </c>
      <c r="N77" s="5" t="s">
        <v>971</v>
      </c>
      <c r="O77" s="5" t="s">
        <v>972</v>
      </c>
      <c r="P77" s="5" t="s">
        <v>973</v>
      </c>
      <c r="Q77" s="5" t="s">
        <v>122</v>
      </c>
      <c r="T77" s="5" t="s">
        <v>123</v>
      </c>
      <c r="W77" s="5" t="s">
        <v>123</v>
      </c>
      <c r="AB77" s="5" t="s">
        <v>123</v>
      </c>
      <c r="AC77" s="5" t="s">
        <v>123</v>
      </c>
      <c r="DB77" s="5">
        <v>3.0</v>
      </c>
      <c r="DD77" s="5" t="s">
        <v>974</v>
      </c>
      <c r="DE77" s="5" t="s">
        <v>138</v>
      </c>
      <c r="DF77" s="5" t="s">
        <v>2253</v>
      </c>
      <c r="DG77" s="16" t="s">
        <v>2254</v>
      </c>
      <c r="DH77" s="16" t="str">
        <f>HYPERLINK("https://docs.google.com/document/d/12Ih1xiU0fI1B5nCOLvwXdmysUusaFF1gxIIS_I-PswA/edit?usp=drivesdk","Canopy Nomination 109: KIPP Academy Lynn Collegiate")</f>
        <v>Canopy Nomination 109: KIPP Academy Lynn Collegiate</v>
      </c>
      <c r="DI77" s="5" t="s">
        <v>2242</v>
      </c>
    </row>
    <row r="78">
      <c r="A78" s="5">
        <v>110.0</v>
      </c>
      <c r="B78" s="6">
        <v>276.0</v>
      </c>
      <c r="C78" s="6">
        <v>114.0</v>
      </c>
      <c r="D78" s="5" t="s">
        <v>139</v>
      </c>
      <c r="E78" s="5" t="s">
        <v>110</v>
      </c>
      <c r="F78" s="5" t="s">
        <v>111</v>
      </c>
      <c r="G78" s="5" t="s">
        <v>112</v>
      </c>
      <c r="H78" s="5" t="s">
        <v>975</v>
      </c>
      <c r="I78" s="5" t="s">
        <v>976</v>
      </c>
      <c r="J78" s="5" t="s">
        <v>397</v>
      </c>
      <c r="K78" s="5" t="s">
        <v>977</v>
      </c>
      <c r="L78" s="8" t="s">
        <v>978</v>
      </c>
      <c r="M78" s="5" t="s">
        <v>118</v>
      </c>
      <c r="N78" s="5" t="s">
        <v>979</v>
      </c>
      <c r="O78" s="5" t="s">
        <v>980</v>
      </c>
      <c r="Q78" s="5" t="s">
        <v>122</v>
      </c>
      <c r="R78" s="5" t="s">
        <v>123</v>
      </c>
      <c r="V78" s="5" t="s">
        <v>123</v>
      </c>
      <c r="DB78" s="5">
        <v>4.0</v>
      </c>
      <c r="DE78" s="5" t="s">
        <v>138</v>
      </c>
      <c r="DF78" s="5" t="s">
        <v>2256</v>
      </c>
      <c r="DG78" s="16" t="s">
        <v>2257</v>
      </c>
      <c r="DH78" s="16" t="str">
        <f>HYPERLINK("https://docs.google.com/document/d/1QgyAxC78_YcMrzr2s3wm8WpyCi3oY3TQGILTj_lN-pg/edit?usp=drivesdk","Canopy Nomination 110: KIPP Liberation")</f>
        <v>Canopy Nomination 110: KIPP Liberation</v>
      </c>
      <c r="DI78" s="5" t="s">
        <v>2242</v>
      </c>
    </row>
    <row r="79">
      <c r="A79" s="5">
        <v>112.0</v>
      </c>
      <c r="B79" s="6" t="s">
        <v>990</v>
      </c>
      <c r="C79" s="6" t="s">
        <v>991</v>
      </c>
      <c r="D79" s="5" t="s">
        <v>323</v>
      </c>
      <c r="G79" s="5" t="s">
        <v>998</v>
      </c>
      <c r="H79" s="5" t="s">
        <v>993</v>
      </c>
      <c r="I79" s="5" t="s">
        <v>527</v>
      </c>
      <c r="J79" s="5" t="s">
        <v>142</v>
      </c>
      <c r="K79" s="5" t="s">
        <v>595</v>
      </c>
      <c r="L79" s="8" t="s">
        <v>994</v>
      </c>
      <c r="M79" s="5" t="s">
        <v>133</v>
      </c>
      <c r="N79" s="5" t="s">
        <v>995</v>
      </c>
      <c r="O79" s="5" t="s">
        <v>996</v>
      </c>
      <c r="P79" s="5" t="s">
        <v>997</v>
      </c>
      <c r="Q79" s="5" t="s">
        <v>122</v>
      </c>
      <c r="T79" s="5" t="s">
        <v>123</v>
      </c>
      <c r="U79" s="5" t="s">
        <v>123</v>
      </c>
      <c r="V79" s="5" t="s">
        <v>123</v>
      </c>
      <c r="Y79" s="5" t="s">
        <v>123</v>
      </c>
      <c r="AA79" s="5" t="s">
        <v>123</v>
      </c>
      <c r="DB79" s="9">
        <v>43527.0</v>
      </c>
      <c r="DD79" s="5" t="s">
        <v>999</v>
      </c>
      <c r="DE79" s="5" t="s">
        <v>138</v>
      </c>
      <c r="DF79" s="5" t="s">
        <v>2258</v>
      </c>
      <c r="DG79" s="16" t="s">
        <v>2259</v>
      </c>
      <c r="DH79" s="16" t="str">
        <f>HYPERLINK("https://docs.google.com/document/d/1XQQJEYGoBP3K-s1zehd6emUpE4cKRWL-FSFf5niKXrk/edit?usp=drivesdk","Canopy Nomination 112: Launch")</f>
        <v>Canopy Nomination 112: Launch</v>
      </c>
      <c r="DI79" s="5" t="s">
        <v>2242</v>
      </c>
    </row>
    <row r="80">
      <c r="A80" s="5">
        <v>113.0</v>
      </c>
      <c r="B80" s="6">
        <v>261.0</v>
      </c>
      <c r="C80" s="6">
        <v>73.0</v>
      </c>
      <c r="D80" s="5" t="s">
        <v>139</v>
      </c>
      <c r="E80" s="5" t="s">
        <v>110</v>
      </c>
      <c r="F80" s="5" t="s">
        <v>160</v>
      </c>
      <c r="G80" s="5" t="s">
        <v>403</v>
      </c>
      <c r="H80" s="5" t="s">
        <v>1000</v>
      </c>
      <c r="I80" s="5" t="s">
        <v>1001</v>
      </c>
      <c r="J80" s="5" t="s">
        <v>406</v>
      </c>
      <c r="K80" s="5" t="s">
        <v>1002</v>
      </c>
      <c r="L80" s="8" t="s">
        <v>1003</v>
      </c>
      <c r="M80" s="5" t="s">
        <v>118</v>
      </c>
      <c r="N80" s="5" t="s">
        <v>1004</v>
      </c>
      <c r="O80" s="5" t="s">
        <v>1005</v>
      </c>
      <c r="P80" s="5" t="s">
        <v>1006</v>
      </c>
      <c r="Q80" s="5" t="s">
        <v>122</v>
      </c>
      <c r="S80" s="5" t="s">
        <v>123</v>
      </c>
      <c r="T80" s="5" t="s">
        <v>123</v>
      </c>
      <c r="U80" s="5" t="s">
        <v>123</v>
      </c>
      <c r="V80" s="5" t="s">
        <v>123</v>
      </c>
      <c r="X80" s="5" t="s">
        <v>123</v>
      </c>
      <c r="Y80" s="5" t="s">
        <v>123</v>
      </c>
      <c r="AA80" s="5" t="s">
        <v>123</v>
      </c>
      <c r="DB80" s="5">
        <v>4.0</v>
      </c>
      <c r="DE80" s="5" t="s">
        <v>124</v>
      </c>
      <c r="DF80" s="5" t="s">
        <v>2260</v>
      </c>
      <c r="DG80" s="16" t="s">
        <v>2261</v>
      </c>
      <c r="DH80" s="16" t="str">
        <f>HYPERLINK("https://docs.google.com/document/d/1sRIi1WNCIz19zc9tn9oPi4fbagUjQBRY_02mQvRAu44/edit?usp=drivesdk","Canopy Nomination 113: Lexington 4 Early Childhood Center")</f>
        <v>Canopy Nomination 113: Lexington 4 Early Childhood Center</v>
      </c>
      <c r="DI80" s="5" t="s">
        <v>2242</v>
      </c>
    </row>
    <row r="81">
      <c r="A81" s="5">
        <v>114.0</v>
      </c>
      <c r="B81" s="6">
        <v>43.0</v>
      </c>
      <c r="C81" s="6">
        <v>101.0</v>
      </c>
      <c r="D81" s="5" t="s">
        <v>139</v>
      </c>
      <c r="E81" s="5" t="s">
        <v>125</v>
      </c>
      <c r="F81" s="5" t="s">
        <v>219</v>
      </c>
      <c r="G81" s="5" t="s">
        <v>112</v>
      </c>
      <c r="H81" s="5" t="s">
        <v>1007</v>
      </c>
      <c r="I81" s="5" t="s">
        <v>1008</v>
      </c>
      <c r="J81" s="5" t="s">
        <v>477</v>
      </c>
      <c r="K81" s="5" t="s">
        <v>1009</v>
      </c>
      <c r="L81" s="8" t="s">
        <v>1010</v>
      </c>
      <c r="M81" s="5" t="s">
        <v>118</v>
      </c>
      <c r="N81" s="5" t="s">
        <v>1011</v>
      </c>
      <c r="O81" s="5" t="s">
        <v>1012</v>
      </c>
      <c r="P81" s="5" t="s">
        <v>1013</v>
      </c>
      <c r="Q81" s="5" t="s">
        <v>122</v>
      </c>
      <c r="R81" s="5" t="s">
        <v>123</v>
      </c>
      <c r="T81" s="5" t="s">
        <v>123</v>
      </c>
      <c r="U81" s="5" t="s">
        <v>123</v>
      </c>
      <c r="V81" s="5" t="s">
        <v>123</v>
      </c>
      <c r="Y81" s="5" t="s">
        <v>123</v>
      </c>
      <c r="AA81" s="5" t="s">
        <v>123</v>
      </c>
      <c r="DB81" s="5">
        <v>3.0</v>
      </c>
      <c r="DD81" s="5" t="s">
        <v>1014</v>
      </c>
      <c r="DE81" s="5" t="s">
        <v>124</v>
      </c>
      <c r="DF81" s="5" t="s">
        <v>2262</v>
      </c>
      <c r="DG81" s="16" t="s">
        <v>2263</v>
      </c>
      <c r="DH81" s="16" t="str">
        <f>HYPERLINK("https://docs.google.com/document/d/15OZPu_GAcrv9DaLLNzq1u21AmjfoyFCG9QXV5Y82LxE/edit?usp=drivesdk","Canopy Nomination 114: Liberty Elementary School")</f>
        <v>Canopy Nomination 114: Liberty Elementary School</v>
      </c>
      <c r="DI81" s="5" t="s">
        <v>2264</v>
      </c>
    </row>
    <row r="82">
      <c r="A82" s="5">
        <v>115.0</v>
      </c>
      <c r="B82" s="6">
        <v>283.0</v>
      </c>
      <c r="C82" s="6">
        <v>126.0</v>
      </c>
      <c r="D82" s="5" t="s">
        <v>139</v>
      </c>
      <c r="E82" s="5" t="s">
        <v>110</v>
      </c>
      <c r="F82" s="5" t="s">
        <v>160</v>
      </c>
      <c r="G82" s="5" t="s">
        <v>828</v>
      </c>
      <c r="H82" s="5" t="s">
        <v>1015</v>
      </c>
      <c r="I82" s="5" t="s">
        <v>1016</v>
      </c>
      <c r="J82" s="5" t="s">
        <v>425</v>
      </c>
      <c r="K82" s="5" t="s">
        <v>143</v>
      </c>
      <c r="L82" s="8" t="s">
        <v>1017</v>
      </c>
      <c r="M82" s="5" t="s">
        <v>118</v>
      </c>
      <c r="N82" s="5" t="s">
        <v>1018</v>
      </c>
      <c r="O82" s="5" t="s">
        <v>1019</v>
      </c>
      <c r="P82" s="5" t="s">
        <v>1020</v>
      </c>
      <c r="Q82" s="5" t="s">
        <v>122</v>
      </c>
      <c r="T82" s="5" t="s">
        <v>123</v>
      </c>
      <c r="Y82" s="5" t="s">
        <v>123</v>
      </c>
      <c r="AA82" s="5" t="s">
        <v>123</v>
      </c>
      <c r="DB82" s="5">
        <v>4.0</v>
      </c>
      <c r="DE82" s="5" t="s">
        <v>124</v>
      </c>
      <c r="DF82" s="5" t="s">
        <v>2265</v>
      </c>
      <c r="DG82" s="16" t="s">
        <v>2266</v>
      </c>
      <c r="DH82" s="16" t="str">
        <f>HYPERLINK("https://docs.google.com/document/d/103Ne2ubM3Nhkdk7QhDAE6NsiwKHpM6WxcCzetTjNWlE/edit?usp=drivesdk","Canopy Nomination 115: Lincoln Middle School")</f>
        <v>Canopy Nomination 115: Lincoln Middle School</v>
      </c>
      <c r="DI82" s="5" t="s">
        <v>2264</v>
      </c>
    </row>
    <row r="83">
      <c r="A83" s="5">
        <v>117.0</v>
      </c>
      <c r="B83" s="6">
        <v>157.0</v>
      </c>
      <c r="C83" s="6">
        <v>67.0</v>
      </c>
      <c r="D83" s="5" t="s">
        <v>139</v>
      </c>
      <c r="E83" s="5" t="s">
        <v>110</v>
      </c>
      <c r="F83" s="5" t="s">
        <v>160</v>
      </c>
      <c r="G83" s="5" t="s">
        <v>1029</v>
      </c>
      <c r="H83" s="5" t="s">
        <v>1030</v>
      </c>
      <c r="I83" s="5" t="s">
        <v>221</v>
      </c>
      <c r="J83" s="5" t="s">
        <v>222</v>
      </c>
      <c r="K83" s="5" t="s">
        <v>1031</v>
      </c>
      <c r="L83" s="8" t="s">
        <v>1032</v>
      </c>
      <c r="M83" s="5" t="s">
        <v>118</v>
      </c>
      <c r="N83" s="5" t="s">
        <v>1033</v>
      </c>
      <c r="O83" s="5" t="s">
        <v>1034</v>
      </c>
      <c r="P83" s="5" t="s">
        <v>1035</v>
      </c>
      <c r="Q83" s="5" t="s">
        <v>122</v>
      </c>
      <c r="R83" s="5" t="s">
        <v>123</v>
      </c>
      <c r="S83" s="5" t="s">
        <v>123</v>
      </c>
      <c r="T83" s="5" t="s">
        <v>123</v>
      </c>
      <c r="U83" s="5" t="s">
        <v>123</v>
      </c>
      <c r="V83" s="5" t="s">
        <v>123</v>
      </c>
      <c r="W83" s="5" t="s">
        <v>123</v>
      </c>
      <c r="Y83" s="5" t="s">
        <v>123</v>
      </c>
      <c r="AB83" s="5" t="s">
        <v>123</v>
      </c>
      <c r="DB83" s="5">
        <v>3.0</v>
      </c>
      <c r="DE83" s="5" t="s">
        <v>138</v>
      </c>
      <c r="DF83" s="5" t="s">
        <v>2268</v>
      </c>
      <c r="DG83" s="16" t="s">
        <v>2269</v>
      </c>
      <c r="DH83" s="16" t="str">
        <f>HYPERLINK("https://docs.google.com/document/d/1LSvVpkDDRVOJKm6zXS7xT0SmOGxpEGlfleQkxQqWwJU/edit?usp=drivesdk","Canopy Nomination 117: Lodestar")</f>
        <v>Canopy Nomination 117: Lodestar</v>
      </c>
      <c r="DI83" s="5" t="s">
        <v>2264</v>
      </c>
    </row>
    <row r="84">
      <c r="A84" s="5">
        <v>118.0</v>
      </c>
      <c r="B84" s="6">
        <v>164.0</v>
      </c>
      <c r="C84" s="6">
        <v>78.0</v>
      </c>
      <c r="D84" s="5" t="s">
        <v>109</v>
      </c>
      <c r="E84" s="5" t="s">
        <v>110</v>
      </c>
      <c r="F84" s="5" t="s">
        <v>160</v>
      </c>
      <c r="G84" s="5" t="s">
        <v>178</v>
      </c>
      <c r="H84" s="5" t="s">
        <v>1036</v>
      </c>
      <c r="I84" s="5" t="s">
        <v>1037</v>
      </c>
      <c r="J84" s="5" t="s">
        <v>181</v>
      </c>
      <c r="K84" s="5" t="s">
        <v>1038</v>
      </c>
      <c r="L84" s="7" t="s">
        <v>117</v>
      </c>
      <c r="M84" s="5" t="s">
        <v>133</v>
      </c>
      <c r="N84" s="5" t="s">
        <v>1039</v>
      </c>
      <c r="O84" s="5" t="s">
        <v>1040</v>
      </c>
      <c r="P84" s="5" t="s">
        <v>1041</v>
      </c>
      <c r="Q84" s="5" t="s">
        <v>122</v>
      </c>
      <c r="R84" s="5" t="s">
        <v>123</v>
      </c>
      <c r="S84" s="5" t="s">
        <v>123</v>
      </c>
      <c r="U84" s="5" t="s">
        <v>123</v>
      </c>
      <c r="V84" s="5" t="s">
        <v>123</v>
      </c>
      <c r="W84" s="5" t="s">
        <v>123</v>
      </c>
      <c r="AB84" s="5" t="s">
        <v>123</v>
      </c>
      <c r="AC84" s="5" t="s">
        <v>123</v>
      </c>
      <c r="DB84" s="5">
        <v>4.0</v>
      </c>
      <c r="DE84" s="5" t="s">
        <v>138</v>
      </c>
      <c r="DF84" s="5" t="s">
        <v>2270</v>
      </c>
      <c r="DG84" s="16" t="s">
        <v>2271</v>
      </c>
      <c r="DH84" s="16" t="str">
        <f>HYPERLINK("https://docs.google.com/document/d/14RJLZErqIVcpFN0zR0_A6hPMeiIIxovSqscs8R8gtBQ/edit?usp=drivesdk","Canopy Nomination 118: Logan Innovations")</f>
        <v>Canopy Nomination 118: Logan Innovations</v>
      </c>
      <c r="DI84" s="5" t="s">
        <v>2264</v>
      </c>
    </row>
    <row r="85">
      <c r="A85" s="5">
        <v>120.0</v>
      </c>
      <c r="B85" s="6">
        <v>220.0</v>
      </c>
      <c r="C85" s="6">
        <v>88.0</v>
      </c>
      <c r="D85" s="5" t="s">
        <v>139</v>
      </c>
      <c r="E85" s="5" t="s">
        <v>110</v>
      </c>
      <c r="F85" s="5" t="s">
        <v>160</v>
      </c>
      <c r="G85" s="5" t="s">
        <v>422</v>
      </c>
      <c r="H85" s="5" t="s">
        <v>1048</v>
      </c>
      <c r="I85" s="5" t="s">
        <v>1049</v>
      </c>
      <c r="J85" s="5" t="s">
        <v>397</v>
      </c>
      <c r="K85" s="5" t="s">
        <v>1050</v>
      </c>
      <c r="L85" s="8" t="s">
        <v>1051</v>
      </c>
      <c r="M85" s="5" t="s">
        <v>118</v>
      </c>
      <c r="N85" s="5" t="s">
        <v>1052</v>
      </c>
      <c r="O85" s="5" t="s">
        <v>1053</v>
      </c>
      <c r="P85" s="5" t="s">
        <v>1054</v>
      </c>
      <c r="Q85" s="5" t="s">
        <v>122</v>
      </c>
      <c r="R85" s="5" t="s">
        <v>123</v>
      </c>
      <c r="S85" s="5" t="s">
        <v>123</v>
      </c>
      <c r="T85" s="5" t="s">
        <v>123</v>
      </c>
      <c r="U85" s="5" t="s">
        <v>123</v>
      </c>
      <c r="V85" s="5" t="s">
        <v>123</v>
      </c>
      <c r="X85" s="5" t="s">
        <v>123</v>
      </c>
      <c r="Y85" s="5" t="s">
        <v>123</v>
      </c>
      <c r="AA85" s="5" t="s">
        <v>123</v>
      </c>
      <c r="AB85" s="5" t="s">
        <v>123</v>
      </c>
      <c r="DB85" s="5">
        <v>3.0</v>
      </c>
      <c r="DD85" s="5" t="s">
        <v>1055</v>
      </c>
      <c r="DE85" s="5" t="s">
        <v>124</v>
      </c>
      <c r="DF85" s="5" t="s">
        <v>2272</v>
      </c>
      <c r="DG85" s="16" t="s">
        <v>2273</v>
      </c>
      <c r="DH85" s="16" t="str">
        <f>HYPERLINK("https://docs.google.com/document/d/1_9UH8O801kj8_80B5yFPiIB1rdvlJ3RCpZzb_gEJo6Y/edit?usp=drivesdk","Canopy Nomination 120: Magnolia Montessori for All")</f>
        <v>Canopy Nomination 120: Magnolia Montessori for All</v>
      </c>
      <c r="DI85" s="5" t="s">
        <v>2264</v>
      </c>
    </row>
    <row r="86">
      <c r="A86" s="5">
        <v>121.0</v>
      </c>
      <c r="B86" s="6">
        <v>193.0</v>
      </c>
      <c r="C86" s="6">
        <v>126.0</v>
      </c>
      <c r="D86" s="5" t="s">
        <v>139</v>
      </c>
      <c r="E86" s="5" t="s">
        <v>110</v>
      </c>
      <c r="F86" s="5" t="s">
        <v>160</v>
      </c>
      <c r="G86" s="5" t="s">
        <v>828</v>
      </c>
      <c r="H86" s="5" t="s">
        <v>1056</v>
      </c>
      <c r="I86" s="5" t="s">
        <v>1057</v>
      </c>
      <c r="J86" s="5" t="s">
        <v>425</v>
      </c>
      <c r="K86" s="5" t="s">
        <v>143</v>
      </c>
      <c r="L86" s="8" t="s">
        <v>1058</v>
      </c>
      <c r="M86" s="5" t="s">
        <v>118</v>
      </c>
      <c r="N86" s="5" t="s">
        <v>1059</v>
      </c>
      <c r="O86" s="5" t="s">
        <v>1060</v>
      </c>
      <c r="P86" s="5" t="s">
        <v>1061</v>
      </c>
      <c r="Q86" s="5" t="s">
        <v>122</v>
      </c>
      <c r="S86" s="5" t="s">
        <v>123</v>
      </c>
      <c r="V86" s="5" t="s">
        <v>123</v>
      </c>
      <c r="W86" s="5" t="s">
        <v>123</v>
      </c>
      <c r="X86" s="5" t="s">
        <v>123</v>
      </c>
      <c r="AB86" s="5" t="s">
        <v>123</v>
      </c>
      <c r="AC86" s="5" t="s">
        <v>123</v>
      </c>
      <c r="AM86" s="5" t="s">
        <v>123</v>
      </c>
      <c r="DB86" s="5">
        <v>4.0</v>
      </c>
      <c r="DE86" s="5" t="s">
        <v>124</v>
      </c>
      <c r="DF86" s="5" t="s">
        <v>2274</v>
      </c>
      <c r="DG86" s="16" t="s">
        <v>2275</v>
      </c>
      <c r="DH86" s="16" t="str">
        <f>HYPERLINK("https://docs.google.com/document/d/1f4yAUEcxB5NyCVV2jL01FCFIn9JwRldXPXIlYVnwzDQ/edit?usp=drivesdk","Canopy Nomination 121: Manual Academy")</f>
        <v>Canopy Nomination 121: Manual Academy</v>
      </c>
      <c r="DI86" s="5" t="s">
        <v>2264</v>
      </c>
    </row>
    <row r="87">
      <c r="A87" s="5">
        <v>125.0</v>
      </c>
      <c r="B87" s="6">
        <v>117.0</v>
      </c>
      <c r="C87" s="6">
        <v>107.0</v>
      </c>
      <c r="D87" s="5" t="s">
        <v>139</v>
      </c>
      <c r="E87" s="5" t="s">
        <v>110</v>
      </c>
      <c r="F87" s="5" t="s">
        <v>160</v>
      </c>
      <c r="G87" s="5" t="s">
        <v>462</v>
      </c>
      <c r="H87" s="5" t="s">
        <v>1085</v>
      </c>
      <c r="I87" s="5" t="s">
        <v>1086</v>
      </c>
      <c r="J87" s="5" t="s">
        <v>386</v>
      </c>
      <c r="K87" s="5" t="s">
        <v>1087</v>
      </c>
      <c r="L87" s="8" t="s">
        <v>1088</v>
      </c>
      <c r="M87" s="5" t="s">
        <v>118</v>
      </c>
      <c r="N87" s="5" t="s">
        <v>1089</v>
      </c>
      <c r="O87" s="5" t="s">
        <v>1090</v>
      </c>
      <c r="P87" s="5" t="s">
        <v>1091</v>
      </c>
      <c r="Q87" s="5" t="s">
        <v>122</v>
      </c>
      <c r="R87" s="5" t="s">
        <v>123</v>
      </c>
      <c r="DB87" s="5">
        <v>3.0</v>
      </c>
      <c r="DE87" s="5" t="s">
        <v>138</v>
      </c>
      <c r="DF87" s="5" t="s">
        <v>2276</v>
      </c>
      <c r="DG87" s="16" t="s">
        <v>2277</v>
      </c>
      <c r="DH87" s="16" t="str">
        <f>HYPERLINK("https://docs.google.com/document/d/1twKD-5loKeuPCN-mUysCD5daxaIo7lOcsTQayoBGosA/edit?usp=drivesdk","Canopy Nomination 125: Mena High School")</f>
        <v>Canopy Nomination 125: Mena High School</v>
      </c>
      <c r="DI87" s="5" t="s">
        <v>2264</v>
      </c>
    </row>
    <row r="88">
      <c r="A88" s="5">
        <v>127.0</v>
      </c>
      <c r="B88" s="6">
        <v>253.0</v>
      </c>
      <c r="C88" s="6">
        <v>60.0</v>
      </c>
      <c r="D88" s="5" t="s">
        <v>139</v>
      </c>
      <c r="E88" s="5" t="s">
        <v>110</v>
      </c>
      <c r="F88" s="5" t="s">
        <v>160</v>
      </c>
      <c r="G88" s="5" t="s">
        <v>705</v>
      </c>
      <c r="H88" s="5" t="s">
        <v>1100</v>
      </c>
      <c r="I88" s="5" t="s">
        <v>221</v>
      </c>
      <c r="J88" s="5" t="s">
        <v>222</v>
      </c>
      <c r="K88" s="5" t="s">
        <v>143</v>
      </c>
      <c r="L88" s="8" t="s">
        <v>1101</v>
      </c>
      <c r="M88" s="5" t="s">
        <v>118</v>
      </c>
      <c r="N88" s="5" t="s">
        <v>1102</v>
      </c>
      <c r="O88" s="5" t="s">
        <v>1103</v>
      </c>
      <c r="P88" s="5" t="s">
        <v>1104</v>
      </c>
      <c r="Q88" s="5" t="s">
        <v>122</v>
      </c>
      <c r="T88" s="5" t="s">
        <v>123</v>
      </c>
      <c r="U88" s="5" t="s">
        <v>123</v>
      </c>
      <c r="V88" s="5" t="s">
        <v>123</v>
      </c>
      <c r="W88" s="5" t="s">
        <v>123</v>
      </c>
      <c r="X88" s="5" t="s">
        <v>123</v>
      </c>
      <c r="Y88" s="5" t="s">
        <v>123</v>
      </c>
      <c r="Z88" s="5" t="s">
        <v>123</v>
      </c>
      <c r="AA88" s="5" t="s">
        <v>123</v>
      </c>
      <c r="AB88" s="5" t="s">
        <v>123</v>
      </c>
      <c r="AC88" s="5" t="s">
        <v>123</v>
      </c>
      <c r="DB88" s="5">
        <v>4.0</v>
      </c>
      <c r="DD88" s="5" t="s">
        <v>1105</v>
      </c>
      <c r="DE88" s="5" t="s">
        <v>124</v>
      </c>
      <c r="DF88" s="5" t="s">
        <v>2279</v>
      </c>
      <c r="DG88" s="16" t="s">
        <v>2280</v>
      </c>
      <c r="DH88" s="16" t="str">
        <f>HYPERLINK("https://docs.google.com/document/d/1ppgXZxoq55x7HU776XA1T1vNu0CTnKKrKB-IY2LieTY/edit?usp=drivesdk","Canopy Nomination 127: MetWest")</f>
        <v>Canopy Nomination 127: MetWest</v>
      </c>
      <c r="DI88" s="5" t="s">
        <v>2264</v>
      </c>
    </row>
    <row r="89">
      <c r="A89" s="5">
        <v>128.0</v>
      </c>
      <c r="B89" s="6">
        <v>50.0</v>
      </c>
      <c r="C89" s="6">
        <v>109.0</v>
      </c>
      <c r="D89" s="5" t="s">
        <v>109</v>
      </c>
      <c r="E89" s="5" t="s">
        <v>110</v>
      </c>
      <c r="F89" s="5" t="s">
        <v>111</v>
      </c>
      <c r="G89" s="5" t="s">
        <v>112</v>
      </c>
      <c r="H89" s="5" t="s">
        <v>1106</v>
      </c>
      <c r="I89" s="5" t="s">
        <v>1107</v>
      </c>
      <c r="J89" s="5" t="s">
        <v>115</v>
      </c>
      <c r="K89" s="5" t="s">
        <v>1108</v>
      </c>
      <c r="L89" s="8" t="s">
        <v>1109</v>
      </c>
      <c r="M89" s="5" t="s">
        <v>118</v>
      </c>
      <c r="N89" s="5" t="s">
        <v>1110</v>
      </c>
      <c r="O89" s="5" t="s">
        <v>1111</v>
      </c>
      <c r="P89" s="5" t="s">
        <v>1112</v>
      </c>
      <c r="Q89" s="5" t="s">
        <v>122</v>
      </c>
      <c r="R89" s="5" t="s">
        <v>123</v>
      </c>
      <c r="S89" s="5" t="s">
        <v>123</v>
      </c>
      <c r="V89" s="5" t="s">
        <v>123</v>
      </c>
      <c r="AA89" s="5" t="s">
        <v>123</v>
      </c>
      <c r="AB89" s="5" t="s">
        <v>123</v>
      </c>
      <c r="DB89" s="5">
        <v>4.0</v>
      </c>
      <c r="DD89" s="5" t="s">
        <v>1113</v>
      </c>
      <c r="DE89" s="5" t="s">
        <v>124</v>
      </c>
      <c r="DF89" s="5" t="s">
        <v>2282</v>
      </c>
      <c r="DG89" s="16" t="s">
        <v>2283</v>
      </c>
      <c r="DH89" s="16" t="str">
        <f>HYPERLINK("https://docs.google.com/document/d/1-QoRmVWAU1x2BtpAKTtq7HusVr2NTRlfqrbjy9Vz6bY/edit?usp=drivesdk","Canopy Nomination 128: Mill Creek Middle School")</f>
        <v>Canopy Nomination 128: Mill Creek Middle School</v>
      </c>
      <c r="DI89" s="5" t="s">
        <v>2264</v>
      </c>
    </row>
    <row r="90">
      <c r="A90" s="5">
        <v>129.0</v>
      </c>
      <c r="B90" s="6">
        <v>163.0</v>
      </c>
      <c r="C90" s="6">
        <v>77.0</v>
      </c>
      <c r="D90" s="5" t="s">
        <v>139</v>
      </c>
      <c r="E90" s="5" t="s">
        <v>110</v>
      </c>
      <c r="F90" s="5" t="s">
        <v>219</v>
      </c>
      <c r="G90" s="5" t="s">
        <v>112</v>
      </c>
      <c r="H90" s="5" t="s">
        <v>1114</v>
      </c>
      <c r="I90" s="5" t="s">
        <v>1115</v>
      </c>
      <c r="J90" s="5" t="s">
        <v>397</v>
      </c>
      <c r="K90" s="5" t="s">
        <v>1116</v>
      </c>
      <c r="L90" s="8" t="s">
        <v>1117</v>
      </c>
      <c r="M90" s="5" t="s">
        <v>118</v>
      </c>
      <c r="N90" s="5" t="s">
        <v>1118</v>
      </c>
      <c r="O90" s="5" t="s">
        <v>1119</v>
      </c>
      <c r="P90" s="5" t="s">
        <v>1120</v>
      </c>
      <c r="Q90" s="5" t="s">
        <v>122</v>
      </c>
      <c r="R90" s="5" t="s">
        <v>123</v>
      </c>
      <c r="V90" s="5" t="s">
        <v>123</v>
      </c>
      <c r="DB90" s="5">
        <v>4.0</v>
      </c>
      <c r="DE90" s="5" t="s">
        <v>138</v>
      </c>
      <c r="DF90" s="5" t="s">
        <v>2284</v>
      </c>
      <c r="DG90" s="16" t="s">
        <v>2285</v>
      </c>
      <c r="DH90" s="16" t="str">
        <f>HYPERLINK("https://docs.google.com/document/d/1Ge0VCRzzp-haNxuPWTWxQwcfrSUYdMSDazCy8hpDDeM/edit?usp=drivesdk","Canopy Nomination 129: Mineola Elementary")</f>
        <v>Canopy Nomination 129: Mineola Elementary</v>
      </c>
      <c r="DI90" s="5" t="s">
        <v>2264</v>
      </c>
    </row>
    <row r="91">
      <c r="A91" s="5">
        <v>132.0</v>
      </c>
      <c r="B91" s="6" t="s">
        <v>1136</v>
      </c>
      <c r="C91" s="6" t="s">
        <v>1137</v>
      </c>
      <c r="D91" s="5" t="s">
        <v>323</v>
      </c>
      <c r="G91" s="5" t="s">
        <v>1138</v>
      </c>
      <c r="H91" s="5" t="s">
        <v>1139</v>
      </c>
      <c r="I91" s="5" t="s">
        <v>1140</v>
      </c>
      <c r="J91" s="5" t="s">
        <v>222</v>
      </c>
      <c r="K91" s="5" t="s">
        <v>1141</v>
      </c>
      <c r="L91" s="8" t="s">
        <v>1142</v>
      </c>
      <c r="M91" s="5" t="s">
        <v>118</v>
      </c>
      <c r="N91" s="5" t="s">
        <v>1143</v>
      </c>
      <c r="O91" s="5" t="s">
        <v>1144</v>
      </c>
      <c r="P91" s="5" t="s">
        <v>1145</v>
      </c>
      <c r="Q91" s="5" t="s">
        <v>122</v>
      </c>
      <c r="R91" s="5" t="s">
        <v>123</v>
      </c>
      <c r="S91" s="5" t="s">
        <v>123</v>
      </c>
      <c r="T91" s="5" t="s">
        <v>123</v>
      </c>
      <c r="U91" s="5" t="s">
        <v>123</v>
      </c>
      <c r="V91" s="5" t="s">
        <v>123</v>
      </c>
      <c r="W91" s="5" t="s">
        <v>123</v>
      </c>
      <c r="X91" s="5" t="s">
        <v>123</v>
      </c>
      <c r="Y91" s="5" t="s">
        <v>123</v>
      </c>
      <c r="AA91" s="5" t="s">
        <v>123</v>
      </c>
      <c r="AB91" s="5" t="s">
        <v>123</v>
      </c>
      <c r="AC91" s="5" t="s">
        <v>123</v>
      </c>
      <c r="DB91" s="9">
        <v>43528.0</v>
      </c>
      <c r="DD91" s="5" t="s">
        <v>1146</v>
      </c>
      <c r="DE91" s="5" t="s">
        <v>138</v>
      </c>
      <c r="DF91" s="5" t="s">
        <v>2287</v>
      </c>
      <c r="DG91" s="16" t="s">
        <v>2288</v>
      </c>
      <c r="DH91" s="16" t="str">
        <f>HYPERLINK("https://docs.google.com/document/d/1mfTlwGZBps237qzTZ0Eb6CVy1n3kDjFxoKACMSYbiYk/edit?usp=drivesdk","Canopy Nomination 132: Mission Vista High School")</f>
        <v>Canopy Nomination 132: Mission Vista High School</v>
      </c>
      <c r="DI91" s="5" t="s">
        <v>2264</v>
      </c>
    </row>
    <row r="92">
      <c r="A92" s="5">
        <v>134.0</v>
      </c>
      <c r="B92" s="6" t="s">
        <v>1155</v>
      </c>
      <c r="C92" s="6" t="s">
        <v>1156</v>
      </c>
      <c r="D92" s="5" t="s">
        <v>323</v>
      </c>
      <c r="G92" s="5" t="s">
        <v>1157</v>
      </c>
      <c r="H92" s="5" t="s">
        <v>1158</v>
      </c>
      <c r="I92" s="5" t="s">
        <v>1159</v>
      </c>
      <c r="J92" s="5" t="s">
        <v>502</v>
      </c>
      <c r="K92" s="5" t="s">
        <v>1160</v>
      </c>
      <c r="L92" s="8" t="s">
        <v>1161</v>
      </c>
      <c r="M92" s="5" t="s">
        <v>118</v>
      </c>
      <c r="N92" s="5" t="s">
        <v>1162</v>
      </c>
      <c r="O92" s="5" t="s">
        <v>1163</v>
      </c>
      <c r="P92" s="5" t="s">
        <v>1164</v>
      </c>
      <c r="Q92" s="5" t="s">
        <v>122</v>
      </c>
      <c r="S92" s="5" t="s">
        <v>123</v>
      </c>
      <c r="T92" s="5" t="s">
        <v>123</v>
      </c>
      <c r="V92" s="5" t="s">
        <v>123</v>
      </c>
      <c r="W92" s="5" t="s">
        <v>123</v>
      </c>
      <c r="X92" s="5" t="s">
        <v>123</v>
      </c>
      <c r="Y92" s="5" t="s">
        <v>123</v>
      </c>
      <c r="Z92" s="5" t="s">
        <v>123</v>
      </c>
      <c r="AA92" s="5" t="s">
        <v>123</v>
      </c>
      <c r="AB92" s="5" t="s">
        <v>123</v>
      </c>
      <c r="AC92" s="5" t="s">
        <v>123</v>
      </c>
      <c r="DB92" s="13" t="s">
        <v>1165</v>
      </c>
      <c r="DD92" s="5" t="s">
        <v>1166</v>
      </c>
      <c r="DE92" s="5" t="s">
        <v>124</v>
      </c>
      <c r="DF92" s="5" t="s">
        <v>2290</v>
      </c>
      <c r="DG92" s="16" t="s">
        <v>2291</v>
      </c>
      <c r="DH92" s="16" t="str">
        <f>HYPERLINK("https://docs.google.com/document/d/1c4vALBkTcEsXQLDsrO2PGTw_pjmArmgxF-zcAL5oVLk/edit?usp=drivesdk","Canopy Nomination 134: Native American Community Academy")</f>
        <v>Canopy Nomination 134: Native American Community Academy</v>
      </c>
      <c r="DI92" s="5" t="s">
        <v>2292</v>
      </c>
    </row>
    <row r="93">
      <c r="A93" s="5">
        <v>137.0</v>
      </c>
      <c r="B93" s="6">
        <v>273.0</v>
      </c>
      <c r="C93" s="6">
        <v>107.0</v>
      </c>
      <c r="D93" s="5" t="s">
        <v>139</v>
      </c>
      <c r="E93" s="5" t="s">
        <v>110</v>
      </c>
      <c r="F93" s="5" t="s">
        <v>160</v>
      </c>
      <c r="G93" s="5" t="s">
        <v>462</v>
      </c>
      <c r="H93" s="5" t="s">
        <v>1183</v>
      </c>
      <c r="I93" s="5" t="s">
        <v>1184</v>
      </c>
      <c r="J93" s="5" t="s">
        <v>386</v>
      </c>
      <c r="K93" s="5" t="s">
        <v>1185</v>
      </c>
      <c r="L93" s="8" t="s">
        <v>1186</v>
      </c>
      <c r="M93" s="5" t="s">
        <v>118</v>
      </c>
      <c r="N93" s="5" t="s">
        <v>1187</v>
      </c>
      <c r="O93" s="5" t="s">
        <v>1188</v>
      </c>
      <c r="P93" s="5" t="s">
        <v>1189</v>
      </c>
      <c r="Q93" s="5" t="s">
        <v>122</v>
      </c>
      <c r="R93" s="5" t="s">
        <v>123</v>
      </c>
      <c r="U93" s="5" t="s">
        <v>123</v>
      </c>
      <c r="AC93" s="5" t="s">
        <v>123</v>
      </c>
      <c r="DB93" s="5">
        <v>3.0</v>
      </c>
      <c r="DE93" s="5" t="s">
        <v>207</v>
      </c>
      <c r="DF93" s="5" t="s">
        <v>2293</v>
      </c>
      <c r="DG93" s="16" t="s">
        <v>2294</v>
      </c>
      <c r="DH93" s="16" t="str">
        <f>HYPERLINK("https://docs.google.com/document/d/15SKaatBvuRMbiofKuZcCZEXzrtF7KSPUdclqXVSeecE/edit?usp=drivesdk","Canopy Nomination 137: Nettleton High School")</f>
        <v>Canopy Nomination 137: Nettleton High School</v>
      </c>
      <c r="DI93" s="5" t="s">
        <v>2292</v>
      </c>
    </row>
    <row r="94">
      <c r="A94" s="5">
        <v>139.0</v>
      </c>
      <c r="B94" s="6">
        <v>223.0</v>
      </c>
      <c r="C94" s="6">
        <v>94.0</v>
      </c>
      <c r="D94" s="5" t="s">
        <v>139</v>
      </c>
      <c r="E94" s="5" t="s">
        <v>125</v>
      </c>
      <c r="F94" s="5" t="s">
        <v>126</v>
      </c>
      <c r="G94" s="5" t="s">
        <v>216</v>
      </c>
      <c r="H94" s="5" t="s">
        <v>1196</v>
      </c>
      <c r="I94" s="5" t="s">
        <v>141</v>
      </c>
      <c r="J94" s="5" t="s">
        <v>142</v>
      </c>
      <c r="K94" s="5" t="s">
        <v>1197</v>
      </c>
      <c r="L94" s="8" t="s">
        <v>1198</v>
      </c>
      <c r="M94" s="5" t="s">
        <v>118</v>
      </c>
      <c r="N94" s="5" t="s">
        <v>1199</v>
      </c>
      <c r="O94" s="5" t="s">
        <v>1200</v>
      </c>
      <c r="P94" s="5" t="s">
        <v>1201</v>
      </c>
      <c r="Q94" s="5" t="s">
        <v>122</v>
      </c>
      <c r="T94" s="5" t="s">
        <v>123</v>
      </c>
      <c r="X94" s="5" t="s">
        <v>123</v>
      </c>
      <c r="Y94" s="5" t="s">
        <v>123</v>
      </c>
      <c r="AA94" s="5" t="s">
        <v>123</v>
      </c>
      <c r="DB94" s="5">
        <v>2.0</v>
      </c>
      <c r="DD94" s="5" t="s">
        <v>1202</v>
      </c>
      <c r="DE94" s="5" t="s">
        <v>124</v>
      </c>
      <c r="DF94" s="5" t="s">
        <v>2295</v>
      </c>
      <c r="DG94" s="16" t="s">
        <v>2296</v>
      </c>
      <c r="DH94" s="16" t="str">
        <f>HYPERLINK("https://docs.google.com/document/d/19e2zwvssrivVxVDLjtOnAhcaCNFLNpGjIUPgFQajr2c/edit?usp=drivesdk","Canopy Nomination 139: New Legacy Charter School")</f>
        <v>Canopy Nomination 139: New Legacy Charter School</v>
      </c>
      <c r="DI94" s="5" t="s">
        <v>2292</v>
      </c>
    </row>
    <row r="95">
      <c r="A95" s="5">
        <v>143.0</v>
      </c>
      <c r="B95" s="6">
        <v>128.0</v>
      </c>
      <c r="C95" s="6">
        <v>123.0</v>
      </c>
      <c r="D95" s="5" t="s">
        <v>109</v>
      </c>
      <c r="E95" s="5" t="s">
        <v>110</v>
      </c>
      <c r="F95" s="5" t="s">
        <v>160</v>
      </c>
      <c r="G95" s="5" t="s">
        <v>1228</v>
      </c>
      <c r="H95" s="5" t="s">
        <v>1229</v>
      </c>
      <c r="I95" s="5" t="s">
        <v>1230</v>
      </c>
      <c r="J95" s="5" t="s">
        <v>386</v>
      </c>
      <c r="K95" s="5" t="s">
        <v>1231</v>
      </c>
      <c r="L95" s="7" t="s">
        <v>117</v>
      </c>
      <c r="M95" s="5" t="s">
        <v>133</v>
      </c>
      <c r="N95" s="5" t="s">
        <v>1232</v>
      </c>
      <c r="O95" s="5" t="s">
        <v>1233</v>
      </c>
      <c r="P95" s="5" t="s">
        <v>1234</v>
      </c>
      <c r="Q95" s="5" t="s">
        <v>122</v>
      </c>
      <c r="R95" s="5" t="s">
        <v>123</v>
      </c>
      <c r="T95" s="5" t="s">
        <v>123</v>
      </c>
      <c r="V95" s="5" t="s">
        <v>123</v>
      </c>
      <c r="Y95" s="5" t="s">
        <v>123</v>
      </c>
      <c r="DB95" s="5">
        <v>3.0</v>
      </c>
      <c r="DE95" s="5" t="s">
        <v>138</v>
      </c>
      <c r="DF95" s="5" t="s">
        <v>2297</v>
      </c>
      <c r="DG95" s="16" t="s">
        <v>2298</v>
      </c>
      <c r="DH95" s="16" t="str">
        <f>HYPERLINK("https://docs.google.com/document/d/1MHqVlwOkRv8vZFmJZy58Pez_YM8F2WJhGnzHf-TiWtM/edit?usp=drivesdk","Canopy Nomination 143: North Little Rock Middle School: Grade 6 Campus")</f>
        <v>Canopy Nomination 143: North Little Rock Middle School: Grade 6 Campus</v>
      </c>
      <c r="DI95" s="5" t="s">
        <v>2292</v>
      </c>
    </row>
    <row r="96">
      <c r="A96" s="5">
        <v>144.0</v>
      </c>
      <c r="B96" s="6">
        <v>281.0</v>
      </c>
      <c r="C96" s="6">
        <v>123.0</v>
      </c>
      <c r="D96" s="5" t="s">
        <v>109</v>
      </c>
      <c r="E96" s="5" t="s">
        <v>110</v>
      </c>
      <c r="F96" s="5" t="s">
        <v>160</v>
      </c>
      <c r="G96" s="5" t="s">
        <v>1228</v>
      </c>
      <c r="H96" s="5" t="s">
        <v>1235</v>
      </c>
      <c r="I96" s="5" t="s">
        <v>1236</v>
      </c>
      <c r="J96" s="5" t="s">
        <v>386</v>
      </c>
      <c r="K96" s="5" t="s">
        <v>1237</v>
      </c>
      <c r="L96" s="8" t="s">
        <v>1238</v>
      </c>
      <c r="M96" s="5" t="s">
        <v>118</v>
      </c>
      <c r="N96" s="5" t="s">
        <v>1239</v>
      </c>
      <c r="O96" s="5" t="s">
        <v>1240</v>
      </c>
      <c r="P96" s="5" t="s">
        <v>1241</v>
      </c>
      <c r="Q96" s="5" t="s">
        <v>122</v>
      </c>
      <c r="S96" s="5" t="s">
        <v>123</v>
      </c>
      <c r="T96" s="5" t="s">
        <v>123</v>
      </c>
      <c r="V96" s="5" t="s">
        <v>123</v>
      </c>
      <c r="W96" s="5" t="s">
        <v>123</v>
      </c>
      <c r="X96" s="5" t="s">
        <v>123</v>
      </c>
      <c r="Y96" s="5" t="s">
        <v>123</v>
      </c>
      <c r="DB96" s="5">
        <v>3.0</v>
      </c>
      <c r="DE96" s="5" t="s">
        <v>138</v>
      </c>
      <c r="DF96" s="5" t="s">
        <v>2299</v>
      </c>
      <c r="DG96" s="16" t="s">
        <v>2300</v>
      </c>
      <c r="DH96" s="16" t="str">
        <f>HYPERLINK("https://docs.google.com/document/d/1sROrXfJNxFa31pNH3SddScRYFv4fnPn0ZSGFsyzVOgU/edit?usp=drivesdk","Canopy Nomination 144: Northside Elementary School")</f>
        <v>Canopy Nomination 144: Northside Elementary School</v>
      </c>
      <c r="DI96" s="5" t="s">
        <v>2292</v>
      </c>
    </row>
    <row r="97">
      <c r="A97" s="5">
        <v>145.0</v>
      </c>
      <c r="B97" s="6">
        <v>235.0</v>
      </c>
      <c r="C97" s="6">
        <v>114.0</v>
      </c>
      <c r="D97" s="5" t="s">
        <v>139</v>
      </c>
      <c r="E97" s="5" t="s">
        <v>110</v>
      </c>
      <c r="F97" s="5" t="s">
        <v>111</v>
      </c>
      <c r="G97" s="5" t="s">
        <v>112</v>
      </c>
      <c r="H97" s="5" t="s">
        <v>1242</v>
      </c>
      <c r="I97" s="5" t="s">
        <v>976</v>
      </c>
      <c r="J97" s="5" t="s">
        <v>397</v>
      </c>
      <c r="K97" s="5" t="s">
        <v>1243</v>
      </c>
      <c r="L97" s="8" t="s">
        <v>1244</v>
      </c>
      <c r="M97" s="5" t="s">
        <v>118</v>
      </c>
      <c r="N97" s="5" t="s">
        <v>1245</v>
      </c>
      <c r="O97" s="5" t="s">
        <v>1246</v>
      </c>
      <c r="Q97" s="5" t="s">
        <v>122</v>
      </c>
      <c r="R97" s="5" t="s">
        <v>123</v>
      </c>
      <c r="V97" s="5" t="s">
        <v>123</v>
      </c>
      <c r="DB97" s="5">
        <v>4.0</v>
      </c>
      <c r="DE97" s="5" t="s">
        <v>138</v>
      </c>
      <c r="DF97" s="5" t="s">
        <v>2301</v>
      </c>
      <c r="DG97" s="16" t="s">
        <v>2302</v>
      </c>
      <c r="DH97" s="16" t="str">
        <f>HYPERLINK("https://docs.google.com/document/d/1CExYvMQ3bFll-CQ3-lyhKi8JRWNqrS3K1ziijyyKq54/edit?usp=drivesdk","Canopy Nomination 145: Nottingham Elementary School")</f>
        <v>Canopy Nomination 145: Nottingham Elementary School</v>
      </c>
      <c r="DI97" s="5" t="s">
        <v>2292</v>
      </c>
    </row>
    <row r="98">
      <c r="A98" s="5">
        <v>147.0</v>
      </c>
      <c r="B98" s="6">
        <v>110.0</v>
      </c>
      <c r="C98" s="6">
        <v>95.0</v>
      </c>
      <c r="D98" s="5" t="s">
        <v>109</v>
      </c>
      <c r="E98" s="5" t="s">
        <v>110</v>
      </c>
      <c r="F98" s="5" t="s">
        <v>126</v>
      </c>
      <c r="G98" s="5" t="s">
        <v>576</v>
      </c>
      <c r="H98" s="5" t="s">
        <v>1254</v>
      </c>
      <c r="I98" s="5" t="s">
        <v>1255</v>
      </c>
      <c r="J98" s="5" t="s">
        <v>456</v>
      </c>
      <c r="K98" s="5" t="s">
        <v>1256</v>
      </c>
      <c r="L98" s="8" t="s">
        <v>1257</v>
      </c>
      <c r="M98" s="5" t="s">
        <v>118</v>
      </c>
      <c r="N98" s="5" t="s">
        <v>1258</v>
      </c>
      <c r="O98" s="5" t="s">
        <v>1259</v>
      </c>
      <c r="P98" s="5" t="s">
        <v>1260</v>
      </c>
      <c r="Q98" s="5" t="s">
        <v>122</v>
      </c>
      <c r="U98" s="5" t="s">
        <v>123</v>
      </c>
      <c r="AC98" s="5" t="s">
        <v>123</v>
      </c>
      <c r="DB98" s="5">
        <v>3.0</v>
      </c>
      <c r="DE98" s="5" t="s">
        <v>124</v>
      </c>
      <c r="DF98" s="5" t="s">
        <v>2303</v>
      </c>
      <c r="DG98" s="16" t="s">
        <v>2304</v>
      </c>
      <c r="DH98" s="16" t="str">
        <f>HYPERLINK("https://docs.google.com/document/d/1ukHh1Y-CCei942eGTxnyFHjOTP3AHgAeEHpCBEk97HA/edit?usp=drivesdk","Canopy Nomination 147: Oakland High School")</f>
        <v>Canopy Nomination 147: Oakland High School</v>
      </c>
      <c r="DI98" s="5" t="s">
        <v>2292</v>
      </c>
    </row>
    <row r="99">
      <c r="A99" s="5">
        <v>148.0</v>
      </c>
      <c r="B99" s="6">
        <v>288.0</v>
      </c>
      <c r="C99" s="6">
        <v>142.0</v>
      </c>
      <c r="D99" s="5" t="s">
        <v>109</v>
      </c>
      <c r="E99" s="5" t="s">
        <v>125</v>
      </c>
      <c r="F99" s="5" t="s">
        <v>160</v>
      </c>
      <c r="G99" s="5" t="s">
        <v>1261</v>
      </c>
      <c r="H99" s="5" t="s">
        <v>1262</v>
      </c>
      <c r="I99" s="5" t="s">
        <v>1263</v>
      </c>
      <c r="J99" s="5" t="s">
        <v>222</v>
      </c>
      <c r="K99" s="5" t="s">
        <v>1264</v>
      </c>
      <c r="L99" s="7" t="s">
        <v>117</v>
      </c>
      <c r="M99" s="5" t="s">
        <v>118</v>
      </c>
      <c r="N99" s="5" t="s">
        <v>1265</v>
      </c>
      <c r="O99" s="5" t="s">
        <v>1266</v>
      </c>
      <c r="P99" s="5" t="s">
        <v>1267</v>
      </c>
      <c r="Q99" s="5" t="s">
        <v>122</v>
      </c>
      <c r="V99" s="5" t="s">
        <v>123</v>
      </c>
      <c r="Y99" s="5" t="s">
        <v>123</v>
      </c>
      <c r="AA99" s="5" t="s">
        <v>123</v>
      </c>
      <c r="AC99" s="5" t="s">
        <v>123</v>
      </c>
      <c r="DB99" s="5">
        <v>4.0</v>
      </c>
      <c r="DE99" s="5" t="s">
        <v>124</v>
      </c>
      <c r="DF99" s="5" t="s">
        <v>2305</v>
      </c>
      <c r="DG99" s="16" t="s">
        <v>2306</v>
      </c>
      <c r="DH99" s="16" t="str">
        <f>HYPERLINK("https://docs.google.com/document/d/1BM2lS8GvaOQzzuUxRR4xtM8oKOwENGuV3zDrDill8eo/edit?usp=drivesdk","Canopy Nomination 148: Oasis High School")</f>
        <v>Canopy Nomination 148: Oasis High School</v>
      </c>
      <c r="DI99" s="5" t="s">
        <v>2292</v>
      </c>
    </row>
    <row r="100">
      <c r="A100" s="5">
        <v>149.0</v>
      </c>
      <c r="B100" s="6">
        <v>78.0</v>
      </c>
      <c r="C100" s="6">
        <v>142.0</v>
      </c>
      <c r="D100" s="5" t="s">
        <v>109</v>
      </c>
      <c r="E100" s="5" t="s">
        <v>125</v>
      </c>
      <c r="F100" s="5" t="s">
        <v>160</v>
      </c>
      <c r="G100" s="5" t="s">
        <v>1261</v>
      </c>
      <c r="H100" s="5" t="s">
        <v>1268</v>
      </c>
      <c r="I100" s="5" t="s">
        <v>1269</v>
      </c>
      <c r="J100" s="5" t="s">
        <v>406</v>
      </c>
      <c r="K100" s="5" t="s">
        <v>1270</v>
      </c>
      <c r="L100" s="8" t="s">
        <v>1271</v>
      </c>
      <c r="M100" s="5" t="s">
        <v>118</v>
      </c>
      <c r="N100" s="5" t="s">
        <v>1272</v>
      </c>
      <c r="O100" s="5" t="s">
        <v>1273</v>
      </c>
      <c r="P100" s="5" t="s">
        <v>1274</v>
      </c>
      <c r="Q100" s="5" t="s">
        <v>122</v>
      </c>
      <c r="R100" s="5" t="s">
        <v>123</v>
      </c>
      <c r="DB100" s="5">
        <v>4.0</v>
      </c>
      <c r="DE100" s="5" t="s">
        <v>207</v>
      </c>
      <c r="DF100" s="5" t="s">
        <v>2307</v>
      </c>
      <c r="DG100" s="16" t="s">
        <v>2308</v>
      </c>
      <c r="DH100" s="16" t="str">
        <f>HYPERLINK("https://docs.google.com/document/d/1o8lYjpCSsFPOw2aZ39OytzFiZW2rCzEuBqPUCqPjqJQ/edit?usp=drivesdk","Canopy Nomination 149: Ocean Bay Middle School")</f>
        <v>Canopy Nomination 149: Ocean Bay Middle School</v>
      </c>
      <c r="DI100" s="5" t="s">
        <v>2292</v>
      </c>
    </row>
    <row r="101">
      <c r="A101" s="5">
        <v>151.0</v>
      </c>
      <c r="B101" s="6">
        <v>13.0</v>
      </c>
      <c r="C101" s="6">
        <v>62.0</v>
      </c>
      <c r="D101" s="5" t="s">
        <v>139</v>
      </c>
      <c r="E101" s="5" t="s">
        <v>110</v>
      </c>
      <c r="F101" s="5" t="s">
        <v>160</v>
      </c>
      <c r="G101" s="5" t="s">
        <v>201</v>
      </c>
      <c r="H101" s="5" t="s">
        <v>1284</v>
      </c>
      <c r="I101" s="5" t="s">
        <v>1285</v>
      </c>
      <c r="J101" s="5" t="s">
        <v>204</v>
      </c>
      <c r="K101" s="5" t="s">
        <v>143</v>
      </c>
      <c r="L101" s="8" t="s">
        <v>1286</v>
      </c>
      <c r="M101" s="5" t="s">
        <v>207</v>
      </c>
      <c r="N101" s="5" t="s">
        <v>1287</v>
      </c>
      <c r="O101" s="5" t="s">
        <v>1288</v>
      </c>
      <c r="P101" s="5" t="s">
        <v>1289</v>
      </c>
      <c r="Q101" s="5" t="s">
        <v>122</v>
      </c>
      <c r="R101" s="5" t="s">
        <v>123</v>
      </c>
      <c r="T101" s="5" t="s">
        <v>123</v>
      </c>
      <c r="X101" s="5" t="s">
        <v>123</v>
      </c>
      <c r="Y101" s="5" t="s">
        <v>123</v>
      </c>
      <c r="AA101" s="5" t="s">
        <v>123</v>
      </c>
      <c r="DB101" s="5">
        <v>3.0</v>
      </c>
      <c r="DE101" s="5" t="s">
        <v>124</v>
      </c>
      <c r="DF101" s="5" t="s">
        <v>2309</v>
      </c>
      <c r="DG101" s="16" t="s">
        <v>2310</v>
      </c>
      <c r="DH101" s="16" t="str">
        <f>HYPERLINK("https://docs.google.com/document/d/1vuUnSm1FWHUUEIJQDSypkW2C6D-aaLPB2hyClKBq3uw/edit?usp=drivesdk","Canopy Nomination 151: Orlo Avenue Elementary")</f>
        <v>Canopy Nomination 151: Orlo Avenue Elementary</v>
      </c>
      <c r="DI101" s="5" t="s">
        <v>2292</v>
      </c>
    </row>
    <row r="102">
      <c r="A102" s="5">
        <v>152.0</v>
      </c>
      <c r="B102" s="6">
        <v>190.0</v>
      </c>
      <c r="C102" s="6">
        <v>123.0</v>
      </c>
      <c r="D102" s="5" t="s">
        <v>109</v>
      </c>
      <c r="E102" s="5" t="s">
        <v>110</v>
      </c>
      <c r="F102" s="5" t="s">
        <v>160</v>
      </c>
      <c r="G102" s="5" t="s">
        <v>1228</v>
      </c>
      <c r="H102" s="5" t="s">
        <v>1290</v>
      </c>
      <c r="I102" s="5" t="s">
        <v>1291</v>
      </c>
      <c r="J102" s="5" t="s">
        <v>386</v>
      </c>
      <c r="K102" s="5" t="s">
        <v>1292</v>
      </c>
      <c r="L102" s="8" t="s">
        <v>1293</v>
      </c>
      <c r="M102" s="5" t="s">
        <v>118</v>
      </c>
      <c r="N102" s="5" t="s">
        <v>1294</v>
      </c>
      <c r="O102" s="5" t="s">
        <v>1295</v>
      </c>
      <c r="P102" s="5" t="s">
        <v>1296</v>
      </c>
      <c r="Q102" s="5" t="s">
        <v>122</v>
      </c>
      <c r="R102" s="5" t="s">
        <v>123</v>
      </c>
      <c r="V102" s="5" t="s">
        <v>123</v>
      </c>
      <c r="X102" s="5" t="s">
        <v>123</v>
      </c>
      <c r="Y102" s="5" t="s">
        <v>123</v>
      </c>
      <c r="AB102" s="5" t="s">
        <v>123</v>
      </c>
      <c r="AC102" s="5" t="s">
        <v>123</v>
      </c>
      <c r="DB102" s="5">
        <v>2.0</v>
      </c>
      <c r="DC102" s="5" t="s">
        <v>1297</v>
      </c>
      <c r="DE102" s="5" t="s">
        <v>124</v>
      </c>
      <c r="DF102" s="5" t="s">
        <v>2312</v>
      </c>
      <c r="DG102" s="16" t="s">
        <v>2313</v>
      </c>
      <c r="DH102" s="16" t="str">
        <f>HYPERLINK("https://docs.google.com/document/d/1rNnd24xsKtzn1YfD0PfQkCxODW9MID_8CD6Ht95s0yA/edit?usp=drivesdk","Canopy Nomination 152: Pangburn High School")</f>
        <v>Canopy Nomination 152: Pangburn High School</v>
      </c>
      <c r="DI102" s="5" t="s">
        <v>2292</v>
      </c>
    </row>
    <row r="103">
      <c r="A103" s="5">
        <v>153.0</v>
      </c>
      <c r="B103" s="6">
        <v>76.0</v>
      </c>
      <c r="C103" s="6">
        <v>140.0</v>
      </c>
      <c r="D103" s="5" t="s">
        <v>139</v>
      </c>
      <c r="E103" s="5" t="s">
        <v>110</v>
      </c>
      <c r="F103" s="5" t="s">
        <v>160</v>
      </c>
      <c r="G103" s="5" t="s">
        <v>393</v>
      </c>
      <c r="H103" s="5" t="s">
        <v>1298</v>
      </c>
      <c r="I103" s="5" t="s">
        <v>1299</v>
      </c>
      <c r="J103" s="5" t="s">
        <v>151</v>
      </c>
      <c r="K103" s="5" t="s">
        <v>1300</v>
      </c>
      <c r="L103" s="8" t="s">
        <v>1301</v>
      </c>
      <c r="M103" s="5" t="s">
        <v>118</v>
      </c>
      <c r="N103" s="5" t="s">
        <v>1302</v>
      </c>
      <c r="O103" s="5" t="s">
        <v>1303</v>
      </c>
      <c r="P103" s="5" t="s">
        <v>1304</v>
      </c>
      <c r="Q103" s="5" t="s">
        <v>122</v>
      </c>
      <c r="R103" s="5" t="s">
        <v>123</v>
      </c>
      <c r="Y103" s="5" t="s">
        <v>123</v>
      </c>
      <c r="AA103" s="5" t="s">
        <v>123</v>
      </c>
      <c r="DB103" s="5">
        <v>3.0</v>
      </c>
      <c r="DD103" s="5" t="s">
        <v>1305</v>
      </c>
      <c r="DE103" s="5" t="s">
        <v>124</v>
      </c>
      <c r="DF103" s="5" t="s">
        <v>2314</v>
      </c>
      <c r="DG103" s="16" t="s">
        <v>2315</v>
      </c>
      <c r="DH103" s="16" t="str">
        <f>HYPERLINK("https://docs.google.com/document/d/1RlK6se9scUQx26zTaKrRBkq1PMCQv4NaGyR3PEzokSg/edit?usp=drivesdk","Canopy Nomination 153: Park View Elementary")</f>
        <v>Canopy Nomination 153: Park View Elementary</v>
      </c>
      <c r="DI103" s="5" t="s">
        <v>2316</v>
      </c>
    </row>
    <row r="104">
      <c r="A104" s="5">
        <v>155.0</v>
      </c>
      <c r="B104" s="6">
        <v>185.0</v>
      </c>
      <c r="C104" s="6">
        <v>114.0</v>
      </c>
      <c r="D104" s="5" t="s">
        <v>139</v>
      </c>
      <c r="E104" s="5" t="s">
        <v>110</v>
      </c>
      <c r="F104" s="5" t="s">
        <v>111</v>
      </c>
      <c r="G104" s="5" t="s">
        <v>112</v>
      </c>
      <c r="H104" s="5" t="s">
        <v>1315</v>
      </c>
      <c r="I104" s="5" t="s">
        <v>1316</v>
      </c>
      <c r="J104" s="5" t="s">
        <v>397</v>
      </c>
      <c r="K104" s="5" t="s">
        <v>1317</v>
      </c>
      <c r="L104" s="8" t="s">
        <v>1318</v>
      </c>
      <c r="M104" s="5" t="s">
        <v>118</v>
      </c>
      <c r="N104" s="5" t="s">
        <v>1319</v>
      </c>
      <c r="O104" s="5" t="s">
        <v>1320</v>
      </c>
      <c r="P104" s="5" t="s">
        <v>143</v>
      </c>
      <c r="Q104" s="5" t="s">
        <v>122</v>
      </c>
      <c r="R104" s="5" t="s">
        <v>123</v>
      </c>
      <c r="V104" s="5" t="s">
        <v>123</v>
      </c>
      <c r="DB104" s="5">
        <v>4.0</v>
      </c>
      <c r="DE104" s="5" t="s">
        <v>138</v>
      </c>
      <c r="DF104" s="5" t="s">
        <v>2317</v>
      </c>
      <c r="DG104" s="16" t="s">
        <v>2318</v>
      </c>
      <c r="DH104" s="16" t="str">
        <f>HYPERLINK("https://docs.google.com/document/d/1bQlqQ33-PFCaC6aq6WbTlsmXjKkYFseel0j4VZF1qas/edit?usp=drivesdk","Canopy Nomination 155: Pasodale Elementary School")</f>
        <v>Canopy Nomination 155: Pasodale Elementary School</v>
      </c>
      <c r="DI104" s="5" t="s">
        <v>2316</v>
      </c>
    </row>
    <row r="105">
      <c r="A105" s="5">
        <v>156.0</v>
      </c>
      <c r="B105" s="6">
        <v>61.0</v>
      </c>
      <c r="C105" s="6">
        <v>123.0</v>
      </c>
      <c r="D105" s="5" t="s">
        <v>109</v>
      </c>
      <c r="E105" s="5" t="s">
        <v>110</v>
      </c>
      <c r="F105" s="5" t="s">
        <v>160</v>
      </c>
      <c r="G105" s="5" t="s">
        <v>1321</v>
      </c>
      <c r="H105" s="5" t="s">
        <v>1322</v>
      </c>
      <c r="I105" s="5" t="s">
        <v>1323</v>
      </c>
      <c r="J105" s="5" t="s">
        <v>386</v>
      </c>
      <c r="K105" s="5" t="s">
        <v>1324</v>
      </c>
      <c r="L105" s="8" t="s">
        <v>1325</v>
      </c>
      <c r="M105" s="5" t="s">
        <v>118</v>
      </c>
      <c r="N105" s="5" t="s">
        <v>1326</v>
      </c>
      <c r="O105" s="5" t="s">
        <v>1327</v>
      </c>
      <c r="P105" s="5" t="s">
        <v>1328</v>
      </c>
      <c r="Q105" s="5" t="s">
        <v>122</v>
      </c>
      <c r="V105" s="5" t="s">
        <v>123</v>
      </c>
      <c r="Y105" s="5" t="s">
        <v>123</v>
      </c>
      <c r="AB105" s="5" t="s">
        <v>123</v>
      </c>
      <c r="AC105" s="5" t="s">
        <v>123</v>
      </c>
      <c r="DB105" s="5">
        <v>2.0</v>
      </c>
      <c r="DC105" s="5" t="s">
        <v>1329</v>
      </c>
      <c r="DD105" s="5" t="s">
        <v>1330</v>
      </c>
      <c r="DE105" s="5" t="s">
        <v>207</v>
      </c>
      <c r="DF105" s="5" t="s">
        <v>2319</v>
      </c>
      <c r="DG105" s="16" t="s">
        <v>2320</v>
      </c>
      <c r="DH105" s="16" t="str">
        <f>HYPERLINK("https://docs.google.com/document/d/1mJEHDWJzsLPnmB6uvoDItIY-F8pk0bBECQ_Zjy5zzqs/edit?usp=drivesdk","Canopy Nomination 156: Pea Ridge Primary/Intermediate")</f>
        <v>Canopy Nomination 156: Pea Ridge Primary/Intermediate</v>
      </c>
      <c r="DI105" s="5" t="s">
        <v>2316</v>
      </c>
    </row>
    <row r="106">
      <c r="A106" s="5">
        <v>157.0</v>
      </c>
      <c r="B106" s="6">
        <v>86.0</v>
      </c>
      <c r="C106" s="6">
        <v>59.0</v>
      </c>
      <c r="D106" s="5" t="s">
        <v>109</v>
      </c>
      <c r="E106" s="5" t="s">
        <v>110</v>
      </c>
      <c r="F106" s="5" t="s">
        <v>160</v>
      </c>
      <c r="G106" s="5" t="s">
        <v>1331</v>
      </c>
      <c r="H106" s="5" t="s">
        <v>1332</v>
      </c>
      <c r="I106" s="5" t="s">
        <v>1333</v>
      </c>
      <c r="J106" s="5" t="s">
        <v>504</v>
      </c>
      <c r="K106" s="5" t="s">
        <v>1334</v>
      </c>
      <c r="L106" s="8" t="s">
        <v>1335</v>
      </c>
      <c r="M106" s="5" t="s">
        <v>118</v>
      </c>
      <c r="N106" s="5" t="s">
        <v>1336</v>
      </c>
      <c r="O106" s="5" t="s">
        <v>1337</v>
      </c>
      <c r="P106" s="5" t="s">
        <v>1338</v>
      </c>
      <c r="Q106" s="5" t="s">
        <v>122</v>
      </c>
      <c r="Y106" s="5" t="s">
        <v>123</v>
      </c>
      <c r="AA106" s="5" t="s">
        <v>123</v>
      </c>
      <c r="DB106" s="5">
        <v>4.0</v>
      </c>
      <c r="DD106" s="5" t="s">
        <v>1339</v>
      </c>
      <c r="DE106" s="5" t="s">
        <v>138</v>
      </c>
      <c r="DF106" s="5" t="s">
        <v>2321</v>
      </c>
      <c r="DG106" s="16" t="s">
        <v>2322</v>
      </c>
      <c r="DH106" s="16" t="str">
        <f>HYPERLINK("https://docs.google.com/document/d/10UbUTiQiwdFcok6yNvVBscJCttqg3f6Y5-fXHUM3Nqw/edit?usp=drivesdk","Canopy Nomination 157: Piedmont High School")</f>
        <v>Canopy Nomination 157: Piedmont High School</v>
      </c>
      <c r="DI106" s="5" t="s">
        <v>2316</v>
      </c>
    </row>
    <row r="107">
      <c r="A107" s="5">
        <v>158.0</v>
      </c>
      <c r="B107" s="6">
        <v>182.0</v>
      </c>
      <c r="C107" s="6">
        <v>109.0</v>
      </c>
      <c r="D107" s="5" t="s">
        <v>109</v>
      </c>
      <c r="E107" s="5" t="s">
        <v>110</v>
      </c>
      <c r="F107" s="5" t="s">
        <v>111</v>
      </c>
      <c r="G107" s="5" t="s">
        <v>112</v>
      </c>
      <c r="H107" s="5" t="s">
        <v>1340</v>
      </c>
      <c r="I107" s="5" t="s">
        <v>1341</v>
      </c>
      <c r="J107" s="5" t="s">
        <v>115</v>
      </c>
      <c r="K107" s="5" t="s">
        <v>1342</v>
      </c>
      <c r="L107" s="8" t="s">
        <v>1343</v>
      </c>
      <c r="M107" s="5" t="s">
        <v>207</v>
      </c>
      <c r="N107" s="5" t="s">
        <v>1344</v>
      </c>
      <c r="O107" s="5" t="s">
        <v>1345</v>
      </c>
      <c r="P107" s="5" t="s">
        <v>1346</v>
      </c>
      <c r="Q107" s="5" t="s">
        <v>122</v>
      </c>
      <c r="DB107" s="5">
        <v>3.0</v>
      </c>
      <c r="DE107" s="5" t="s">
        <v>138</v>
      </c>
      <c r="DF107" s="5" t="s">
        <v>2323</v>
      </c>
      <c r="DG107" s="16" t="s">
        <v>2324</v>
      </c>
      <c r="DH107" s="16" t="str">
        <f>HYPERLINK("https://docs.google.com/document/d/1q3-yBeiM4Qh8FahXzrLQuTV6ne9Ourtlu13Bk7epYtM/edit?usp=drivesdk","Canopy Nomination 158: Pinckney Community High School")</f>
        <v>Canopy Nomination 158: Pinckney Community High School</v>
      </c>
      <c r="DI107" s="5" t="s">
        <v>2316</v>
      </c>
    </row>
    <row r="108">
      <c r="A108" s="5">
        <v>160.0</v>
      </c>
      <c r="B108" s="6">
        <v>95.0</v>
      </c>
      <c r="C108" s="6">
        <v>69.0</v>
      </c>
      <c r="D108" s="5" t="s">
        <v>139</v>
      </c>
      <c r="E108" s="5" t="s">
        <v>125</v>
      </c>
      <c r="F108" s="5" t="s">
        <v>126</v>
      </c>
      <c r="G108" s="5" t="s">
        <v>1426</v>
      </c>
      <c r="H108" s="5" t="s">
        <v>1359</v>
      </c>
      <c r="I108" s="5" t="s">
        <v>1361</v>
      </c>
      <c r="J108" s="5" t="s">
        <v>249</v>
      </c>
      <c r="K108" s="5" t="s">
        <v>1363</v>
      </c>
      <c r="L108" s="8" t="s">
        <v>1364</v>
      </c>
      <c r="M108" s="5" t="s">
        <v>118</v>
      </c>
      <c r="N108" s="5" t="s">
        <v>1366</v>
      </c>
      <c r="O108" s="5" t="s">
        <v>1367</v>
      </c>
      <c r="P108" s="5" t="s">
        <v>1368</v>
      </c>
      <c r="Q108" s="5" t="s">
        <v>122</v>
      </c>
      <c r="S108" s="5" t="s">
        <v>123</v>
      </c>
      <c r="T108" s="5" t="s">
        <v>123</v>
      </c>
      <c r="U108" s="5" t="s">
        <v>123</v>
      </c>
      <c r="V108" s="5" t="s">
        <v>123</v>
      </c>
      <c r="W108" s="5" t="s">
        <v>123</v>
      </c>
      <c r="X108" s="5" t="s">
        <v>123</v>
      </c>
      <c r="Y108" s="5" t="s">
        <v>123</v>
      </c>
      <c r="AA108" s="5" t="s">
        <v>123</v>
      </c>
      <c r="DB108" s="5">
        <v>4.0</v>
      </c>
      <c r="DE108" s="5" t="s">
        <v>124</v>
      </c>
      <c r="DF108" s="5" t="s">
        <v>2325</v>
      </c>
      <c r="DG108" s="16" t="s">
        <v>2326</v>
      </c>
      <c r="DH108" s="16" t="str">
        <f>HYPERLINK("https://docs.google.com/document/d/1xort9tjDQ8zbzC-_YP8jCcdT0MIYGOwTm9K4YR_t9SM/edit?usp=drivesdk","Canopy Nomination 160: Pioneer Ridge Middle School")</f>
        <v>Canopy Nomination 160: Pioneer Ridge Middle School</v>
      </c>
      <c r="DI108" s="5" t="s">
        <v>2316</v>
      </c>
    </row>
    <row r="109">
      <c r="A109" s="5">
        <v>161.0</v>
      </c>
      <c r="B109" s="6">
        <v>266.0</v>
      </c>
      <c r="C109" s="6">
        <v>93.0</v>
      </c>
      <c r="D109" s="5" t="s">
        <v>109</v>
      </c>
      <c r="E109" s="5" t="s">
        <v>125</v>
      </c>
      <c r="F109" s="5" t="s">
        <v>160</v>
      </c>
      <c r="G109" s="5" t="s">
        <v>754</v>
      </c>
      <c r="H109" s="5" t="s">
        <v>1374</v>
      </c>
      <c r="I109" s="5" t="s">
        <v>1375</v>
      </c>
      <c r="J109" s="5" t="s">
        <v>448</v>
      </c>
      <c r="K109" s="5" t="s">
        <v>1376</v>
      </c>
      <c r="L109" s="8" t="s">
        <v>1377</v>
      </c>
      <c r="M109" s="5" t="s">
        <v>118</v>
      </c>
      <c r="N109" s="5" t="s">
        <v>1378</v>
      </c>
      <c r="O109" s="5" t="s">
        <v>1379</v>
      </c>
      <c r="P109" s="5" t="s">
        <v>1380</v>
      </c>
      <c r="Q109" s="5" t="s">
        <v>122</v>
      </c>
      <c r="S109" s="5" t="s">
        <v>123</v>
      </c>
      <c r="T109" s="5" t="s">
        <v>123</v>
      </c>
      <c r="U109" s="5" t="s">
        <v>123</v>
      </c>
      <c r="V109" s="5" t="s">
        <v>123</v>
      </c>
      <c r="W109" s="5" t="s">
        <v>123</v>
      </c>
      <c r="X109" s="5" t="s">
        <v>123</v>
      </c>
      <c r="Y109" s="5" t="s">
        <v>123</v>
      </c>
      <c r="Z109" s="5" t="s">
        <v>123</v>
      </c>
      <c r="AA109" s="5" t="s">
        <v>123</v>
      </c>
      <c r="AB109" s="5" t="s">
        <v>123</v>
      </c>
      <c r="AC109" s="5" t="s">
        <v>123</v>
      </c>
      <c r="DB109" s="5">
        <v>4.0</v>
      </c>
      <c r="DE109" s="5" t="s">
        <v>124</v>
      </c>
      <c r="DF109" s="5" t="s">
        <v>2327</v>
      </c>
      <c r="DG109" s="16" t="s">
        <v>2328</v>
      </c>
      <c r="DH109" s="16" t="str">
        <f>HYPERLINK("https://docs.google.com/document/d/1uFteWilC8f952rsaS31eCAnxuh_0cR7f9zQjlbfnJEk/edit?usp=drivesdk","Canopy Nomination 161: Pittsfield Middle High School")</f>
        <v>Canopy Nomination 161: Pittsfield Middle High School</v>
      </c>
      <c r="DI109" s="5" t="s">
        <v>2316</v>
      </c>
    </row>
    <row r="110">
      <c r="A110" s="5">
        <v>163.0</v>
      </c>
      <c r="B110" s="6">
        <v>274.0</v>
      </c>
      <c r="C110" s="6">
        <v>109.0</v>
      </c>
      <c r="D110" s="5" t="s">
        <v>109</v>
      </c>
      <c r="E110" s="5" t="s">
        <v>110</v>
      </c>
      <c r="F110" s="5" t="s">
        <v>111</v>
      </c>
      <c r="G110" s="5" t="s">
        <v>112</v>
      </c>
      <c r="H110" s="5" t="s">
        <v>1386</v>
      </c>
      <c r="I110" s="5" t="s">
        <v>1387</v>
      </c>
      <c r="J110" s="5" t="s">
        <v>115</v>
      </c>
      <c r="K110" s="5" t="s">
        <v>1388</v>
      </c>
      <c r="L110" s="8" t="s">
        <v>1389</v>
      </c>
      <c r="M110" s="5" t="s">
        <v>118</v>
      </c>
      <c r="N110" s="5" t="s">
        <v>1390</v>
      </c>
      <c r="O110" s="5" t="s">
        <v>1391</v>
      </c>
      <c r="P110" s="5" t="s">
        <v>1392</v>
      </c>
      <c r="Q110" s="5" t="s">
        <v>122</v>
      </c>
      <c r="R110" s="5" t="s">
        <v>123</v>
      </c>
      <c r="U110" s="5" t="s">
        <v>123</v>
      </c>
      <c r="DB110" s="5">
        <v>3.0</v>
      </c>
      <c r="DE110" s="5" t="s">
        <v>138</v>
      </c>
      <c r="DF110" s="5" t="s">
        <v>2329</v>
      </c>
      <c r="DG110" s="16" t="s">
        <v>2330</v>
      </c>
      <c r="DH110" s="16" t="str">
        <f>HYPERLINK("https://docs.google.com/document/d/1QjNdDiIOYRQhhlZOMLaJ5HldE6v9xx1-cbyUoVJRwOM/edit?usp=drivesdk","Canopy Nomination 163: Port Huron High School")</f>
        <v>Canopy Nomination 163: Port Huron High School</v>
      </c>
      <c r="DI110" s="5" t="s">
        <v>2316</v>
      </c>
    </row>
    <row r="111">
      <c r="A111" s="5">
        <v>164.0</v>
      </c>
      <c r="B111" s="6">
        <v>188.0</v>
      </c>
      <c r="C111" s="6">
        <v>119.0</v>
      </c>
      <c r="D111" s="5" t="s">
        <v>139</v>
      </c>
      <c r="E111" s="5" t="s">
        <v>125</v>
      </c>
      <c r="F111" s="5" t="s">
        <v>111</v>
      </c>
      <c r="G111" s="5" t="s">
        <v>112</v>
      </c>
      <c r="H111" s="5" t="s">
        <v>1393</v>
      </c>
      <c r="I111" s="5" t="s">
        <v>1394</v>
      </c>
      <c r="J111" s="5" t="s">
        <v>327</v>
      </c>
      <c r="K111" s="5" t="s">
        <v>143</v>
      </c>
      <c r="L111" s="7" t="s">
        <v>117</v>
      </c>
      <c r="M111" s="5" t="s">
        <v>118</v>
      </c>
      <c r="N111" s="5" t="s">
        <v>1395</v>
      </c>
      <c r="O111" s="5" t="s">
        <v>1396</v>
      </c>
      <c r="P111" s="5" t="s">
        <v>1397</v>
      </c>
      <c r="Q111" s="5" t="s">
        <v>122</v>
      </c>
      <c r="V111" s="5" t="s">
        <v>123</v>
      </c>
      <c r="W111" s="5" t="s">
        <v>123</v>
      </c>
      <c r="AB111" s="5" t="s">
        <v>123</v>
      </c>
      <c r="AC111" s="5" t="s">
        <v>123</v>
      </c>
      <c r="DB111" s="5">
        <v>3.0</v>
      </c>
      <c r="DE111" s="5" t="s">
        <v>138</v>
      </c>
      <c r="DF111" s="5" t="s">
        <v>2331</v>
      </c>
      <c r="DG111" s="16" t="s">
        <v>2332</v>
      </c>
      <c r="DH111" s="16" t="str">
        <f>HYPERLINK("https://docs.google.com/document/d/1GN7bHOdhRGnHzHKWA5k7_GM1YL5YMO-6twPnr64kCmc/edit?usp=drivesdk","Canopy Nomination 164: Powderhouse Studios")</f>
        <v>Canopy Nomination 164: Powderhouse Studios</v>
      </c>
      <c r="DI111" s="5" t="s">
        <v>2316</v>
      </c>
    </row>
    <row r="112">
      <c r="A112" s="5">
        <v>166.0</v>
      </c>
      <c r="B112" s="6">
        <v>270.0</v>
      </c>
      <c r="C112" s="6">
        <v>103.0</v>
      </c>
      <c r="D112" s="5" t="s">
        <v>109</v>
      </c>
      <c r="E112" s="5" t="s">
        <v>125</v>
      </c>
      <c r="F112" s="5" t="s">
        <v>126</v>
      </c>
      <c r="G112" s="5" t="s">
        <v>132</v>
      </c>
      <c r="H112" s="5" t="s">
        <v>1405</v>
      </c>
      <c r="I112" s="5" t="s">
        <v>1406</v>
      </c>
      <c r="J112" s="5" t="s">
        <v>129</v>
      </c>
      <c r="K112" s="5" t="s">
        <v>1407</v>
      </c>
      <c r="L112" s="8" t="s">
        <v>1408</v>
      </c>
      <c r="M112" s="5" t="s">
        <v>118</v>
      </c>
      <c r="N112" s="5" t="s">
        <v>1409</v>
      </c>
      <c r="O112" s="5" t="s">
        <v>1410</v>
      </c>
      <c r="P112" s="5" t="s">
        <v>1411</v>
      </c>
      <c r="Q112" s="5" t="s">
        <v>122</v>
      </c>
      <c r="S112" s="5" t="s">
        <v>123</v>
      </c>
      <c r="V112" s="5" t="s">
        <v>123</v>
      </c>
      <c r="AA112" s="5" t="s">
        <v>123</v>
      </c>
      <c r="AB112" s="5" t="s">
        <v>123</v>
      </c>
      <c r="AC112" s="5" t="s">
        <v>123</v>
      </c>
      <c r="DB112" s="5">
        <v>3.0</v>
      </c>
      <c r="DE112" s="5" t="s">
        <v>124</v>
      </c>
      <c r="DF112" s="5" t="s">
        <v>2333</v>
      </c>
      <c r="DG112" s="16" t="s">
        <v>2334</v>
      </c>
      <c r="DH112" s="16" t="str">
        <f>HYPERLINK("https://docs.google.com/document/d/1gipRGWXMUOX7rhdRGgD-_GFRxw5_H-kSFJCFr26mmyI/edit?usp=drivesdk","Canopy Nomination 166: Radford High School")</f>
        <v>Canopy Nomination 166: Radford High School</v>
      </c>
      <c r="DI112" s="5" t="s">
        <v>2336</v>
      </c>
    </row>
    <row r="113">
      <c r="A113" s="5">
        <v>167.0</v>
      </c>
      <c r="B113" s="6">
        <v>215.0</v>
      </c>
      <c r="C113" s="6">
        <v>73.0</v>
      </c>
      <c r="D113" s="5" t="s">
        <v>139</v>
      </c>
      <c r="E113" s="5" t="s">
        <v>110</v>
      </c>
      <c r="F113" s="5" t="s">
        <v>160</v>
      </c>
      <c r="G113" s="5" t="s">
        <v>403</v>
      </c>
      <c r="H113" s="5" t="s">
        <v>1412</v>
      </c>
      <c r="I113" s="5" t="s">
        <v>871</v>
      </c>
      <c r="J113" s="5" t="s">
        <v>406</v>
      </c>
      <c r="K113" s="5" t="s">
        <v>1413</v>
      </c>
      <c r="L113" s="8" t="s">
        <v>1414</v>
      </c>
      <c r="M113" s="5" t="s">
        <v>118</v>
      </c>
      <c r="N113" s="5" t="s">
        <v>1415</v>
      </c>
      <c r="O113" s="5" t="s">
        <v>1416</v>
      </c>
      <c r="P113" s="5" t="s">
        <v>1417</v>
      </c>
      <c r="Q113" s="5" t="s">
        <v>122</v>
      </c>
      <c r="S113" s="5" t="s">
        <v>123</v>
      </c>
      <c r="T113" s="5" t="s">
        <v>123</v>
      </c>
      <c r="V113" s="5" t="s">
        <v>123</v>
      </c>
      <c r="X113" s="5" t="s">
        <v>123</v>
      </c>
      <c r="Y113" s="5" t="s">
        <v>123</v>
      </c>
      <c r="AA113" s="5" t="s">
        <v>123</v>
      </c>
      <c r="AB113" s="5" t="s">
        <v>123</v>
      </c>
      <c r="DB113" s="5">
        <v>4.0</v>
      </c>
      <c r="DE113" s="5" t="s">
        <v>124</v>
      </c>
      <c r="DF113" s="5" t="s">
        <v>2337</v>
      </c>
      <c r="DG113" s="16" t="s">
        <v>2338</v>
      </c>
      <c r="DH113" s="16" t="str">
        <f>HYPERLINK("https://docs.google.com/document/d/1mwI2yneyARaNS32wU0gj0OpviZSZ7enKjbm-ZxhujuM/edit?usp=drivesdk","Canopy Nomination 167: Red Bank Elementary")</f>
        <v>Canopy Nomination 167: Red Bank Elementary</v>
      </c>
      <c r="DI113" s="5" t="s">
        <v>2336</v>
      </c>
    </row>
    <row r="114">
      <c r="A114" s="5">
        <v>169.0</v>
      </c>
      <c r="B114" s="6">
        <v>98.0</v>
      </c>
      <c r="C114" s="6">
        <v>73.0</v>
      </c>
      <c r="D114" s="5" t="s">
        <v>139</v>
      </c>
      <c r="E114" s="5" t="s">
        <v>110</v>
      </c>
      <c r="F114" s="5" t="s">
        <v>160</v>
      </c>
      <c r="G114" s="5" t="s">
        <v>403</v>
      </c>
      <c r="H114" s="5" t="s">
        <v>1427</v>
      </c>
      <c r="I114" s="5" t="s">
        <v>871</v>
      </c>
      <c r="J114" s="5" t="s">
        <v>406</v>
      </c>
      <c r="K114" s="5" t="s">
        <v>1428</v>
      </c>
      <c r="L114" s="8" t="s">
        <v>1429</v>
      </c>
      <c r="M114" s="5" t="s">
        <v>118</v>
      </c>
      <c r="N114" s="5" t="s">
        <v>1430</v>
      </c>
      <c r="O114" s="5" t="s">
        <v>1431</v>
      </c>
      <c r="P114" s="5" t="s">
        <v>1432</v>
      </c>
      <c r="Q114" s="5" t="s">
        <v>122</v>
      </c>
      <c r="T114" s="5" t="s">
        <v>123</v>
      </c>
      <c r="U114" s="5" t="s">
        <v>123</v>
      </c>
      <c r="V114" s="5" t="s">
        <v>123</v>
      </c>
      <c r="Y114" s="5" t="s">
        <v>123</v>
      </c>
      <c r="AA114" s="5" t="s">
        <v>123</v>
      </c>
      <c r="AB114" s="5" t="s">
        <v>123</v>
      </c>
      <c r="DB114" s="5">
        <v>3.0</v>
      </c>
      <c r="DE114" s="5" t="s">
        <v>124</v>
      </c>
      <c r="DF114" s="5" t="s">
        <v>2339</v>
      </c>
      <c r="DG114" s="16" t="s">
        <v>2340</v>
      </c>
      <c r="DH114" s="16" t="str">
        <f>HYPERLINK("https://docs.google.com/document/d/1pB_yVyWtxoxtzgNSptwSrIsojaXawJJ6MgCWDoh8_Zg/edit?usp=drivesdk","Canopy Nomination 169: River Bluff High School")</f>
        <v>Canopy Nomination 169: River Bluff High School</v>
      </c>
      <c r="DI114" s="5" t="s">
        <v>2336</v>
      </c>
    </row>
    <row r="115">
      <c r="A115" s="5">
        <v>170.0</v>
      </c>
      <c r="B115" s="6">
        <v>160.0</v>
      </c>
      <c r="C115" s="6">
        <v>71.0</v>
      </c>
      <c r="D115" s="5" t="s">
        <v>109</v>
      </c>
      <c r="E115" s="5" t="s">
        <v>110</v>
      </c>
      <c r="F115" s="5" t="s">
        <v>160</v>
      </c>
      <c r="G115" s="5" t="s">
        <v>1434</v>
      </c>
      <c r="H115" s="5" t="s">
        <v>1435</v>
      </c>
      <c r="I115" s="5" t="s">
        <v>1069</v>
      </c>
      <c r="J115" s="5" t="s">
        <v>448</v>
      </c>
      <c r="K115" s="5" t="s">
        <v>143</v>
      </c>
      <c r="L115" s="8" t="s">
        <v>1436</v>
      </c>
      <c r="M115" s="5" t="s">
        <v>118</v>
      </c>
      <c r="N115" s="5" t="s">
        <v>1437</v>
      </c>
      <c r="O115" s="5" t="s">
        <v>1438</v>
      </c>
      <c r="P115" s="5" t="s">
        <v>1439</v>
      </c>
      <c r="Q115" s="5" t="s">
        <v>122</v>
      </c>
      <c r="R115" s="5" t="s">
        <v>123</v>
      </c>
      <c r="S115" s="5" t="s">
        <v>123</v>
      </c>
      <c r="T115" s="5" t="s">
        <v>123</v>
      </c>
      <c r="V115" s="5" t="s">
        <v>123</v>
      </c>
      <c r="W115" s="5" t="s">
        <v>123</v>
      </c>
      <c r="Y115" s="5" t="s">
        <v>123</v>
      </c>
      <c r="Z115" s="5" t="s">
        <v>123</v>
      </c>
      <c r="DB115" s="5">
        <v>4.0</v>
      </c>
      <c r="DD115" s="5" t="s">
        <v>941</v>
      </c>
      <c r="DE115" s="5" t="s">
        <v>138</v>
      </c>
      <c r="DF115" s="5" t="s">
        <v>2341</v>
      </c>
      <c r="DG115" s="16" t="s">
        <v>2342</v>
      </c>
      <c r="DH115" s="16" t="str">
        <f>HYPERLINK("https://docs.google.com/document/d/1cUvRjd3Q9h5qaTgV9lPPRNBIe_wXPmwRJuRed5AyxuU/edit?usp=drivesdk","Canopy Nomination 170: Rochester Middle School")</f>
        <v>Canopy Nomination 170: Rochester Middle School</v>
      </c>
      <c r="DI115" s="5" t="s">
        <v>2336</v>
      </c>
    </row>
    <row r="116">
      <c r="A116" s="5">
        <v>172.0</v>
      </c>
      <c r="B116" s="6">
        <v>132.0</v>
      </c>
      <c r="C116" s="6">
        <v>127.0</v>
      </c>
      <c r="D116" s="5" t="s">
        <v>139</v>
      </c>
      <c r="E116" s="5" t="s">
        <v>125</v>
      </c>
      <c r="F116" s="5" t="s">
        <v>111</v>
      </c>
      <c r="G116" s="5" t="s">
        <v>112</v>
      </c>
      <c r="H116" s="5" t="s">
        <v>1452</v>
      </c>
      <c r="I116" s="5" t="s">
        <v>1453</v>
      </c>
      <c r="J116" s="5" t="s">
        <v>467</v>
      </c>
      <c r="K116" s="5" t="s">
        <v>143</v>
      </c>
      <c r="L116" s="8" t="s">
        <v>1454</v>
      </c>
      <c r="M116" s="5" t="s">
        <v>118</v>
      </c>
      <c r="N116" s="5" t="s">
        <v>1455</v>
      </c>
      <c r="O116" s="5" t="s">
        <v>1456</v>
      </c>
      <c r="P116" s="5" t="s">
        <v>1457</v>
      </c>
      <c r="Q116" s="5" t="s">
        <v>122</v>
      </c>
      <c r="V116" s="5" t="s">
        <v>123</v>
      </c>
      <c r="X116" s="5" t="s">
        <v>123</v>
      </c>
      <c r="AC116" s="5" t="s">
        <v>123</v>
      </c>
      <c r="DB116" s="5">
        <v>3.0</v>
      </c>
      <c r="DE116" s="5" t="s">
        <v>138</v>
      </c>
      <c r="DF116" s="5" t="s">
        <v>2344</v>
      </c>
      <c r="DG116" s="16" t="s">
        <v>2345</v>
      </c>
      <c r="DH116" s="16" t="str">
        <f>HYPERLINK("https://docs.google.com/document/d/1XtWKPa6Cv6K-aA8Gaqx0J2NEIGwB-hyKslYIoLTCZA4/edit?usp=drivesdk","Canopy Nomination 172: Rooted School")</f>
        <v>Canopy Nomination 172: Rooted School</v>
      </c>
      <c r="DI116" s="5" t="s">
        <v>2336</v>
      </c>
    </row>
    <row r="117">
      <c r="A117" s="5">
        <v>173.0</v>
      </c>
      <c r="B117" s="6">
        <v>139.0</v>
      </c>
      <c r="C117" s="6">
        <v>138.0</v>
      </c>
      <c r="D117" s="5" t="s">
        <v>139</v>
      </c>
      <c r="E117" s="5" t="s">
        <v>125</v>
      </c>
      <c r="F117" s="5" t="s">
        <v>160</v>
      </c>
      <c r="G117" s="5" t="s">
        <v>626</v>
      </c>
      <c r="H117" s="5" t="s">
        <v>1458</v>
      </c>
      <c r="I117" s="5" t="s">
        <v>479</v>
      </c>
      <c r="J117" s="5" t="s">
        <v>512</v>
      </c>
      <c r="K117" s="5" t="s">
        <v>1459</v>
      </c>
      <c r="L117" s="7" t="s">
        <v>117</v>
      </c>
      <c r="M117" s="5" t="s">
        <v>207</v>
      </c>
      <c r="N117" s="5" t="s">
        <v>1460</v>
      </c>
      <c r="O117" s="5" t="s">
        <v>1461</v>
      </c>
      <c r="P117" s="5" t="s">
        <v>1462</v>
      </c>
      <c r="Q117" s="5" t="s">
        <v>122</v>
      </c>
      <c r="R117" s="5" t="s">
        <v>123</v>
      </c>
      <c r="T117" s="5" t="s">
        <v>123</v>
      </c>
      <c r="Y117" s="5" t="s">
        <v>123</v>
      </c>
      <c r="DB117" s="5">
        <v>3.0</v>
      </c>
      <c r="DD117" s="5" t="s">
        <v>1463</v>
      </c>
      <c r="DE117" s="5" t="s">
        <v>138</v>
      </c>
      <c r="DF117" s="5" t="s">
        <v>2346</v>
      </c>
      <c r="DG117" s="16" t="s">
        <v>2347</v>
      </c>
      <c r="DH117" s="16" t="str">
        <f>HYPERLINK("https://docs.google.com/document/d/17Xn8nZGrZDqp2MT1fitjkPCDj9bmZq-SHN7jib-Ey6I/edit?usp=drivesdk","Canopy Nomination 173: Salem Church Elementary")</f>
        <v>Canopy Nomination 173: Salem Church Elementary</v>
      </c>
      <c r="DI117" s="5" t="s">
        <v>2336</v>
      </c>
    </row>
    <row r="118">
      <c r="A118" s="5">
        <v>174.0</v>
      </c>
      <c r="B118" s="6">
        <v>177.0</v>
      </c>
      <c r="C118" s="6">
        <v>103.0</v>
      </c>
      <c r="D118" s="5" t="s">
        <v>109</v>
      </c>
      <c r="E118" s="5" t="s">
        <v>125</v>
      </c>
      <c r="F118" s="5" t="s">
        <v>126</v>
      </c>
      <c r="G118" s="5" t="s">
        <v>132</v>
      </c>
      <c r="H118" s="5" t="s">
        <v>1464</v>
      </c>
      <c r="I118" s="5" t="s">
        <v>1465</v>
      </c>
      <c r="J118" s="5" t="s">
        <v>129</v>
      </c>
      <c r="K118" s="5" t="s">
        <v>1466</v>
      </c>
      <c r="L118" s="8" t="s">
        <v>1467</v>
      </c>
      <c r="M118" s="5" t="s">
        <v>118</v>
      </c>
      <c r="N118" s="5" t="s">
        <v>1468</v>
      </c>
      <c r="O118" s="5" t="s">
        <v>1469</v>
      </c>
      <c r="P118" s="5" t="s">
        <v>1470</v>
      </c>
      <c r="Q118" s="5" t="s">
        <v>122</v>
      </c>
      <c r="S118" s="5" t="s">
        <v>123</v>
      </c>
      <c r="T118" s="5" t="s">
        <v>123</v>
      </c>
      <c r="U118" s="5" t="s">
        <v>123</v>
      </c>
      <c r="V118" s="5" t="s">
        <v>123</v>
      </c>
      <c r="X118" s="5" t="s">
        <v>123</v>
      </c>
      <c r="Y118" s="5" t="s">
        <v>123</v>
      </c>
      <c r="Z118" s="5" t="s">
        <v>123</v>
      </c>
      <c r="AB118" s="5" t="s">
        <v>123</v>
      </c>
      <c r="AC118" s="5" t="s">
        <v>123</v>
      </c>
      <c r="DB118" s="5">
        <v>3.0</v>
      </c>
      <c r="DE118" s="5" t="s">
        <v>124</v>
      </c>
      <c r="DF118" s="5" t="s">
        <v>2348</v>
      </c>
      <c r="DG118" s="16" t="s">
        <v>2349</v>
      </c>
      <c r="DH118" s="16" t="str">
        <f>HYPERLINK("https://docs.google.com/document/d/12ivMwe0zrD8-NSQN7XutO4KrcBojdwvb92Ot51mBEMY/edit?usp=drivesdk","Canopy Nomination 174: Salem High School")</f>
        <v>Canopy Nomination 174: Salem High School</v>
      </c>
      <c r="DI118" s="5" t="s">
        <v>2336</v>
      </c>
    </row>
    <row r="119">
      <c r="A119" s="5">
        <v>177.0</v>
      </c>
      <c r="B119" s="6">
        <v>26.0</v>
      </c>
      <c r="C119" s="6">
        <v>80.0</v>
      </c>
      <c r="D119" s="5" t="s">
        <v>139</v>
      </c>
      <c r="E119" s="5" t="s">
        <v>110</v>
      </c>
      <c r="F119" s="5" t="s">
        <v>160</v>
      </c>
      <c r="G119" s="5" t="s">
        <v>192</v>
      </c>
      <c r="H119" s="5" t="s">
        <v>1491</v>
      </c>
      <c r="I119" s="5" t="s">
        <v>1492</v>
      </c>
      <c r="J119" s="5" t="s">
        <v>115</v>
      </c>
      <c r="K119" s="5" t="s">
        <v>1492</v>
      </c>
      <c r="L119" s="8" t="s">
        <v>1493</v>
      </c>
      <c r="M119" s="5" t="s">
        <v>118</v>
      </c>
      <c r="N119" s="5" t="s">
        <v>1494</v>
      </c>
      <c r="O119" s="5" t="s">
        <v>1495</v>
      </c>
      <c r="P119" s="5" t="s">
        <v>1496</v>
      </c>
      <c r="Q119" s="5" t="s">
        <v>122</v>
      </c>
      <c r="S119" s="5" t="s">
        <v>123</v>
      </c>
      <c r="V119" s="5" t="s">
        <v>123</v>
      </c>
      <c r="AB119" s="5" t="s">
        <v>123</v>
      </c>
      <c r="DB119" s="5">
        <v>3.0</v>
      </c>
      <c r="DD119" s="5" t="s">
        <v>1497</v>
      </c>
      <c r="DE119" s="5" t="s">
        <v>138</v>
      </c>
      <c r="DF119" s="5" t="s">
        <v>2350</v>
      </c>
      <c r="DG119" s="16" t="s">
        <v>2351</v>
      </c>
      <c r="DH119" s="16" t="str">
        <f>HYPERLINK("https://docs.google.com/document/d/12u5-PSI80v8H6yFkNsETQv9XueFDFTeDZdJTZOoTCzg/edit?usp=drivesdk","Canopy Nomination 177: Schoolcraft High School")</f>
        <v>Canopy Nomination 177: Schoolcraft High School</v>
      </c>
      <c r="DI119" s="5" t="s">
        <v>2336</v>
      </c>
    </row>
    <row r="120">
      <c r="A120" s="5">
        <v>178.0</v>
      </c>
      <c r="B120" s="6">
        <v>211.0</v>
      </c>
      <c r="C120" s="6">
        <v>65.0</v>
      </c>
      <c r="D120" s="5" t="s">
        <v>109</v>
      </c>
      <c r="E120" s="5" t="s">
        <v>125</v>
      </c>
      <c r="F120" s="5" t="s">
        <v>219</v>
      </c>
      <c r="G120" s="5" t="s">
        <v>112</v>
      </c>
      <c r="H120" s="5" t="s">
        <v>1498</v>
      </c>
      <c r="I120" s="5" t="s">
        <v>1499</v>
      </c>
      <c r="J120" s="5" t="s">
        <v>259</v>
      </c>
      <c r="K120" s="5" t="s">
        <v>1500</v>
      </c>
      <c r="L120" s="8" t="s">
        <v>1501</v>
      </c>
      <c r="M120" s="5" t="s">
        <v>118</v>
      </c>
      <c r="N120" s="5" t="s">
        <v>1502</v>
      </c>
      <c r="O120" s="5" t="s">
        <v>1503</v>
      </c>
      <c r="P120" s="5" t="s">
        <v>1504</v>
      </c>
      <c r="Q120" s="5" t="s">
        <v>122</v>
      </c>
      <c r="U120" s="5" t="s">
        <v>123</v>
      </c>
      <c r="W120" s="5" t="s">
        <v>123</v>
      </c>
      <c r="X120" s="5" t="s">
        <v>123</v>
      </c>
      <c r="AA120" s="5" t="s">
        <v>123</v>
      </c>
      <c r="AB120" s="5" t="s">
        <v>123</v>
      </c>
      <c r="AC120" s="5" t="s">
        <v>123</v>
      </c>
      <c r="DB120" s="5">
        <v>4.0</v>
      </c>
      <c r="DE120" s="5" t="s">
        <v>124</v>
      </c>
      <c r="DF120" s="5" t="s">
        <v>2352</v>
      </c>
      <c r="DG120" s="16" t="s">
        <v>2353</v>
      </c>
      <c r="DH120" s="16" t="str">
        <f>HYPERLINK("https://docs.google.com/document/d/1Sxg1EDkRB7SevVqCNxaSlVGO5IFEaZxT9sOcSdM_hGQ/edit?usp=drivesdk","Canopy Nomination 178: Science and Math Institute")</f>
        <v>Canopy Nomination 178: Science and Math Institute</v>
      </c>
      <c r="DI120" s="5" t="s">
        <v>2336</v>
      </c>
    </row>
    <row r="121">
      <c r="A121" s="5">
        <v>182.0</v>
      </c>
      <c r="B121" s="6">
        <v>54.0</v>
      </c>
      <c r="C121" s="6">
        <v>114.0</v>
      </c>
      <c r="D121" s="5" t="s">
        <v>139</v>
      </c>
      <c r="E121" s="5" t="s">
        <v>110</v>
      </c>
      <c r="F121" s="5" t="s">
        <v>111</v>
      </c>
      <c r="G121" s="5" t="s">
        <v>112</v>
      </c>
      <c r="H121" s="5" t="s">
        <v>1525</v>
      </c>
      <c r="I121" s="5" t="s">
        <v>1526</v>
      </c>
      <c r="J121" s="5" t="s">
        <v>397</v>
      </c>
      <c r="K121" s="5" t="s">
        <v>1527</v>
      </c>
      <c r="L121" s="8" t="s">
        <v>1528</v>
      </c>
      <c r="M121" s="5" t="s">
        <v>118</v>
      </c>
      <c r="N121" s="5" t="s">
        <v>1529</v>
      </c>
      <c r="O121" s="5" t="s">
        <v>1530</v>
      </c>
      <c r="Q121" s="5" t="s">
        <v>122</v>
      </c>
      <c r="R121" s="5" t="s">
        <v>123</v>
      </c>
      <c r="V121" s="5" t="s">
        <v>123</v>
      </c>
      <c r="DB121" s="5">
        <v>4.0</v>
      </c>
      <c r="DD121" s="5" t="s">
        <v>1531</v>
      </c>
      <c r="DE121" s="5" t="s">
        <v>138</v>
      </c>
      <c r="DF121" s="5" t="s">
        <v>2354</v>
      </c>
      <c r="DG121" s="16" t="s">
        <v>2355</v>
      </c>
      <c r="DH121" s="16" t="str">
        <f>HYPERLINK("https://docs.google.com/document/d/1fVCHgAH2ZbB0pjVocjOSSnuAaCoJXb0hFUdVJ0kjkFU/edit?usp=drivesdk","Canopy Nomination 182: Shannon High School")</f>
        <v>Canopy Nomination 182: Shannon High School</v>
      </c>
      <c r="DI121" s="5" t="s">
        <v>2336</v>
      </c>
    </row>
    <row r="122">
      <c r="A122" s="5">
        <v>183.0</v>
      </c>
      <c r="B122" s="6">
        <v>10.0</v>
      </c>
      <c r="C122" s="6">
        <v>59.0</v>
      </c>
      <c r="D122" s="5" t="s">
        <v>109</v>
      </c>
      <c r="E122" s="5" t="s">
        <v>110</v>
      </c>
      <c r="F122" s="5" t="s">
        <v>160</v>
      </c>
      <c r="G122" s="5" t="s">
        <v>1331</v>
      </c>
      <c r="H122" s="5" t="s">
        <v>1532</v>
      </c>
      <c r="I122" s="5" t="s">
        <v>1533</v>
      </c>
      <c r="J122" s="5" t="s">
        <v>504</v>
      </c>
      <c r="K122" s="5" t="s">
        <v>1534</v>
      </c>
      <c r="L122" s="8" t="s">
        <v>1535</v>
      </c>
      <c r="M122" s="5" t="s">
        <v>118</v>
      </c>
      <c r="N122" s="5" t="s">
        <v>1536</v>
      </c>
      <c r="O122" s="5" t="s">
        <v>1537</v>
      </c>
      <c r="P122" s="5" t="s">
        <v>1538</v>
      </c>
      <c r="Q122" s="5" t="s">
        <v>122</v>
      </c>
      <c r="AA122" s="5" t="s">
        <v>123</v>
      </c>
      <c r="DB122" s="5">
        <v>4.0</v>
      </c>
      <c r="DE122" s="5" t="s">
        <v>138</v>
      </c>
      <c r="DF122" s="5" t="s">
        <v>2356</v>
      </c>
      <c r="DG122" s="16" t="s">
        <v>2357</v>
      </c>
      <c r="DH122" s="16" t="str">
        <f>HYPERLINK("https://docs.google.com/document/d/1krBvXcl6U69ECVmso444YCf6pcknvTPx2tiw2MsawXQ/edit?usp=drivesdk","Canopy Nomination 183: Shawnee High School")</f>
        <v>Canopy Nomination 183: Shawnee High School</v>
      </c>
      <c r="DI122" s="5" t="s">
        <v>2358</v>
      </c>
    </row>
    <row r="123">
      <c r="A123" s="5">
        <v>185.0</v>
      </c>
      <c r="B123" s="6">
        <v>198.0</v>
      </c>
      <c r="C123" s="6">
        <v>134.0</v>
      </c>
      <c r="D123" s="5" t="s">
        <v>109</v>
      </c>
      <c r="E123" s="5" t="s">
        <v>125</v>
      </c>
      <c r="F123" s="5" t="s">
        <v>111</v>
      </c>
      <c r="G123" s="5" t="s">
        <v>112</v>
      </c>
      <c r="H123" s="5" t="s">
        <v>1548</v>
      </c>
      <c r="I123" s="5" t="s">
        <v>1549</v>
      </c>
      <c r="J123" s="5" t="s">
        <v>142</v>
      </c>
      <c r="K123" s="5" t="s">
        <v>1551</v>
      </c>
      <c r="L123" s="7" t="s">
        <v>117</v>
      </c>
      <c r="M123" s="5" t="s">
        <v>118</v>
      </c>
      <c r="N123" s="5" t="s">
        <v>1552</v>
      </c>
      <c r="O123" s="5" t="s">
        <v>1553</v>
      </c>
      <c r="P123" s="5" t="s">
        <v>1554</v>
      </c>
      <c r="Q123" s="5" t="s">
        <v>122</v>
      </c>
      <c r="S123" s="5" t="s">
        <v>123</v>
      </c>
      <c r="U123" s="5" t="s">
        <v>123</v>
      </c>
      <c r="V123" s="5" t="s">
        <v>123</v>
      </c>
      <c r="Y123" s="5" t="s">
        <v>123</v>
      </c>
      <c r="DB123" s="5">
        <v>3.0</v>
      </c>
      <c r="DE123" s="5" t="s">
        <v>124</v>
      </c>
      <c r="DF123" s="5" t="s">
        <v>2359</v>
      </c>
      <c r="DG123" s="16" t="s">
        <v>2360</v>
      </c>
      <c r="DH123" s="16" t="str">
        <f>HYPERLINK("https://docs.google.com/document/d/1e77cLl2yBtorNS3woLqbq5vc310tZfNHJneKAuqisCg/edit?usp=drivesdk","Canopy Nomination 185: Silverton School")</f>
        <v>Canopy Nomination 185: Silverton School</v>
      </c>
      <c r="DI123" s="5" t="s">
        <v>2358</v>
      </c>
    </row>
    <row r="124">
      <c r="A124" s="5">
        <v>186.0</v>
      </c>
      <c r="B124" s="6">
        <v>56.0</v>
      </c>
      <c r="C124" s="6">
        <v>116.0</v>
      </c>
      <c r="D124" s="5" t="s">
        <v>109</v>
      </c>
      <c r="E124" s="5" t="s">
        <v>110</v>
      </c>
      <c r="F124" s="5" t="s">
        <v>160</v>
      </c>
      <c r="G124" s="5" t="s">
        <v>484</v>
      </c>
      <c r="H124" s="5" t="s">
        <v>1555</v>
      </c>
      <c r="I124" s="5" t="s">
        <v>1556</v>
      </c>
      <c r="J124" s="5" t="s">
        <v>129</v>
      </c>
      <c r="K124" s="5" t="s">
        <v>1557</v>
      </c>
      <c r="L124" s="8" t="s">
        <v>1558</v>
      </c>
      <c r="M124" s="5" t="s">
        <v>118</v>
      </c>
      <c r="N124" s="5" t="s">
        <v>1559</v>
      </c>
      <c r="O124" s="5" t="s">
        <v>1560</v>
      </c>
      <c r="P124" s="5" t="s">
        <v>1561</v>
      </c>
      <c r="Q124" s="5" t="s">
        <v>122</v>
      </c>
      <c r="S124" s="5" t="s">
        <v>123</v>
      </c>
      <c r="T124" s="5" t="s">
        <v>123</v>
      </c>
      <c r="DB124" s="5">
        <v>3.0</v>
      </c>
      <c r="DE124" s="5" t="s">
        <v>207</v>
      </c>
      <c r="DF124" s="5" t="s">
        <v>2361</v>
      </c>
      <c r="DG124" s="16" t="s">
        <v>2362</v>
      </c>
      <c r="DH124" s="16" t="str">
        <f>HYPERLINK("https://docs.google.com/document/d/1SLv5XyBIpBqZTXXhlZ7ofOhzurkY1EWXOm6R6Pct-BM/edit?usp=drivesdk","Canopy Nomination 186: Sinai Elementary School")</f>
        <v>Canopy Nomination 186: Sinai Elementary School</v>
      </c>
      <c r="DI124" s="5" t="s">
        <v>2358</v>
      </c>
    </row>
    <row r="125">
      <c r="A125" s="5">
        <v>187.0</v>
      </c>
      <c r="B125" s="6">
        <v>5.0</v>
      </c>
      <c r="C125" s="6">
        <v>52.0</v>
      </c>
      <c r="D125" s="5" t="s">
        <v>139</v>
      </c>
      <c r="E125" s="5" t="s">
        <v>125</v>
      </c>
      <c r="F125" s="5" t="s">
        <v>219</v>
      </c>
      <c r="G125" s="5" t="s">
        <v>112</v>
      </c>
      <c r="H125" s="5" t="s">
        <v>1562</v>
      </c>
      <c r="I125" s="5" t="s">
        <v>616</v>
      </c>
      <c r="J125" s="5" t="s">
        <v>222</v>
      </c>
      <c r="K125" s="5" t="s">
        <v>323</v>
      </c>
      <c r="L125" s="8" t="s">
        <v>117</v>
      </c>
      <c r="M125" s="5" t="s">
        <v>118</v>
      </c>
      <c r="N125" s="5" t="s">
        <v>1563</v>
      </c>
      <c r="O125" s="5" t="s">
        <v>1564</v>
      </c>
      <c r="P125" s="5" t="s">
        <v>1565</v>
      </c>
      <c r="Q125" s="5" t="s">
        <v>122</v>
      </c>
      <c r="R125" s="5" t="s">
        <v>123</v>
      </c>
      <c r="S125" s="5" t="s">
        <v>123</v>
      </c>
      <c r="T125" s="5" t="s">
        <v>123</v>
      </c>
      <c r="U125" s="5" t="s">
        <v>123</v>
      </c>
      <c r="V125" s="5" t="s">
        <v>123</v>
      </c>
      <c r="W125" s="5" t="s">
        <v>123</v>
      </c>
      <c r="Y125" s="5" t="s">
        <v>123</v>
      </c>
      <c r="AA125" s="5" t="s">
        <v>123</v>
      </c>
      <c r="AB125" s="5" t="s">
        <v>123</v>
      </c>
      <c r="AC125" s="5" t="s">
        <v>123</v>
      </c>
      <c r="DB125" s="5">
        <v>4.0</v>
      </c>
      <c r="DE125" s="5" t="s">
        <v>138</v>
      </c>
      <c r="DF125" s="5" t="s">
        <v>2363</v>
      </c>
      <c r="DG125" s="16" t="s">
        <v>2364</v>
      </c>
      <c r="DH125" s="16" t="str">
        <f>HYPERLINK("https://docs.google.com/document/d/184VBMh_G-Hn_AA78vzI22feiVhtRol38IJkcWFaTDPg/edit?usp=drivesdk","Canopy Nomination 187: Sisu Academy")</f>
        <v>Canopy Nomination 187: Sisu Academy</v>
      </c>
      <c r="DI125" s="5" t="s">
        <v>2358</v>
      </c>
    </row>
    <row r="126">
      <c r="A126" s="5">
        <v>188.0</v>
      </c>
      <c r="B126" s="6">
        <v>286.0</v>
      </c>
      <c r="C126" s="6">
        <v>134.0</v>
      </c>
      <c r="D126" s="5" t="s">
        <v>109</v>
      </c>
      <c r="E126" s="5" t="s">
        <v>125</v>
      </c>
      <c r="F126" s="5" t="s">
        <v>111</v>
      </c>
      <c r="G126" s="5" t="s">
        <v>112</v>
      </c>
      <c r="H126" s="5" t="s">
        <v>1566</v>
      </c>
      <c r="I126" s="5" t="s">
        <v>1567</v>
      </c>
      <c r="J126" s="5" t="s">
        <v>142</v>
      </c>
      <c r="K126" s="5" t="s">
        <v>1568</v>
      </c>
      <c r="L126" s="8" t="s">
        <v>117</v>
      </c>
      <c r="M126" s="5" t="s">
        <v>133</v>
      </c>
      <c r="N126" s="5" t="s">
        <v>1569</v>
      </c>
      <c r="O126" s="5" t="s">
        <v>1570</v>
      </c>
      <c r="P126" s="5" t="s">
        <v>1571</v>
      </c>
      <c r="Q126" s="5" t="s">
        <v>122</v>
      </c>
      <c r="S126" s="5" t="s">
        <v>123</v>
      </c>
      <c r="V126" s="5" t="s">
        <v>123</v>
      </c>
      <c r="X126" s="5" t="s">
        <v>123</v>
      </c>
      <c r="Y126" s="5" t="s">
        <v>123</v>
      </c>
      <c r="AC126" s="5" t="s">
        <v>123</v>
      </c>
      <c r="DB126" s="5">
        <v>2.0</v>
      </c>
      <c r="DE126" s="5" t="s">
        <v>138</v>
      </c>
      <c r="DF126" s="5" t="s">
        <v>2365</v>
      </c>
      <c r="DG126" s="16" t="s">
        <v>2366</v>
      </c>
      <c r="DH126" s="16" t="str">
        <f>HYPERLINK("https://docs.google.com/document/d/1plbyW5TkB7Jo_elYRTgAilQNvUG2Edkc6r_IQAGuRnA/edit?usp=drivesdk","Canopy Nomination 188: Soaring Heights Pk-8")</f>
        <v>Canopy Nomination 188: Soaring Heights Pk-8</v>
      </c>
      <c r="DI126" s="5" t="s">
        <v>2358</v>
      </c>
    </row>
    <row r="127">
      <c r="A127" s="5">
        <v>190.0</v>
      </c>
      <c r="B127" s="6">
        <v>243.0</v>
      </c>
      <c r="C127" s="6">
        <v>127.0</v>
      </c>
      <c r="D127" s="5" t="s">
        <v>139</v>
      </c>
      <c r="E127" s="5" t="s">
        <v>125</v>
      </c>
      <c r="F127" s="5" t="s">
        <v>111</v>
      </c>
      <c r="G127" s="5" t="s">
        <v>112</v>
      </c>
      <c r="H127" s="5" t="s">
        <v>1583</v>
      </c>
      <c r="I127" s="5" t="s">
        <v>259</v>
      </c>
      <c r="J127" s="5" t="s">
        <v>439</v>
      </c>
      <c r="K127" s="5" t="s">
        <v>323</v>
      </c>
      <c r="L127" s="7" t="s">
        <v>117</v>
      </c>
      <c r="M127" s="5" t="s">
        <v>118</v>
      </c>
      <c r="N127" s="5" t="s">
        <v>1584</v>
      </c>
      <c r="O127" s="5" t="s">
        <v>1585</v>
      </c>
      <c r="P127" s="5" t="s">
        <v>1586</v>
      </c>
      <c r="Q127" s="5" t="s">
        <v>122</v>
      </c>
      <c r="T127" s="5" t="s">
        <v>123</v>
      </c>
      <c r="V127" s="5" t="s">
        <v>123</v>
      </c>
      <c r="W127" s="5" t="s">
        <v>123</v>
      </c>
      <c r="Y127" s="5" t="s">
        <v>123</v>
      </c>
      <c r="AB127" s="5" t="s">
        <v>123</v>
      </c>
      <c r="AC127" s="5" t="s">
        <v>123</v>
      </c>
      <c r="DB127" s="5">
        <v>4.0</v>
      </c>
      <c r="DE127" s="5" t="s">
        <v>138</v>
      </c>
      <c r="DF127" s="5" t="s">
        <v>2367</v>
      </c>
      <c r="DG127" s="16" t="s">
        <v>2368</v>
      </c>
      <c r="DH127" s="16" t="str">
        <f>HYPERLINK("https://docs.google.com/document/d/1pjBurJjCk2LQit5oqh_Ydxs9RkHOWT0DUYuBXif80JQ/edit?usp=drivesdk","Canopy Nomination 190: Social Justice School")</f>
        <v>Canopy Nomination 190: Social Justice School</v>
      </c>
      <c r="DI127" s="5" t="s">
        <v>2358</v>
      </c>
    </row>
    <row r="128">
      <c r="A128" s="5">
        <v>191.0</v>
      </c>
      <c r="B128" s="6" t="s">
        <v>1587</v>
      </c>
      <c r="C128" s="6" t="s">
        <v>1588</v>
      </c>
      <c r="D128" s="5" t="s">
        <v>323</v>
      </c>
      <c r="G128" s="5" t="s">
        <v>586</v>
      </c>
      <c r="H128" s="5" t="s">
        <v>1589</v>
      </c>
      <c r="I128" s="5" t="s">
        <v>561</v>
      </c>
      <c r="J128" s="5" t="s">
        <v>397</v>
      </c>
      <c r="K128" s="5" t="s">
        <v>562</v>
      </c>
      <c r="L128" s="8" t="s">
        <v>1590</v>
      </c>
      <c r="M128" s="5" t="s">
        <v>118</v>
      </c>
      <c r="N128" s="5" t="s">
        <v>1591</v>
      </c>
      <c r="O128" s="5" t="s">
        <v>1592</v>
      </c>
      <c r="P128" s="5" t="s">
        <v>1593</v>
      </c>
      <c r="Q128" s="5" t="s">
        <v>122</v>
      </c>
      <c r="R128" s="5" t="s">
        <v>123</v>
      </c>
      <c r="T128" s="5" t="s">
        <v>123</v>
      </c>
      <c r="V128" s="5" t="s">
        <v>123</v>
      </c>
      <c r="W128" s="5" t="s">
        <v>123</v>
      </c>
      <c r="X128" s="5" t="s">
        <v>123</v>
      </c>
      <c r="Y128" s="5" t="s">
        <v>123</v>
      </c>
      <c r="AA128" s="5" t="s">
        <v>123</v>
      </c>
      <c r="DB128" s="9">
        <v>43527.0</v>
      </c>
      <c r="DD128" s="5" t="s">
        <v>1594</v>
      </c>
      <c r="DE128" s="5" t="s">
        <v>138</v>
      </c>
      <c r="DF128" s="5" t="s">
        <v>2369</v>
      </c>
      <c r="DG128" s="16" t="s">
        <v>2370</v>
      </c>
      <c r="DH128" s="16" t="str">
        <f>HYPERLINK("https://docs.google.com/document/d/1xSbsyAr233t7CsHEApRHIqs0MwnhTaBbD9bCsXhFbeI/edit?usp=drivesdk","Canopy Nomination 191: Solar Preparatory School for Girls")</f>
        <v>Canopy Nomination 191: Solar Preparatory School for Girls</v>
      </c>
      <c r="DI128" s="5" t="s">
        <v>2358</v>
      </c>
    </row>
    <row r="129">
      <c r="A129" s="5">
        <v>192.0</v>
      </c>
      <c r="B129" s="6" t="s">
        <v>1595</v>
      </c>
      <c r="C129" s="6" t="s">
        <v>1596</v>
      </c>
      <c r="D129" s="5" t="s">
        <v>323</v>
      </c>
      <c r="G129" s="5" t="s">
        <v>1597</v>
      </c>
      <c r="H129" s="5" t="s">
        <v>1598</v>
      </c>
      <c r="I129" s="5" t="s">
        <v>1599</v>
      </c>
      <c r="J129" s="5" t="s">
        <v>151</v>
      </c>
      <c r="K129" s="5" t="s">
        <v>1600</v>
      </c>
      <c r="L129" s="8" t="s">
        <v>1601</v>
      </c>
      <c r="M129" s="5" t="s">
        <v>118</v>
      </c>
      <c r="N129" s="5" t="s">
        <v>1602</v>
      </c>
      <c r="O129" s="5" t="s">
        <v>1603</v>
      </c>
      <c r="Q129" s="5" t="s">
        <v>122</v>
      </c>
      <c r="R129" s="5" t="s">
        <v>123</v>
      </c>
      <c r="S129" s="5" t="s">
        <v>123</v>
      </c>
      <c r="T129" s="5" t="s">
        <v>123</v>
      </c>
      <c r="U129" s="5" t="s">
        <v>123</v>
      </c>
      <c r="V129" s="5" t="s">
        <v>123</v>
      </c>
      <c r="X129" s="5" t="s">
        <v>123</v>
      </c>
      <c r="Y129" s="5" t="s">
        <v>123</v>
      </c>
      <c r="Z129" s="5" t="s">
        <v>123</v>
      </c>
      <c r="AA129" s="5" t="s">
        <v>123</v>
      </c>
      <c r="AB129" s="5" t="s">
        <v>123</v>
      </c>
      <c r="AC129" s="5" t="s">
        <v>123</v>
      </c>
      <c r="DB129" s="9">
        <v>43558.0</v>
      </c>
      <c r="DC129" s="5" t="s">
        <v>1604</v>
      </c>
      <c r="DD129" s="5" t="s">
        <v>1605</v>
      </c>
      <c r="DE129" s="5" t="s">
        <v>138</v>
      </c>
      <c r="DF129" s="5" t="s">
        <v>2371</v>
      </c>
      <c r="DG129" s="16" t="s">
        <v>2372</v>
      </c>
      <c r="DH129" s="16" t="str">
        <f>HYPERLINK("https://docs.google.com/document/d/1gD9lSV1tPruwRVcI_V_PnV9U0xnugc1kHpv_wV4zN-4/edit?usp=drivesdk","Canopy Nomination 192: South Rowan High School")</f>
        <v>Canopy Nomination 192: South Rowan High School</v>
      </c>
      <c r="DI129" s="5" t="s">
        <v>2358</v>
      </c>
    </row>
    <row r="130">
      <c r="A130" s="5">
        <v>195.0</v>
      </c>
      <c r="B130" s="6">
        <v>144.0</v>
      </c>
      <c r="C130" s="6">
        <v>47.0</v>
      </c>
      <c r="D130" s="5" t="s">
        <v>109</v>
      </c>
      <c r="E130" s="5" t="s">
        <v>125</v>
      </c>
      <c r="F130" s="5" t="s">
        <v>111</v>
      </c>
      <c r="G130" s="5" t="s">
        <v>112</v>
      </c>
      <c r="H130" s="5" t="s">
        <v>1625</v>
      </c>
      <c r="I130" s="5" t="s">
        <v>259</v>
      </c>
      <c r="J130" s="5" t="s">
        <v>439</v>
      </c>
      <c r="K130" s="5" t="s">
        <v>143</v>
      </c>
      <c r="L130" s="7" t="s">
        <v>117</v>
      </c>
      <c r="M130" s="5" t="s">
        <v>118</v>
      </c>
      <c r="N130" s="5" t="s">
        <v>1626</v>
      </c>
      <c r="O130" s="5" t="s">
        <v>1627</v>
      </c>
      <c r="P130" s="5" t="s">
        <v>1628</v>
      </c>
      <c r="Q130" s="5" t="s">
        <v>122</v>
      </c>
      <c r="T130" s="5" t="s">
        <v>123</v>
      </c>
      <c r="X130" s="5" t="s">
        <v>123</v>
      </c>
      <c r="Y130" s="5" t="s">
        <v>123</v>
      </c>
      <c r="AA130" s="5" t="s">
        <v>123</v>
      </c>
      <c r="DB130" s="5">
        <v>2.0</v>
      </c>
      <c r="DC130" s="5" t="s">
        <v>1629</v>
      </c>
      <c r="DD130" s="5" t="s">
        <v>1630</v>
      </c>
      <c r="DE130" s="5" t="s">
        <v>138</v>
      </c>
      <c r="DF130" s="5" t="s">
        <v>2373</v>
      </c>
      <c r="DG130" s="16" t="s">
        <v>2375</v>
      </c>
      <c r="DH130" s="16" t="str">
        <f>HYPERLINK("https://docs.google.com/document/d/1TURRMuEYaKiWaKNgy5JMt5UTHg8mPlNBdXlsnceHvmY/edit?usp=drivesdk","Canopy Nomination 195: Statesman Academy for Boys")</f>
        <v>Canopy Nomination 195: Statesman Academy for Boys</v>
      </c>
      <c r="DI130" s="5" t="s">
        <v>2358</v>
      </c>
    </row>
    <row r="131">
      <c r="A131" s="5">
        <v>196.0</v>
      </c>
      <c r="B131" s="6">
        <v>150.0</v>
      </c>
      <c r="C131" s="6">
        <v>59.0</v>
      </c>
      <c r="D131" s="5" t="s">
        <v>109</v>
      </c>
      <c r="E131" s="5" t="s">
        <v>110</v>
      </c>
      <c r="F131" s="5" t="s">
        <v>160</v>
      </c>
      <c r="G131" s="5" t="s">
        <v>1331</v>
      </c>
      <c r="H131" s="5" t="s">
        <v>1631</v>
      </c>
      <c r="I131" s="5" t="s">
        <v>1632</v>
      </c>
      <c r="J131" s="5" t="s">
        <v>504</v>
      </c>
      <c r="K131" s="5" t="s">
        <v>1633</v>
      </c>
      <c r="L131" s="8" t="s">
        <v>1634</v>
      </c>
      <c r="M131" s="5" t="s">
        <v>118</v>
      </c>
      <c r="N131" s="5" t="s">
        <v>1635</v>
      </c>
      <c r="O131" s="5" t="s">
        <v>1636</v>
      </c>
      <c r="P131" s="5" t="s">
        <v>1637</v>
      </c>
      <c r="Q131" s="5" t="s">
        <v>122</v>
      </c>
      <c r="AB131" s="5" t="s">
        <v>123</v>
      </c>
      <c r="DB131" s="5">
        <v>4.0</v>
      </c>
      <c r="DE131" s="5" t="s">
        <v>138</v>
      </c>
      <c r="DF131" s="5" t="s">
        <v>2376</v>
      </c>
      <c r="DG131" s="16" t="s">
        <v>2377</v>
      </c>
      <c r="DH131" s="16" t="str">
        <f>HYPERLINK("https://docs.google.com/document/d/1cUTopMZS7WIQ35BiwBT-606CwP8kC1teEBdgAL_VSwM/edit?usp=drivesdk","Canopy Nomination 196: Stilwell High School")</f>
        <v>Canopy Nomination 196: Stilwell High School</v>
      </c>
      <c r="DI131" s="5" t="s">
        <v>2358</v>
      </c>
    </row>
    <row r="132">
      <c r="A132" s="5">
        <v>197.0</v>
      </c>
      <c r="B132" s="6">
        <v>199.0</v>
      </c>
      <c r="C132" s="6">
        <v>137.0</v>
      </c>
      <c r="D132" s="5" t="s">
        <v>139</v>
      </c>
      <c r="E132" s="5" t="s">
        <v>110</v>
      </c>
      <c r="F132" s="5" t="s">
        <v>160</v>
      </c>
      <c r="G132" s="5" t="s">
        <v>271</v>
      </c>
      <c r="H132" s="5" t="s">
        <v>1640</v>
      </c>
      <c r="I132" s="5" t="s">
        <v>527</v>
      </c>
      <c r="J132" s="5" t="s">
        <v>142</v>
      </c>
      <c r="K132" s="5" t="s">
        <v>727</v>
      </c>
      <c r="L132" s="8" t="s">
        <v>1641</v>
      </c>
      <c r="M132" s="5" t="s">
        <v>118</v>
      </c>
      <c r="N132" s="5" t="s">
        <v>1642</v>
      </c>
      <c r="O132" s="5" t="s">
        <v>1643</v>
      </c>
      <c r="P132" s="5" t="s">
        <v>1644</v>
      </c>
      <c r="Q132" s="5" t="s">
        <v>122</v>
      </c>
      <c r="R132" s="5" t="s">
        <v>123</v>
      </c>
      <c r="T132" s="5" t="s">
        <v>123</v>
      </c>
      <c r="U132" s="5" t="s">
        <v>123</v>
      </c>
      <c r="V132" s="5" t="s">
        <v>123</v>
      </c>
      <c r="W132" s="5" t="s">
        <v>123</v>
      </c>
      <c r="X132" s="5" t="s">
        <v>123</v>
      </c>
      <c r="Y132" s="5" t="s">
        <v>123</v>
      </c>
      <c r="AC132" s="5" t="s">
        <v>123</v>
      </c>
      <c r="DB132" s="5">
        <v>4.0</v>
      </c>
      <c r="DD132" s="5" t="s">
        <v>1645</v>
      </c>
      <c r="DE132" s="5" t="s">
        <v>138</v>
      </c>
      <c r="DF132" s="5" t="s">
        <v>2378</v>
      </c>
      <c r="DG132" s="16" t="s">
        <v>2379</v>
      </c>
      <c r="DH132" s="16" t="str">
        <f>HYPERLINK("https://docs.google.com/document/d/1ZiPpAuKbrIM714z_bIkCfnb9z01X-Vwl3H6wc8LoPg0/edit?usp=drivesdk","Canopy Nomination 197: STRIVE Prep- Rise")</f>
        <v>Canopy Nomination 197: STRIVE Prep- Rise</v>
      </c>
      <c r="DI132" s="5" t="s">
        <v>2358</v>
      </c>
    </row>
    <row r="133">
      <c r="A133" s="5">
        <v>198.0</v>
      </c>
      <c r="B133" s="6">
        <v>180.0</v>
      </c>
      <c r="C133" s="6">
        <v>107.0</v>
      </c>
      <c r="D133" s="5" t="s">
        <v>139</v>
      </c>
      <c r="E133" s="5" t="s">
        <v>110</v>
      </c>
      <c r="F133" s="5" t="s">
        <v>160</v>
      </c>
      <c r="G133" s="5" t="s">
        <v>462</v>
      </c>
      <c r="H133" s="5" t="s">
        <v>1646</v>
      </c>
      <c r="I133" s="5" t="s">
        <v>1647</v>
      </c>
      <c r="J133" s="5" t="s">
        <v>386</v>
      </c>
      <c r="K133" s="5" t="s">
        <v>1648</v>
      </c>
      <c r="L133" s="8" t="s">
        <v>1649</v>
      </c>
      <c r="M133" s="5" t="s">
        <v>118</v>
      </c>
      <c r="N133" s="5" t="s">
        <v>1650</v>
      </c>
      <c r="O133" s="5" t="s">
        <v>1651</v>
      </c>
      <c r="P133" s="5" t="s">
        <v>1652</v>
      </c>
      <c r="Q133" s="5" t="s">
        <v>122</v>
      </c>
      <c r="R133" s="5" t="s">
        <v>123</v>
      </c>
      <c r="AB133" s="5" t="s">
        <v>123</v>
      </c>
      <c r="DB133" s="5">
        <v>3.0</v>
      </c>
      <c r="DE133" s="5" t="s">
        <v>138</v>
      </c>
      <c r="DF133" s="5" t="s">
        <v>2380</v>
      </c>
      <c r="DG133" s="16" t="s">
        <v>2381</v>
      </c>
      <c r="DH133" s="16" t="str">
        <f>HYPERLINK("https://docs.google.com/document/d/1zIvF7Gs_i5ZNp3Zr_69-xeRmMatA0YR4aUxTJ8XMkQM/edit?usp=drivesdk","Canopy Nomination 198: Stuttgart Junior High School")</f>
        <v>Canopy Nomination 198: Stuttgart Junior High School</v>
      </c>
      <c r="DI133" s="5" t="s">
        <v>2382</v>
      </c>
    </row>
    <row r="134">
      <c r="A134" s="5">
        <v>199.0</v>
      </c>
      <c r="B134" s="6">
        <v>121.0</v>
      </c>
      <c r="C134" s="6">
        <v>112.0</v>
      </c>
      <c r="D134" s="5" t="s">
        <v>109</v>
      </c>
      <c r="E134" s="5" t="s">
        <v>125</v>
      </c>
      <c r="F134" s="5" t="s">
        <v>111</v>
      </c>
      <c r="G134" s="5" t="s">
        <v>112</v>
      </c>
      <c r="H134" s="5" t="s">
        <v>1653</v>
      </c>
      <c r="I134" s="5" t="s">
        <v>608</v>
      </c>
      <c r="J134" s="5" t="s">
        <v>222</v>
      </c>
      <c r="K134" s="5" t="s">
        <v>1654</v>
      </c>
      <c r="L134" s="8" t="s">
        <v>1655</v>
      </c>
      <c r="M134" s="5" t="s">
        <v>118</v>
      </c>
      <c r="N134" s="5" t="s">
        <v>1656</v>
      </c>
      <c r="O134" s="5" t="s">
        <v>1657</v>
      </c>
      <c r="P134" s="5" t="s">
        <v>1658</v>
      </c>
      <c r="Q134" s="5" t="s">
        <v>122</v>
      </c>
      <c r="R134" s="5" t="s">
        <v>123</v>
      </c>
      <c r="S134" s="5" t="s">
        <v>123</v>
      </c>
      <c r="V134" s="5" t="s">
        <v>123</v>
      </c>
      <c r="Y134" s="5" t="s">
        <v>123</v>
      </c>
      <c r="AB134" s="5" t="s">
        <v>123</v>
      </c>
      <c r="DB134" s="5">
        <v>4.0</v>
      </c>
      <c r="DE134" s="5" t="s">
        <v>124</v>
      </c>
      <c r="DF134" s="5" t="s">
        <v>2383</v>
      </c>
      <c r="DG134" s="16" t="s">
        <v>2384</v>
      </c>
      <c r="DH134" s="16" t="str">
        <f>HYPERLINK("https://docs.google.com/document/d/1Or6hLm4w6jHME5501VzMjLNM35zbARy7LrTYgc6zOkg/edit?usp=drivesdk","Canopy Nomination 199: Summit Public Schools")</f>
        <v>Canopy Nomination 199: Summit Public Schools</v>
      </c>
      <c r="DI134" s="5" t="s">
        <v>2382</v>
      </c>
    </row>
    <row r="135">
      <c r="A135" s="5">
        <v>200.0</v>
      </c>
      <c r="B135" s="6">
        <v>131.0</v>
      </c>
      <c r="C135" s="6">
        <v>126.0</v>
      </c>
      <c r="D135" s="5" t="s">
        <v>139</v>
      </c>
      <c r="E135" s="5" t="s">
        <v>110</v>
      </c>
      <c r="F135" s="5" t="s">
        <v>160</v>
      </c>
      <c r="G135" s="5" t="s">
        <v>828</v>
      </c>
      <c r="H135" s="5" t="s">
        <v>1661</v>
      </c>
      <c r="I135" s="5" t="s">
        <v>1662</v>
      </c>
      <c r="J135" s="5" t="s">
        <v>425</v>
      </c>
      <c r="K135" s="5" t="s">
        <v>143</v>
      </c>
      <c r="L135" s="8" t="s">
        <v>1663</v>
      </c>
      <c r="M135" s="5" t="s">
        <v>118</v>
      </c>
      <c r="N135" s="5" t="s">
        <v>1664</v>
      </c>
      <c r="O135" s="5" t="s">
        <v>1665</v>
      </c>
      <c r="P135" s="5" t="s">
        <v>1666</v>
      </c>
      <c r="Q135" s="5" t="s">
        <v>122</v>
      </c>
      <c r="S135" s="5" t="s">
        <v>123</v>
      </c>
      <c r="V135" s="5" t="s">
        <v>123</v>
      </c>
      <c r="X135" s="5" t="s">
        <v>123</v>
      </c>
      <c r="AB135" s="5" t="s">
        <v>123</v>
      </c>
      <c r="AC135" s="5" t="s">
        <v>123</v>
      </c>
      <c r="DB135" s="5">
        <v>3.0</v>
      </c>
      <c r="DE135" s="5" t="s">
        <v>124</v>
      </c>
      <c r="DF135" s="5" t="s">
        <v>2386</v>
      </c>
      <c r="DG135" s="16" t="s">
        <v>2387</v>
      </c>
      <c r="DH135" s="16" t="str">
        <f>HYPERLINK("https://docs.google.com/document/d/1lTXs6aVxNLwj3Vjdv8DY1WLPPAlzLxBiljZoXfH1mjg/edit?usp=drivesdk","Canopy Nomination 200: Taft Primary School")</f>
        <v>Canopy Nomination 200: Taft Primary School</v>
      </c>
      <c r="DI135" s="5" t="s">
        <v>2382</v>
      </c>
    </row>
    <row r="136">
      <c r="A136" s="5">
        <v>201.0</v>
      </c>
      <c r="B136" s="6">
        <v>142.0</v>
      </c>
      <c r="C136" s="6">
        <v>142.0</v>
      </c>
      <c r="D136" s="5" t="s">
        <v>109</v>
      </c>
      <c r="E136" s="5" t="s">
        <v>125</v>
      </c>
      <c r="F136" s="5" t="s">
        <v>160</v>
      </c>
      <c r="G136" s="5" t="s">
        <v>1261</v>
      </c>
      <c r="H136" s="5" t="s">
        <v>1667</v>
      </c>
      <c r="I136" s="5" t="s">
        <v>1668</v>
      </c>
      <c r="J136" s="5" t="s">
        <v>502</v>
      </c>
      <c r="K136" s="5" t="s">
        <v>143</v>
      </c>
      <c r="L136" s="8" t="s">
        <v>1669</v>
      </c>
      <c r="M136" s="5" t="s">
        <v>118</v>
      </c>
      <c r="N136" s="5" t="s">
        <v>1670</v>
      </c>
      <c r="O136" s="5" t="s">
        <v>1671</v>
      </c>
      <c r="P136" s="5" t="s">
        <v>1672</v>
      </c>
      <c r="Q136" s="5" t="s">
        <v>122</v>
      </c>
      <c r="R136" s="5" t="s">
        <v>123</v>
      </c>
      <c r="Y136" s="5" t="s">
        <v>123</v>
      </c>
      <c r="DB136" s="5">
        <v>4.0</v>
      </c>
      <c r="DD136" s="5" t="s">
        <v>1673</v>
      </c>
      <c r="DE136" s="5" t="s">
        <v>124</v>
      </c>
      <c r="DF136" s="5" t="s">
        <v>2388</v>
      </c>
      <c r="DG136" s="16" t="s">
        <v>2389</v>
      </c>
      <c r="DH136" s="16" t="str">
        <f>HYPERLINK("https://docs.google.com/document/d/1Adv-GODKidOejHr_lvmGYXxD8UtHhyd-QwKQ4Rr6-ok/edit?usp=drivesdk","Canopy Nomination 201: Taos Academy Charter School")</f>
        <v>Canopy Nomination 201: Taos Academy Charter School</v>
      </c>
      <c r="DI136" s="5" t="s">
        <v>2382</v>
      </c>
    </row>
    <row r="137">
      <c r="A137" s="5">
        <v>202.0</v>
      </c>
      <c r="B137" s="6">
        <v>138.0</v>
      </c>
      <c r="C137" s="6">
        <v>137.0</v>
      </c>
      <c r="D137" s="5" t="s">
        <v>139</v>
      </c>
      <c r="E137" s="5" t="s">
        <v>110</v>
      </c>
      <c r="F137" s="5" t="s">
        <v>160</v>
      </c>
      <c r="G137" s="5" t="s">
        <v>271</v>
      </c>
      <c r="H137" s="5" t="s">
        <v>1674</v>
      </c>
      <c r="I137" s="5" t="s">
        <v>1675</v>
      </c>
      <c r="J137" s="5" t="s">
        <v>274</v>
      </c>
      <c r="K137" s="5" t="s">
        <v>1676</v>
      </c>
      <c r="L137" s="8" t="s">
        <v>1677</v>
      </c>
      <c r="M137" s="5" t="s">
        <v>118</v>
      </c>
      <c r="N137" s="5" t="s">
        <v>1678</v>
      </c>
      <c r="O137" s="5" t="s">
        <v>1679</v>
      </c>
      <c r="P137" s="5" t="s">
        <v>1680</v>
      </c>
      <c r="Q137" s="5" t="s">
        <v>122</v>
      </c>
      <c r="V137" s="5" t="s">
        <v>123</v>
      </c>
      <c r="W137" s="5" t="s">
        <v>123</v>
      </c>
      <c r="Y137" s="5" t="s">
        <v>123</v>
      </c>
      <c r="AB137" s="5" t="s">
        <v>123</v>
      </c>
      <c r="DB137" s="5">
        <v>4.0</v>
      </c>
      <c r="DD137" s="5" t="s">
        <v>1681</v>
      </c>
      <c r="DE137" s="5" t="s">
        <v>138</v>
      </c>
      <c r="DF137" s="5" t="s">
        <v>2390</v>
      </c>
      <c r="DG137" s="16" t="s">
        <v>2391</v>
      </c>
      <c r="DH137" s="16" t="str">
        <f>HYPERLINK("https://docs.google.com/document/d/1CbXMZHbZi3m9kHHE6C3d4MCdD2cRyd1_OWhhlJgC9Zo/edit?usp=drivesdk","Canopy Nomination 202: Temple View Elementary")</f>
        <v>Canopy Nomination 202: Temple View Elementary</v>
      </c>
      <c r="DI137" s="5" t="s">
        <v>2382</v>
      </c>
    </row>
    <row r="138">
      <c r="A138" s="5">
        <v>203.0</v>
      </c>
      <c r="B138" s="6" t="s">
        <v>1682</v>
      </c>
      <c r="C138" s="6" t="s">
        <v>1683</v>
      </c>
      <c r="D138" s="5" t="s">
        <v>323</v>
      </c>
      <c r="G138" s="5" t="s">
        <v>1684</v>
      </c>
      <c r="H138" s="5" t="s">
        <v>1685</v>
      </c>
      <c r="I138" s="5" t="s">
        <v>259</v>
      </c>
      <c r="J138" s="5" t="s">
        <v>439</v>
      </c>
      <c r="K138" s="5" t="s">
        <v>486</v>
      </c>
      <c r="L138" s="8" t="s">
        <v>1688</v>
      </c>
      <c r="M138" s="5" t="s">
        <v>133</v>
      </c>
      <c r="N138" s="5" t="s">
        <v>1689</v>
      </c>
      <c r="O138" s="5" t="s">
        <v>1690</v>
      </c>
      <c r="P138" s="5" t="s">
        <v>1691</v>
      </c>
      <c r="Q138" s="5" t="s">
        <v>122</v>
      </c>
      <c r="T138" s="5" t="s">
        <v>123</v>
      </c>
      <c r="U138" s="5" t="s">
        <v>123</v>
      </c>
      <c r="W138" s="5" t="s">
        <v>123</v>
      </c>
      <c r="X138" s="5" t="s">
        <v>123</v>
      </c>
      <c r="Y138" s="5" t="s">
        <v>123</v>
      </c>
      <c r="AA138" s="5" t="s">
        <v>123</v>
      </c>
      <c r="AB138" s="5" t="s">
        <v>123</v>
      </c>
      <c r="AC138" s="5" t="s">
        <v>123</v>
      </c>
      <c r="DB138" s="9">
        <v>43528.0</v>
      </c>
      <c r="DE138" s="5" t="s">
        <v>138</v>
      </c>
      <c r="DF138" s="5" t="s">
        <v>2392</v>
      </c>
      <c r="DG138" s="16" t="s">
        <v>2393</v>
      </c>
      <c r="DH138" s="16" t="str">
        <f>HYPERLINK("https://docs.google.com/document/d/1SYH8hNMWjfxCU2HGe9_J9Og1wYlkUkgpulfV_5qrvTI/edit?usp=drivesdk","Canopy Nomination 203: The Boys Institute at Stanton Elementary School")</f>
        <v>Canopy Nomination 203: The Boys Institute at Stanton Elementary School</v>
      </c>
      <c r="DI138" s="5" t="s">
        <v>2382</v>
      </c>
    </row>
    <row r="139">
      <c r="A139" s="5">
        <v>205.0</v>
      </c>
      <c r="B139" s="6">
        <v>44.0</v>
      </c>
      <c r="C139" s="6">
        <v>102.0</v>
      </c>
      <c r="D139" s="5" t="s">
        <v>139</v>
      </c>
      <c r="E139" s="5" t="s">
        <v>110</v>
      </c>
      <c r="F139" s="5" t="s">
        <v>160</v>
      </c>
      <c r="G139" s="5" t="s">
        <v>920</v>
      </c>
      <c r="H139" s="5" t="s">
        <v>1701</v>
      </c>
      <c r="I139" s="5" t="s">
        <v>1453</v>
      </c>
      <c r="J139" s="5" t="s">
        <v>467</v>
      </c>
      <c r="K139" s="5" t="s">
        <v>1702</v>
      </c>
      <c r="L139" s="8" t="s">
        <v>1703</v>
      </c>
      <c r="M139" s="5" t="s">
        <v>118</v>
      </c>
      <c r="N139" s="5" t="s">
        <v>1704</v>
      </c>
      <c r="O139" s="5" t="s">
        <v>1705</v>
      </c>
      <c r="P139" s="5" t="s">
        <v>1706</v>
      </c>
      <c r="Q139" s="5" t="s">
        <v>122</v>
      </c>
      <c r="T139" s="5" t="s">
        <v>123</v>
      </c>
      <c r="Y139" s="5" t="s">
        <v>123</v>
      </c>
      <c r="AA139" s="5" t="s">
        <v>123</v>
      </c>
      <c r="DB139" s="5">
        <v>3.0</v>
      </c>
      <c r="DE139" s="5" t="s">
        <v>124</v>
      </c>
      <c r="DF139" s="5" t="s">
        <v>2394</v>
      </c>
      <c r="DG139" s="16" t="s">
        <v>2395</v>
      </c>
      <c r="DH139" s="16" t="str">
        <f>HYPERLINK("https://docs.google.com/document/d/1tWJ4s8-HcJva-1t_aYqOHsnuOUjTTDWOQ0MkdUQS3NI/edit?usp=drivesdk","Canopy Nomination 205: The NET Charter High School: Gentilly")</f>
        <v>Canopy Nomination 205: The NET Charter High School: Gentilly</v>
      </c>
      <c r="DI139" s="5" t="s">
        <v>2382</v>
      </c>
    </row>
    <row r="140">
      <c r="A140" s="5">
        <v>207.0</v>
      </c>
      <c r="B140" s="6">
        <v>108.0</v>
      </c>
      <c r="C140" s="6">
        <v>93.0</v>
      </c>
      <c r="D140" s="5" t="s">
        <v>109</v>
      </c>
      <c r="E140" s="5" t="s">
        <v>125</v>
      </c>
      <c r="F140" s="5" t="s">
        <v>160</v>
      </c>
      <c r="G140" s="5" t="s">
        <v>754</v>
      </c>
      <c r="H140" s="5" t="s">
        <v>2396</v>
      </c>
      <c r="I140" s="5" t="s">
        <v>1716</v>
      </c>
      <c r="J140" s="5" t="s">
        <v>386</v>
      </c>
      <c r="K140" s="5" t="s">
        <v>1717</v>
      </c>
      <c r="L140" s="7" t="s">
        <v>117</v>
      </c>
      <c r="M140" s="5" t="s">
        <v>118</v>
      </c>
      <c r="N140" s="5" t="s">
        <v>1718</v>
      </c>
      <c r="O140" s="5" t="s">
        <v>1719</v>
      </c>
      <c r="P140" s="5" t="s">
        <v>1720</v>
      </c>
      <c r="Q140" s="5" t="s">
        <v>122</v>
      </c>
      <c r="R140" s="5" t="s">
        <v>123</v>
      </c>
      <c r="S140" s="5" t="s">
        <v>123</v>
      </c>
      <c r="V140" s="5" t="s">
        <v>123</v>
      </c>
      <c r="X140" s="5" t="s">
        <v>123</v>
      </c>
      <c r="Y140" s="5" t="s">
        <v>123</v>
      </c>
      <c r="AB140" s="5" t="s">
        <v>123</v>
      </c>
      <c r="AC140" s="5" t="s">
        <v>123</v>
      </c>
      <c r="DB140" s="5">
        <v>3.0</v>
      </c>
      <c r="DE140" s="5" t="s">
        <v>138</v>
      </c>
      <c r="DF140" s="5" t="s">
        <v>2397</v>
      </c>
      <c r="DG140" s="16" t="s">
        <v>2398</v>
      </c>
      <c r="DH140" s="16" t="str">
        <f>HYPERLINK("https://docs.google.com/document/d/1HXmhTSZQZhOlk4YVW_uJcn7bYvGudTH8qDO1OL5LQio/edit?usp=drivesdk","Canopy Nomination 207: Ton Tyson School of Innovation")</f>
        <v>Canopy Nomination 207: Ton Tyson School of Innovation</v>
      </c>
      <c r="DI140" s="5" t="s">
        <v>2382</v>
      </c>
    </row>
    <row r="141">
      <c r="A141" s="5">
        <v>208.0</v>
      </c>
      <c r="B141" s="6">
        <v>201.0</v>
      </c>
      <c r="C141" s="6">
        <v>142.0</v>
      </c>
      <c r="D141" s="5" t="s">
        <v>109</v>
      </c>
      <c r="E141" s="5" t="s">
        <v>125</v>
      </c>
      <c r="F141" s="5" t="s">
        <v>160</v>
      </c>
      <c r="G141" s="5" t="s">
        <v>1261</v>
      </c>
      <c r="H141" s="5" t="s">
        <v>1721</v>
      </c>
      <c r="I141" s="5" t="s">
        <v>1722</v>
      </c>
      <c r="J141" s="5" t="s">
        <v>249</v>
      </c>
      <c r="K141" s="5" t="s">
        <v>1723</v>
      </c>
      <c r="L141" s="8" t="s">
        <v>1724</v>
      </c>
      <c r="M141" s="5" t="s">
        <v>118</v>
      </c>
      <c r="N141" s="5" t="s">
        <v>1725</v>
      </c>
      <c r="O141" s="5" t="s">
        <v>1726</v>
      </c>
      <c r="P141" s="5" t="s">
        <v>1727</v>
      </c>
      <c r="Q141" s="5" t="s">
        <v>122</v>
      </c>
      <c r="T141" s="5" t="s">
        <v>123</v>
      </c>
      <c r="V141" s="5" t="s">
        <v>123</v>
      </c>
      <c r="Y141" s="5" t="s">
        <v>123</v>
      </c>
      <c r="AA141" s="5" t="s">
        <v>123</v>
      </c>
      <c r="AB141" s="5" t="s">
        <v>123</v>
      </c>
      <c r="DB141" s="5">
        <v>4.0</v>
      </c>
      <c r="DE141" s="5" t="s">
        <v>124</v>
      </c>
      <c r="DF141" s="5" t="s">
        <v>2399</v>
      </c>
      <c r="DG141" s="16" t="s">
        <v>2400</v>
      </c>
      <c r="DH141" s="16" t="str">
        <f>HYPERLINK("https://docs.google.com/document/d/1dOpVEFhWyJda5Ff7BmaS069qOQRvjtgh6aYsfImNcCk/edit?usp=drivesdk","Canopy Nomination 208: Trio Wolf Creek")</f>
        <v>Canopy Nomination 208: Trio Wolf Creek</v>
      </c>
      <c r="DI141" s="5" t="s">
        <v>2382</v>
      </c>
    </row>
    <row r="142">
      <c r="A142" s="5">
        <v>209.0</v>
      </c>
      <c r="B142" s="6">
        <v>113.0</v>
      </c>
      <c r="C142" s="6">
        <v>102.0</v>
      </c>
      <c r="D142" s="5" t="s">
        <v>139</v>
      </c>
      <c r="E142" s="5" t="s">
        <v>110</v>
      </c>
      <c r="F142" s="5" t="s">
        <v>160</v>
      </c>
      <c r="G142" s="5" t="s">
        <v>920</v>
      </c>
      <c r="H142" s="5" t="s">
        <v>1728</v>
      </c>
      <c r="I142" s="5" t="s">
        <v>259</v>
      </c>
      <c r="J142" s="5" t="s">
        <v>439</v>
      </c>
      <c r="K142" s="5" t="s">
        <v>1728</v>
      </c>
      <c r="L142" s="7" t="s">
        <v>117</v>
      </c>
      <c r="M142" s="5" t="s">
        <v>118</v>
      </c>
      <c r="N142" s="5" t="s">
        <v>1729</v>
      </c>
      <c r="O142" s="5" t="s">
        <v>1730</v>
      </c>
      <c r="P142" s="5" t="s">
        <v>1731</v>
      </c>
      <c r="Q142" s="5" t="s">
        <v>122</v>
      </c>
      <c r="V142" s="5" t="s">
        <v>123</v>
      </c>
      <c r="X142" s="5" t="s">
        <v>123</v>
      </c>
      <c r="AB142" s="5" t="s">
        <v>123</v>
      </c>
      <c r="DB142" s="5">
        <v>4.0</v>
      </c>
      <c r="DE142" s="5" t="s">
        <v>207</v>
      </c>
      <c r="DF142" s="5" t="s">
        <v>2401</v>
      </c>
      <c r="DG142" s="16" t="s">
        <v>2402</v>
      </c>
      <c r="DH142" s="16" t="str">
        <f>HYPERLINK("https://docs.google.com/document/d/1pKy-WDYxpLQLfWb8Qq-tqUln5t1zw9xGFfN9Zw5dng8/edit?usp=drivesdk","Canopy Nomination 209: Two Rivers Public Charter School")</f>
        <v>Canopy Nomination 209: Two Rivers Public Charter School</v>
      </c>
      <c r="DI142" s="5" t="s">
        <v>2403</v>
      </c>
    </row>
    <row r="143">
      <c r="A143" s="5">
        <v>212.0</v>
      </c>
      <c r="B143" s="6">
        <v>17.0</v>
      </c>
      <c r="C143" s="6">
        <v>67.0</v>
      </c>
      <c r="D143" s="5" t="s">
        <v>139</v>
      </c>
      <c r="E143" s="5" t="s">
        <v>110</v>
      </c>
      <c r="F143" s="5" t="s">
        <v>160</v>
      </c>
      <c r="G143" s="5" t="s">
        <v>1029</v>
      </c>
      <c r="H143" s="5" t="s">
        <v>1749</v>
      </c>
      <c r="I143" s="5" t="s">
        <v>221</v>
      </c>
      <c r="J143" s="5" t="s">
        <v>222</v>
      </c>
      <c r="K143" s="5" t="s">
        <v>1749</v>
      </c>
      <c r="L143" s="8" t="s">
        <v>1751</v>
      </c>
      <c r="M143" s="5" t="s">
        <v>118</v>
      </c>
      <c r="N143" s="5" t="s">
        <v>1752</v>
      </c>
      <c r="O143" s="5" t="s">
        <v>1753</v>
      </c>
      <c r="P143" s="5" t="s">
        <v>1754</v>
      </c>
      <c r="Q143" s="5" t="s">
        <v>122</v>
      </c>
      <c r="S143" s="5" t="s">
        <v>123</v>
      </c>
      <c r="U143" s="5" t="s">
        <v>123</v>
      </c>
      <c r="V143" s="5" t="s">
        <v>123</v>
      </c>
      <c r="Y143" s="5" t="s">
        <v>123</v>
      </c>
      <c r="DB143" s="5">
        <v>3.0</v>
      </c>
      <c r="DD143" s="5" t="s">
        <v>1755</v>
      </c>
      <c r="DE143" s="5" t="s">
        <v>138</v>
      </c>
      <c r="DF143" s="5" t="s">
        <v>2404</v>
      </c>
      <c r="DG143" s="16" t="s">
        <v>2405</v>
      </c>
      <c r="DH143" s="16" t="str">
        <f>HYPERLINK("https://docs.google.com/document/d/1mVzDXoFb1gt6Xrrl5boB6dlaz8NeASJoG_mEhYBrF1Q/edit?usp=drivesdk","Canopy Nomination 212: Urban Montessori Charter School")</f>
        <v>Canopy Nomination 212: Urban Montessori Charter School</v>
      </c>
      <c r="DI143" s="5" t="s">
        <v>2403</v>
      </c>
    </row>
    <row r="144">
      <c r="A144" s="5">
        <v>214.0</v>
      </c>
      <c r="B144" s="6">
        <v>260.0</v>
      </c>
      <c r="C144" s="6">
        <v>69.0</v>
      </c>
      <c r="D144" s="5" t="s">
        <v>139</v>
      </c>
      <c r="E144" s="5" t="s">
        <v>125</v>
      </c>
      <c r="F144" s="5" t="s">
        <v>126</v>
      </c>
      <c r="G144" s="5" t="s">
        <v>1426</v>
      </c>
      <c r="H144" s="5" t="s">
        <v>1763</v>
      </c>
      <c r="I144" s="5" t="s">
        <v>1764</v>
      </c>
      <c r="J144" s="5" t="s">
        <v>249</v>
      </c>
      <c r="K144" s="5" t="s">
        <v>1765</v>
      </c>
      <c r="L144" s="8" t="s">
        <v>1766</v>
      </c>
      <c r="M144" s="5" t="s">
        <v>118</v>
      </c>
      <c r="N144" s="5" t="s">
        <v>1767</v>
      </c>
      <c r="O144" s="5" t="s">
        <v>1768</v>
      </c>
      <c r="P144" s="5" t="s">
        <v>1769</v>
      </c>
      <c r="Q144" s="5" t="s">
        <v>122</v>
      </c>
      <c r="S144" s="5" t="s">
        <v>123</v>
      </c>
      <c r="T144" s="5" t="s">
        <v>123</v>
      </c>
      <c r="U144" s="5" t="s">
        <v>123</v>
      </c>
      <c r="V144" s="5" t="s">
        <v>123</v>
      </c>
      <c r="W144" s="5" t="s">
        <v>123</v>
      </c>
      <c r="X144" s="5" t="s">
        <v>123</v>
      </c>
      <c r="Y144" s="5" t="s">
        <v>123</v>
      </c>
      <c r="AA144" s="5" t="s">
        <v>123</v>
      </c>
      <c r="AB144" s="5" t="s">
        <v>123</v>
      </c>
      <c r="AC144" s="5" t="s">
        <v>123</v>
      </c>
      <c r="DB144" s="5">
        <v>4.0</v>
      </c>
      <c r="DE144" s="5" t="s">
        <v>124</v>
      </c>
      <c r="DF144" s="5" t="s">
        <v>2406</v>
      </c>
      <c r="DG144" s="16" t="s">
        <v>2407</v>
      </c>
      <c r="DH144" s="16" t="str">
        <f>HYPERLINK("https://docs.google.com/document/d/1TL9bs044rtOjCYjb5_IRvNLBst51Uy2Yj5TgUNKriWQ/edit?usp=drivesdk","Canopy Nomination 214: Valley View Middle School")</f>
        <v>Canopy Nomination 214: Valley View Middle School</v>
      </c>
      <c r="DI144" s="5" t="s">
        <v>2403</v>
      </c>
    </row>
    <row r="145">
      <c r="A145" s="5">
        <v>216.0</v>
      </c>
      <c r="B145" s="6">
        <v>256.0</v>
      </c>
      <c r="C145" s="6">
        <v>63.0</v>
      </c>
      <c r="D145" s="5" t="s">
        <v>139</v>
      </c>
      <c r="E145" s="5" t="s">
        <v>110</v>
      </c>
      <c r="F145" s="5" t="s">
        <v>111</v>
      </c>
      <c r="G145" s="5" t="s">
        <v>112</v>
      </c>
      <c r="H145" s="5" t="s">
        <v>1779</v>
      </c>
      <c r="I145" s="5" t="s">
        <v>1773</v>
      </c>
      <c r="J145" s="5" t="s">
        <v>456</v>
      </c>
      <c r="K145" s="5" t="s">
        <v>1780</v>
      </c>
      <c r="L145" s="8" t="s">
        <v>1781</v>
      </c>
      <c r="M145" s="5" t="s">
        <v>118</v>
      </c>
      <c r="N145" s="5" t="s">
        <v>1782</v>
      </c>
      <c r="O145" s="5" t="s">
        <v>1783</v>
      </c>
      <c r="P145" s="5" t="s">
        <v>1784</v>
      </c>
      <c r="Q145" s="5" t="s">
        <v>122</v>
      </c>
      <c r="S145" s="5" t="s">
        <v>123</v>
      </c>
      <c r="V145" s="5" t="s">
        <v>123</v>
      </c>
      <c r="X145" s="5" t="s">
        <v>123</v>
      </c>
      <c r="Y145" s="5" t="s">
        <v>123</v>
      </c>
      <c r="AA145" s="5" t="s">
        <v>123</v>
      </c>
      <c r="DB145" s="5">
        <v>3.0</v>
      </c>
      <c r="DE145" s="5" t="s">
        <v>124</v>
      </c>
      <c r="DF145" s="5" t="s">
        <v>2408</v>
      </c>
      <c r="DG145" s="16" t="s">
        <v>2409</v>
      </c>
      <c r="DH145" s="16" t="str">
        <f>HYPERLINK("https://docs.google.com/document/d/1M9g7EWNsjObijQKcouHkpy9ZstvKGdkQPzsk8R5nAyM/edit?usp=drivesdk","Canopy Nomination 216: Valor Voyager Academy")</f>
        <v>Canopy Nomination 216: Valor Voyager Academy</v>
      </c>
      <c r="DI145" s="5" t="s">
        <v>2403</v>
      </c>
    </row>
    <row r="146">
      <c r="A146" s="5">
        <v>217.0</v>
      </c>
      <c r="B146" s="6">
        <v>77.0</v>
      </c>
      <c r="C146" s="6">
        <v>141.0</v>
      </c>
      <c r="D146" s="5" t="s">
        <v>109</v>
      </c>
      <c r="E146" s="5" t="s">
        <v>125</v>
      </c>
      <c r="F146" s="5" t="s">
        <v>126</v>
      </c>
      <c r="G146" s="5" t="s">
        <v>1823</v>
      </c>
      <c r="H146" s="5" t="s">
        <v>1785</v>
      </c>
      <c r="I146" s="5" t="s">
        <v>1786</v>
      </c>
      <c r="J146" s="5" t="s">
        <v>448</v>
      </c>
      <c r="K146" s="5" t="s">
        <v>1787</v>
      </c>
      <c r="L146" s="8" t="s">
        <v>1788</v>
      </c>
      <c r="M146" s="5" t="s">
        <v>118</v>
      </c>
      <c r="N146" s="5" t="s">
        <v>1789</v>
      </c>
      <c r="O146" s="5" t="s">
        <v>1790</v>
      </c>
      <c r="P146" s="5" t="s">
        <v>1791</v>
      </c>
      <c r="Q146" s="5" t="s">
        <v>122</v>
      </c>
      <c r="V146" s="5" t="s">
        <v>123</v>
      </c>
      <c r="Z146" s="5" t="s">
        <v>123</v>
      </c>
      <c r="AB146" s="5" t="s">
        <v>123</v>
      </c>
      <c r="AC146" s="5" t="s">
        <v>123</v>
      </c>
      <c r="DB146" s="5">
        <v>3.0</v>
      </c>
      <c r="DE146" s="5" t="s">
        <v>138</v>
      </c>
      <c r="DF146" s="5" t="s">
        <v>2410</v>
      </c>
      <c r="DG146" s="16" t="s">
        <v>2411</v>
      </c>
      <c r="DH146" s="16" t="str">
        <f>HYPERLINK("https://docs.google.com/document/d/1ODFk9Mz-m9OYVjyd1XvQxHeusK5n6lRiOf0Dd13UHFM/edit?usp=drivesdk","Canopy Nomination 217: Vilas Elementary School")</f>
        <v>Canopy Nomination 217: Vilas Elementary School</v>
      </c>
      <c r="DI146" s="5" t="s">
        <v>2403</v>
      </c>
    </row>
    <row r="147">
      <c r="A147" s="5">
        <v>219.0</v>
      </c>
      <c r="B147" s="6">
        <v>173.0</v>
      </c>
      <c r="C147" s="6">
        <v>95.0</v>
      </c>
      <c r="D147" s="5" t="s">
        <v>109</v>
      </c>
      <c r="E147" s="5" t="s">
        <v>110</v>
      </c>
      <c r="F147" s="5" t="s">
        <v>126</v>
      </c>
      <c r="G147" s="5" t="s">
        <v>576</v>
      </c>
      <c r="H147" s="5" t="s">
        <v>1799</v>
      </c>
      <c r="I147" s="5" t="s">
        <v>1800</v>
      </c>
      <c r="J147" s="5" t="s">
        <v>456</v>
      </c>
      <c r="K147" s="5" t="s">
        <v>1801</v>
      </c>
      <c r="L147" s="8" t="s">
        <v>1802</v>
      </c>
      <c r="M147" s="5" t="s">
        <v>118</v>
      </c>
      <c r="N147" s="5" t="s">
        <v>1803</v>
      </c>
      <c r="O147" s="5" t="s">
        <v>1804</v>
      </c>
      <c r="P147" s="5" t="s">
        <v>1805</v>
      </c>
      <c r="Q147" s="5" t="s">
        <v>122</v>
      </c>
      <c r="X147" s="5" t="s">
        <v>123</v>
      </c>
      <c r="AC147" s="5" t="s">
        <v>123</v>
      </c>
      <c r="DB147" s="5">
        <v>3.0</v>
      </c>
      <c r="DE147" s="5" t="s">
        <v>124</v>
      </c>
      <c r="DF147" s="5" t="s">
        <v>2412</v>
      </c>
      <c r="DG147" s="16" t="s">
        <v>2413</v>
      </c>
      <c r="DH147" s="16" t="str">
        <f>HYPERLINK("https://docs.google.com/document/d/1BlBuPOGurdnRtKES7A7mlGgFN4IyBcHLT0xklDhxuhE/edit?usp=drivesdk","Canopy Nomination 219: Warren County High School")</f>
        <v>Canopy Nomination 219: Warren County High School</v>
      </c>
      <c r="DI147" s="5" t="s">
        <v>2403</v>
      </c>
    </row>
    <row r="148">
      <c r="A148" s="5">
        <v>221.0</v>
      </c>
      <c r="B148" s="6">
        <v>214.0</v>
      </c>
      <c r="C148" s="6">
        <v>69.0</v>
      </c>
      <c r="D148" s="5" t="s">
        <v>139</v>
      </c>
      <c r="E148" s="5" t="s">
        <v>125</v>
      </c>
      <c r="F148" s="5" t="s">
        <v>126</v>
      </c>
      <c r="G148" s="5" t="s">
        <v>1426</v>
      </c>
      <c r="H148" s="5" t="s">
        <v>1816</v>
      </c>
      <c r="I148" s="5" t="s">
        <v>1817</v>
      </c>
      <c r="J148" s="5" t="s">
        <v>503</v>
      </c>
      <c r="K148" s="5" t="s">
        <v>1818</v>
      </c>
      <c r="L148" s="8" t="s">
        <v>1819</v>
      </c>
      <c r="M148" s="5" t="s">
        <v>118</v>
      </c>
      <c r="N148" s="5" t="s">
        <v>1820</v>
      </c>
      <c r="O148" s="5" t="s">
        <v>1821</v>
      </c>
      <c r="P148" s="5" t="s">
        <v>1822</v>
      </c>
      <c r="Q148" s="5" t="s">
        <v>122</v>
      </c>
      <c r="S148" s="5" t="s">
        <v>123</v>
      </c>
      <c r="T148" s="5" t="s">
        <v>123</v>
      </c>
      <c r="U148" s="5" t="s">
        <v>123</v>
      </c>
      <c r="V148" s="5" t="s">
        <v>123</v>
      </c>
      <c r="W148" s="5" t="s">
        <v>123</v>
      </c>
      <c r="X148" s="5" t="s">
        <v>123</v>
      </c>
      <c r="Y148" s="5" t="s">
        <v>123</v>
      </c>
      <c r="AB148" s="5" t="s">
        <v>123</v>
      </c>
      <c r="AC148" s="5" t="s">
        <v>123</v>
      </c>
      <c r="DB148" s="5">
        <v>4.0</v>
      </c>
      <c r="DE148" s="5" t="s">
        <v>124</v>
      </c>
      <c r="DF148" s="5" t="s">
        <v>2414</v>
      </c>
      <c r="DG148" s="16" t="s">
        <v>2415</v>
      </c>
      <c r="DH148" s="16" t="str">
        <f>HYPERLINK("https://docs.google.com/document/d/1Z5eIjxX4D6aHuM8wDOHjaOpMAH6QM2KUOja6Ly5suIE/edit?usp=drivesdk","Canopy Nomination 221: Waukesha STEM Academy Saratoga Campus")</f>
        <v>Canopy Nomination 221: Waukesha STEM Academy Saratoga Campus</v>
      </c>
      <c r="DI148" s="5" t="s">
        <v>2403</v>
      </c>
    </row>
    <row r="149">
      <c r="A149" s="5">
        <v>222.0</v>
      </c>
      <c r="B149" s="6">
        <v>262.0</v>
      </c>
      <c r="C149" s="6">
        <v>77.0</v>
      </c>
      <c r="D149" s="5" t="s">
        <v>139</v>
      </c>
      <c r="E149" s="5" t="s">
        <v>110</v>
      </c>
      <c r="F149" s="5" t="s">
        <v>219</v>
      </c>
      <c r="G149" s="5" t="s">
        <v>112</v>
      </c>
      <c r="H149" s="5" t="s">
        <v>1824</v>
      </c>
      <c r="I149" s="5" t="s">
        <v>1825</v>
      </c>
      <c r="J149" s="5" t="s">
        <v>397</v>
      </c>
      <c r="K149" s="5" t="s">
        <v>1826</v>
      </c>
      <c r="L149" s="8" t="s">
        <v>1827</v>
      </c>
      <c r="M149" s="5" t="s">
        <v>118</v>
      </c>
      <c r="N149" s="5" t="s">
        <v>1828</v>
      </c>
      <c r="O149" s="5" t="s">
        <v>1829</v>
      </c>
      <c r="P149" s="5" t="s">
        <v>437</v>
      </c>
      <c r="Q149" s="5" t="s">
        <v>122</v>
      </c>
      <c r="R149" s="5" t="s">
        <v>123</v>
      </c>
      <c r="V149" s="5" t="s">
        <v>123</v>
      </c>
      <c r="DB149" s="5">
        <v>4.0</v>
      </c>
      <c r="DE149" s="5" t="s">
        <v>138</v>
      </c>
      <c r="DF149" s="5" t="s">
        <v>2416</v>
      </c>
      <c r="DG149" s="16" t="s">
        <v>2417</v>
      </c>
      <c r="DH149" s="16" t="str">
        <f>HYPERLINK("https://docs.google.com/document/d/1ONj2Zr-NNGr5YG5JP1icnY0R4CWyWOeYqVL0zPumJYU/edit?usp=drivesdk","Canopy Nomination 222: Weber Elementary")</f>
        <v>Canopy Nomination 222: Weber Elementary</v>
      </c>
      <c r="DI149" s="5" t="s">
        <v>2403</v>
      </c>
    </row>
    <row r="150">
      <c r="A150" s="5">
        <v>224.0</v>
      </c>
      <c r="B150" s="6">
        <v>175.0</v>
      </c>
      <c r="C150" s="6">
        <v>97.0</v>
      </c>
      <c r="D150" s="5" t="s">
        <v>139</v>
      </c>
      <c r="E150" s="5" t="s">
        <v>110</v>
      </c>
      <c r="F150" s="5" t="s">
        <v>160</v>
      </c>
      <c r="G150" s="5" t="s">
        <v>720</v>
      </c>
      <c r="H150" s="5" t="s">
        <v>1836</v>
      </c>
      <c r="I150" s="5" t="s">
        <v>713</v>
      </c>
      <c r="J150" s="5" t="s">
        <v>417</v>
      </c>
      <c r="K150" s="5" t="s">
        <v>721</v>
      </c>
      <c r="L150" s="8" t="s">
        <v>1837</v>
      </c>
      <c r="M150" s="5" t="s">
        <v>118</v>
      </c>
      <c r="N150" s="5" t="s">
        <v>1838</v>
      </c>
      <c r="O150" s="5" t="s">
        <v>1839</v>
      </c>
      <c r="P150" s="5" t="s">
        <v>1840</v>
      </c>
      <c r="Q150" s="5" t="s">
        <v>122</v>
      </c>
      <c r="R150" s="5" t="s">
        <v>123</v>
      </c>
      <c r="S150" s="5" t="s">
        <v>123</v>
      </c>
      <c r="U150" s="5" t="s">
        <v>123</v>
      </c>
      <c r="V150" s="5" t="s">
        <v>123</v>
      </c>
      <c r="Y150" s="5" t="s">
        <v>123</v>
      </c>
      <c r="AB150" s="5" t="s">
        <v>123</v>
      </c>
      <c r="AC150" s="5" t="s">
        <v>123</v>
      </c>
      <c r="DB150" s="5">
        <v>3.0</v>
      </c>
      <c r="DE150" s="5" t="s">
        <v>124</v>
      </c>
      <c r="DF150" s="5" t="s">
        <v>2418</v>
      </c>
      <c r="DG150" s="16" t="s">
        <v>2419</v>
      </c>
      <c r="DH150" s="16" t="str">
        <f>HYPERLINK("https://docs.google.com/document/d/1Ywpq5MVm0Iip6xMDKBLiDGn6nfb5SWaJxkhHqKa-88c/edit?usp=drivesdk","Canopy Nomination 224: West Woods Upper Elementary School")</f>
        <v>Canopy Nomination 224: West Woods Upper Elementary School</v>
      </c>
      <c r="DI150" s="5" t="s">
        <v>2420</v>
      </c>
    </row>
    <row r="151">
      <c r="A151" s="5">
        <v>225.0</v>
      </c>
      <c r="B151" s="6">
        <v>64.0</v>
      </c>
      <c r="C151" s="6">
        <v>126.0</v>
      </c>
      <c r="D151" s="5" t="s">
        <v>139</v>
      </c>
      <c r="E151" s="5" t="s">
        <v>110</v>
      </c>
      <c r="F151" s="5" t="s">
        <v>160</v>
      </c>
      <c r="G151" s="5" t="s">
        <v>828</v>
      </c>
      <c r="H151" s="5" t="s">
        <v>1841</v>
      </c>
      <c r="I151" s="5" t="s">
        <v>1842</v>
      </c>
      <c r="J151" s="5" t="s">
        <v>425</v>
      </c>
      <c r="K151" s="5" t="s">
        <v>143</v>
      </c>
      <c r="L151" s="8" t="s">
        <v>1843</v>
      </c>
      <c r="M151" s="5" t="s">
        <v>118</v>
      </c>
      <c r="N151" s="5" t="s">
        <v>1844</v>
      </c>
      <c r="O151" s="5" t="s">
        <v>1845</v>
      </c>
      <c r="P151" s="5" t="s">
        <v>1846</v>
      </c>
      <c r="Q151" s="5" t="s">
        <v>122</v>
      </c>
      <c r="S151" s="5" t="s">
        <v>123</v>
      </c>
      <c r="V151" s="5" t="s">
        <v>123</v>
      </c>
      <c r="X151" s="5" t="s">
        <v>123</v>
      </c>
      <c r="AB151" s="5" t="s">
        <v>123</v>
      </c>
      <c r="AC151" s="5" t="s">
        <v>123</v>
      </c>
      <c r="DB151" s="5">
        <v>3.0</v>
      </c>
      <c r="DE151" s="5" t="s">
        <v>124</v>
      </c>
      <c r="DF151" s="5" t="s">
        <v>2421</v>
      </c>
      <c r="DG151" s="16" t="s">
        <v>2422</v>
      </c>
      <c r="DH151" s="16" t="str">
        <f>HYPERLINK("https://docs.google.com/document/d/1yqQJ9k6N9sT8Mar7nn1tEqKGNgngJ4rHKZ0Ds8bfYcc/edit?usp=drivesdk","Canopy Nomination 225: Wheeling High School")</f>
        <v>Canopy Nomination 225: Wheeling High School</v>
      </c>
      <c r="DI151" s="5" t="s">
        <v>2420</v>
      </c>
    </row>
    <row r="152">
      <c r="A152" s="5">
        <v>227.0</v>
      </c>
      <c r="B152" s="6">
        <v>203.0</v>
      </c>
      <c r="C152" s="6">
        <v>52.0</v>
      </c>
      <c r="D152" s="5" t="s">
        <v>139</v>
      </c>
      <c r="E152" s="5" t="s">
        <v>125</v>
      </c>
      <c r="F152" s="5" t="s">
        <v>219</v>
      </c>
      <c r="G152" s="5" t="s">
        <v>112</v>
      </c>
      <c r="H152" s="5" t="s">
        <v>1861</v>
      </c>
      <c r="I152" s="5" t="s">
        <v>259</v>
      </c>
      <c r="J152" s="5" t="s">
        <v>439</v>
      </c>
      <c r="K152" s="5" t="s">
        <v>1861</v>
      </c>
      <c r="L152" s="7" t="s">
        <v>117</v>
      </c>
      <c r="M152" s="5" t="s">
        <v>118</v>
      </c>
      <c r="N152" s="5" t="s">
        <v>1862</v>
      </c>
      <c r="O152" s="5" t="s">
        <v>1863</v>
      </c>
      <c r="P152" s="5" t="s">
        <v>1864</v>
      </c>
      <c r="Q152" s="5" t="s">
        <v>122</v>
      </c>
      <c r="R152" s="5" t="s">
        <v>123</v>
      </c>
      <c r="S152" s="5" t="s">
        <v>123</v>
      </c>
      <c r="U152" s="5" t="s">
        <v>123</v>
      </c>
      <c r="V152" s="5" t="s">
        <v>123</v>
      </c>
      <c r="W152" s="5" t="s">
        <v>123</v>
      </c>
      <c r="X152" s="5" t="s">
        <v>123</v>
      </c>
      <c r="Y152" s="5" t="s">
        <v>123</v>
      </c>
      <c r="Z152" s="5" t="s">
        <v>123</v>
      </c>
      <c r="AB152" s="5" t="s">
        <v>123</v>
      </c>
      <c r="AC152" s="5" t="s">
        <v>123</v>
      </c>
      <c r="DB152" s="5">
        <v>3.0</v>
      </c>
      <c r="DD152" s="5" t="s">
        <v>1865</v>
      </c>
      <c r="DE152" s="5" t="s">
        <v>138</v>
      </c>
      <c r="DF152" s="5" t="s">
        <v>2424</v>
      </c>
      <c r="DG152" s="16" t="s">
        <v>2425</v>
      </c>
      <c r="DH152" s="16" t="str">
        <f>HYPERLINK("https://docs.google.com/document/d/19x0QFmmHdM3_-9pyyCNs0K_bO0oA6zUen1exR8a74js/edit?usp=drivesdk","Canopy Nomination 227: Whittle School")</f>
        <v>Canopy Nomination 227: Whittle School</v>
      </c>
      <c r="DI152" s="5" t="s">
        <v>2420</v>
      </c>
    </row>
    <row r="153">
      <c r="A153" s="5">
        <v>229.0</v>
      </c>
      <c r="B153" s="6">
        <v>280.0</v>
      </c>
      <c r="C153" s="6">
        <v>122.0</v>
      </c>
      <c r="D153" s="5" t="s">
        <v>139</v>
      </c>
      <c r="E153" s="5" t="s">
        <v>110</v>
      </c>
      <c r="F153" s="5" t="s">
        <v>160</v>
      </c>
      <c r="G153" s="5" t="s">
        <v>412</v>
      </c>
      <c r="H153" s="5" t="s">
        <v>1876</v>
      </c>
      <c r="I153" s="5" t="s">
        <v>1877</v>
      </c>
      <c r="J153" s="5" t="s">
        <v>370</v>
      </c>
      <c r="K153" s="5" t="s">
        <v>415</v>
      </c>
      <c r="L153" s="8" t="s">
        <v>1878</v>
      </c>
      <c r="M153" s="5" t="s">
        <v>118</v>
      </c>
      <c r="N153" s="5" t="s">
        <v>1879</v>
      </c>
      <c r="O153" s="5" t="s">
        <v>1880</v>
      </c>
      <c r="P153" s="5" t="s">
        <v>1881</v>
      </c>
      <c r="Q153" s="5" t="s">
        <v>122</v>
      </c>
      <c r="T153" s="5" t="s">
        <v>123</v>
      </c>
      <c r="X153" s="5" t="s">
        <v>123</v>
      </c>
      <c r="AB153" s="5" t="s">
        <v>123</v>
      </c>
      <c r="DB153" s="5">
        <v>3.0</v>
      </c>
      <c r="DD153" s="5" t="s">
        <v>421</v>
      </c>
      <c r="DE153" s="5" t="s">
        <v>124</v>
      </c>
      <c r="DF153" s="5" t="s">
        <v>2426</v>
      </c>
      <c r="DG153" s="16" t="s">
        <v>2427</v>
      </c>
      <c r="DH153" s="16" t="str">
        <f>HYPERLINK("https://docs.google.com/document/d/1Wj1RQXVFID_7LBgtA7tcFJYbPRHGtJd67C8-1CAMFFA/edit?usp=drivesdk","Canopy Nomination 229: Winterboro High School")</f>
        <v>Canopy Nomination 229: Winterboro High School</v>
      </c>
      <c r="DI153" s="5" t="s">
        <v>2420</v>
      </c>
    </row>
    <row r="154">
      <c r="A154" s="5">
        <v>231.0</v>
      </c>
      <c r="B154" s="6">
        <v>240.0</v>
      </c>
      <c r="C154" s="6">
        <v>123.0</v>
      </c>
      <c r="D154" s="5" t="s">
        <v>109</v>
      </c>
      <c r="E154" s="5" t="s">
        <v>110</v>
      </c>
      <c r="F154" s="5" t="s">
        <v>160</v>
      </c>
      <c r="G154" s="5" t="s">
        <v>1228</v>
      </c>
      <c r="H154" s="5" t="s">
        <v>1893</v>
      </c>
      <c r="I154" s="5" t="s">
        <v>1894</v>
      </c>
      <c r="J154" s="5" t="s">
        <v>386</v>
      </c>
      <c r="K154" s="5" t="s">
        <v>1895</v>
      </c>
      <c r="L154" s="8" t="s">
        <v>1896</v>
      </c>
      <c r="M154" s="5" t="s">
        <v>118</v>
      </c>
      <c r="N154" s="5" t="s">
        <v>1897</v>
      </c>
      <c r="O154" s="5" t="s">
        <v>1898</v>
      </c>
      <c r="P154" s="5" t="s">
        <v>1899</v>
      </c>
      <c r="Q154" s="5" t="s">
        <v>122</v>
      </c>
      <c r="R154" s="5" t="s">
        <v>123</v>
      </c>
      <c r="T154" s="5" t="s">
        <v>123</v>
      </c>
      <c r="V154" s="5" t="s">
        <v>123</v>
      </c>
      <c r="Y154" s="5" t="s">
        <v>123</v>
      </c>
      <c r="DB154" s="5">
        <v>2.0</v>
      </c>
      <c r="DC154" s="5" t="s">
        <v>1900</v>
      </c>
      <c r="DE154" s="5" t="s">
        <v>124</v>
      </c>
      <c r="DF154" s="5" t="s">
        <v>2428</v>
      </c>
      <c r="DG154" s="16" t="s">
        <v>2429</v>
      </c>
      <c r="DH154" s="16" t="str">
        <f>HYPERLINK("https://docs.google.com/document/d/1SuLUrcvVyaUJ6qya6PJ1CUxO-b_x2Fe1ab8XOoUh39A/edit?usp=drivesdk","Canopy Nomination 231: Wynne Intermediate School")</f>
        <v>Canopy Nomination 231: Wynne Intermediate School</v>
      </c>
      <c r="DI154" s="5" t="s">
        <v>2420</v>
      </c>
    </row>
    <row r="155">
      <c r="A155" s="5">
        <v>232.0</v>
      </c>
      <c r="B155" s="6">
        <v>122.0</v>
      </c>
      <c r="C155" s="6">
        <v>114.0</v>
      </c>
      <c r="D155" s="5" t="s">
        <v>139</v>
      </c>
      <c r="E155" s="5" t="s">
        <v>110</v>
      </c>
      <c r="F155" s="5" t="s">
        <v>111</v>
      </c>
      <c r="G155" s="5" t="s">
        <v>112</v>
      </c>
      <c r="H155" s="5" t="s">
        <v>1901</v>
      </c>
      <c r="I155" s="5" t="s">
        <v>1316</v>
      </c>
      <c r="J155" s="5" t="s">
        <v>397</v>
      </c>
      <c r="K155" s="5" t="s">
        <v>1317</v>
      </c>
      <c r="L155" s="8" t="s">
        <v>1902</v>
      </c>
      <c r="M155" s="5" t="s">
        <v>118</v>
      </c>
      <c r="N155" s="5" t="s">
        <v>1903</v>
      </c>
      <c r="O155" s="5" t="s">
        <v>1904</v>
      </c>
      <c r="Q155" s="5" t="s">
        <v>122</v>
      </c>
      <c r="R155" s="5" t="s">
        <v>123</v>
      </c>
      <c r="V155" s="5" t="s">
        <v>123</v>
      </c>
      <c r="DB155" s="5">
        <v>4.0</v>
      </c>
      <c r="DE155" s="5" t="s">
        <v>138</v>
      </c>
      <c r="DF155" s="5" t="s">
        <v>2430</v>
      </c>
      <c r="DG155" s="16" t="s">
        <v>2431</v>
      </c>
      <c r="DH155" s="16" t="str">
        <f>HYPERLINK("https://docs.google.com/document/d/1b6EdRMyA6g_Qty2jZ8UjNZLe5i9l5oWIXYXqhPv4HPM/edit?usp=drivesdk","Canopy Nomination 232: Ysleta Elementary School")</f>
        <v>Canopy Nomination 232: Ysleta Elementary School</v>
      </c>
      <c r="DI155" s="5" t="s">
        <v>2420</v>
      </c>
    </row>
    <row r="156">
      <c r="A156" s="5">
        <v>233.0</v>
      </c>
      <c r="B156" s="6">
        <v>291.0</v>
      </c>
      <c r="C156" s="6">
        <v>48.0</v>
      </c>
      <c r="D156" s="5" t="s">
        <v>139</v>
      </c>
      <c r="E156" s="5" t="s">
        <v>110</v>
      </c>
      <c r="F156" s="5" t="s">
        <v>160</v>
      </c>
      <c r="G156" s="5" t="s">
        <v>1905</v>
      </c>
      <c r="H156" s="5" t="s">
        <v>1906</v>
      </c>
      <c r="I156" s="5" t="s">
        <v>424</v>
      </c>
      <c r="J156" s="5" t="s">
        <v>425</v>
      </c>
      <c r="K156" s="5" t="s">
        <v>1907</v>
      </c>
      <c r="L156" s="18" t="s">
        <v>1908</v>
      </c>
      <c r="M156" s="5" t="s">
        <v>118</v>
      </c>
      <c r="N156" s="5" t="s">
        <v>1911</v>
      </c>
      <c r="O156" s="5" t="s">
        <v>1912</v>
      </c>
      <c r="P156" s="5" t="s">
        <v>1913</v>
      </c>
      <c r="Q156" s="5" t="s">
        <v>122</v>
      </c>
      <c r="R156" s="5" t="s">
        <v>123</v>
      </c>
      <c r="T156" s="5" t="s">
        <v>123</v>
      </c>
      <c r="U156" s="5" t="s">
        <v>123</v>
      </c>
      <c r="DB156" s="5">
        <v>3.0</v>
      </c>
      <c r="DE156" s="5" t="s">
        <v>124</v>
      </c>
      <c r="DF156" s="5" t="s">
        <v>2432</v>
      </c>
      <c r="DG156" s="16" t="s">
        <v>2433</v>
      </c>
      <c r="DH156" s="16" t="str">
        <f>HYPERLINK("https://docs.google.com/document/d/1ar2WkPv__ZvyGZ7cxi6y9wDcPw3vVuQ7c0DmpwsveVs/edit?usp=drivesdk","Canopy Nomination 233: César E. Chávez Multicultural Academic Center")</f>
        <v>Canopy Nomination 233: César E. Chávez Multicultural Academic Center</v>
      </c>
      <c r="DI156" s="5" t="s">
        <v>2420</v>
      </c>
    </row>
    <row r="157">
      <c r="A157" s="5">
        <v>234.0</v>
      </c>
      <c r="B157" s="6">
        <v>292.0</v>
      </c>
      <c r="C157" s="6">
        <v>48.0</v>
      </c>
      <c r="D157" s="5" t="s">
        <v>139</v>
      </c>
      <c r="E157" s="5" t="s">
        <v>110</v>
      </c>
      <c r="F157" s="5" t="s">
        <v>160</v>
      </c>
      <c r="G157" s="5" t="s">
        <v>1905</v>
      </c>
      <c r="H157" s="5" t="s">
        <v>1914</v>
      </c>
      <c r="I157" s="5" t="s">
        <v>1915</v>
      </c>
      <c r="J157" s="5" t="s">
        <v>448</v>
      </c>
      <c r="K157" s="5" t="s">
        <v>1916</v>
      </c>
      <c r="L157" s="18" t="s">
        <v>1917</v>
      </c>
      <c r="M157" s="5" t="s">
        <v>118</v>
      </c>
      <c r="N157" s="5" t="s">
        <v>1918</v>
      </c>
      <c r="O157" s="5" t="s">
        <v>1919</v>
      </c>
      <c r="P157" s="5" t="s">
        <v>1920</v>
      </c>
      <c r="Q157" s="5" t="s">
        <v>122</v>
      </c>
      <c r="R157" s="5" t="s">
        <v>123</v>
      </c>
      <c r="S157" s="5" t="s">
        <v>123</v>
      </c>
      <c r="V157" s="5" t="s">
        <v>123</v>
      </c>
      <c r="AC157" s="5" t="s">
        <v>123</v>
      </c>
      <c r="DB157" s="5">
        <v>4.0</v>
      </c>
      <c r="DD157" s="5" t="s">
        <v>1921</v>
      </c>
      <c r="DE157" s="5" t="s">
        <v>138</v>
      </c>
      <c r="DF157" s="5" t="s">
        <v>2434</v>
      </c>
      <c r="DG157" s="16" t="s">
        <v>2435</v>
      </c>
      <c r="DH157" s="16" t="str">
        <f>HYPERLINK("https://docs.google.com/document/d/1l3QQxQbQWQSD9UwFxn6TIFcEglkqVMiRvvag5lwMu9U/edit?usp=drivesdk","Canopy Nomination 234: Virtual Learning Academy")</f>
        <v>Canopy Nomination 234: Virtual Learning Academy</v>
      </c>
      <c r="DI157" s="5" t="s">
        <v>2420</v>
      </c>
    </row>
  </sheetData>
  <autoFilter ref="$A$1:$DI$157"/>
  <hyperlinks>
    <hyperlink r:id="rId1" ref="DG2"/>
    <hyperlink r:id="rId2" ref="DG3"/>
    <hyperlink r:id="rId3" ref="DG4"/>
    <hyperlink r:id="rId4" ref="DG5"/>
    <hyperlink r:id="rId5" ref="DG6"/>
    <hyperlink r:id="rId6" ref="DG7"/>
    <hyperlink r:id="rId7" ref="DG8"/>
    <hyperlink r:id="rId8" ref="DG9"/>
    <hyperlink r:id="rId9" ref="DG10"/>
    <hyperlink r:id="rId10" ref="DG11"/>
    <hyperlink r:id="rId11" ref="DG12"/>
    <hyperlink r:id="rId12" ref="DG13"/>
    <hyperlink r:id="rId13" ref="DG14"/>
    <hyperlink r:id="rId14" ref="DG15"/>
    <hyperlink r:id="rId15" ref="DG16"/>
    <hyperlink r:id="rId16" ref="DG17"/>
    <hyperlink r:id="rId17" ref="DG18"/>
    <hyperlink r:id="rId18" ref="DG19"/>
    <hyperlink r:id="rId19" ref="DG20"/>
    <hyperlink r:id="rId20" ref="DG21"/>
    <hyperlink r:id="rId21" ref="DG22"/>
    <hyperlink r:id="rId22" ref="DG23"/>
    <hyperlink r:id="rId23" ref="DG24"/>
    <hyperlink r:id="rId24" ref="DG25"/>
    <hyperlink r:id="rId25" ref="DG26"/>
    <hyperlink r:id="rId26" ref="DG27"/>
    <hyperlink r:id="rId27" ref="DG28"/>
    <hyperlink r:id="rId28" ref="DG29"/>
    <hyperlink r:id="rId29" ref="DG30"/>
    <hyperlink r:id="rId30" ref="DG31"/>
    <hyperlink r:id="rId31" ref="DG32"/>
    <hyperlink r:id="rId32" ref="DG33"/>
    <hyperlink r:id="rId33" ref="DG34"/>
    <hyperlink r:id="rId34" ref="DG35"/>
    <hyperlink r:id="rId35" ref="DG36"/>
    <hyperlink r:id="rId36" ref="DG37"/>
    <hyperlink r:id="rId37" ref="DG38"/>
    <hyperlink r:id="rId38" ref="DG39"/>
    <hyperlink r:id="rId39" ref="DG40"/>
    <hyperlink r:id="rId40" ref="DG41"/>
    <hyperlink r:id="rId41" ref="DG42"/>
    <hyperlink r:id="rId42" ref="DG43"/>
    <hyperlink r:id="rId43" ref="DG44"/>
    <hyperlink r:id="rId44" ref="DG45"/>
    <hyperlink r:id="rId45" ref="DG46"/>
    <hyperlink r:id="rId46" ref="DG47"/>
    <hyperlink r:id="rId47" ref="DG48"/>
    <hyperlink r:id="rId48" ref="DG49"/>
    <hyperlink r:id="rId49" ref="DG50"/>
    <hyperlink r:id="rId50" ref="DG51"/>
    <hyperlink r:id="rId51" ref="DG52"/>
    <hyperlink r:id="rId52" ref="DG53"/>
    <hyperlink r:id="rId53" ref="DG54"/>
    <hyperlink r:id="rId54" ref="DG55"/>
    <hyperlink r:id="rId55" ref="DG56"/>
    <hyperlink r:id="rId56" ref="DG57"/>
    <hyperlink r:id="rId57" ref="DG58"/>
    <hyperlink r:id="rId58" ref="DG59"/>
    <hyperlink r:id="rId59" ref="DG60"/>
    <hyperlink r:id="rId60" ref="DG61"/>
    <hyperlink r:id="rId61" ref="DG62"/>
    <hyperlink r:id="rId62" ref="DG63"/>
    <hyperlink r:id="rId63" ref="DG64"/>
    <hyperlink r:id="rId64" ref="DG65"/>
    <hyperlink r:id="rId65" ref="DG66"/>
    <hyperlink r:id="rId66" ref="DG67"/>
    <hyperlink r:id="rId67" ref="DG68"/>
    <hyperlink r:id="rId68" ref="DG69"/>
    <hyperlink r:id="rId69" ref="DG70"/>
    <hyperlink r:id="rId70" ref="DG71"/>
    <hyperlink r:id="rId71" ref="DG72"/>
    <hyperlink r:id="rId72" ref="DG73"/>
    <hyperlink r:id="rId73" ref="DG74"/>
    <hyperlink r:id="rId74" ref="DG75"/>
    <hyperlink r:id="rId75" ref="DG76"/>
    <hyperlink r:id="rId76" ref="DG77"/>
    <hyperlink r:id="rId77" ref="DG78"/>
    <hyperlink r:id="rId78" ref="DG79"/>
    <hyperlink r:id="rId79" ref="DG80"/>
    <hyperlink r:id="rId80" ref="DG81"/>
    <hyperlink r:id="rId81" ref="DG82"/>
    <hyperlink r:id="rId82" ref="DG83"/>
    <hyperlink r:id="rId83" ref="DG84"/>
    <hyperlink r:id="rId84" ref="DG85"/>
    <hyperlink r:id="rId85" ref="DG86"/>
    <hyperlink r:id="rId86" ref="DG87"/>
    <hyperlink r:id="rId87" ref="DG88"/>
    <hyperlink r:id="rId88" ref="DG89"/>
    <hyperlink r:id="rId89" ref="DG90"/>
    <hyperlink r:id="rId90" ref="DG91"/>
    <hyperlink r:id="rId91" ref="DG92"/>
    <hyperlink r:id="rId92" ref="DG93"/>
    <hyperlink r:id="rId93" ref="DG94"/>
    <hyperlink r:id="rId94" ref="DG95"/>
    <hyperlink r:id="rId95" ref="DG96"/>
    <hyperlink r:id="rId96" ref="DG97"/>
    <hyperlink r:id="rId97" ref="DG98"/>
    <hyperlink r:id="rId98" ref="DG99"/>
    <hyperlink r:id="rId99" ref="DG100"/>
    <hyperlink r:id="rId100" ref="DG101"/>
    <hyperlink r:id="rId101" ref="DG102"/>
    <hyperlink r:id="rId102" ref="DG103"/>
    <hyperlink r:id="rId103" ref="DG104"/>
    <hyperlink r:id="rId104" ref="DG105"/>
    <hyperlink r:id="rId105" ref="DG106"/>
    <hyperlink r:id="rId106" ref="DG107"/>
    <hyperlink r:id="rId107" ref="DG108"/>
    <hyperlink r:id="rId108" ref="DG109"/>
    <hyperlink r:id="rId109" ref="DG110"/>
    <hyperlink r:id="rId110" ref="DG111"/>
    <hyperlink r:id="rId111" ref="DG112"/>
    <hyperlink r:id="rId112" ref="DG113"/>
    <hyperlink r:id="rId113" ref="DG114"/>
    <hyperlink r:id="rId114" ref="DG115"/>
    <hyperlink r:id="rId115" ref="DG116"/>
    <hyperlink r:id="rId116" ref="DG117"/>
    <hyperlink r:id="rId117" ref="DG118"/>
    <hyperlink r:id="rId118" ref="DG119"/>
    <hyperlink r:id="rId119" ref="DG120"/>
    <hyperlink r:id="rId120" ref="DG121"/>
    <hyperlink r:id="rId121" ref="DG122"/>
    <hyperlink r:id="rId122" ref="DG123"/>
    <hyperlink r:id="rId123" ref="DG124"/>
    <hyperlink r:id="rId124" ref="DG125"/>
    <hyperlink r:id="rId125" ref="DG126"/>
    <hyperlink r:id="rId126" ref="DG127"/>
    <hyperlink r:id="rId127" ref="DG128"/>
    <hyperlink r:id="rId128" ref="DG129"/>
    <hyperlink r:id="rId129" ref="DG130"/>
    <hyperlink r:id="rId130" ref="DG131"/>
    <hyperlink r:id="rId131" ref="DG132"/>
    <hyperlink r:id="rId132" ref="DG133"/>
    <hyperlink r:id="rId133" ref="DG134"/>
    <hyperlink r:id="rId134" ref="DG135"/>
    <hyperlink r:id="rId135" ref="DG136"/>
    <hyperlink r:id="rId136" ref="DG137"/>
    <hyperlink r:id="rId137" ref="DG138"/>
    <hyperlink r:id="rId138" ref="DG139"/>
    <hyperlink r:id="rId139" ref="DG140"/>
    <hyperlink r:id="rId140" ref="DG141"/>
    <hyperlink r:id="rId141" ref="DG142"/>
    <hyperlink r:id="rId142" ref="DG143"/>
    <hyperlink r:id="rId143" ref="DG144"/>
    <hyperlink r:id="rId144" ref="DG145"/>
    <hyperlink r:id="rId145" ref="DG146"/>
    <hyperlink r:id="rId146" ref="DG147"/>
    <hyperlink r:id="rId147" ref="DG148"/>
    <hyperlink r:id="rId148" ref="DG149"/>
    <hyperlink r:id="rId149" ref="DG150"/>
    <hyperlink r:id="rId150" ref="DG151"/>
    <hyperlink r:id="rId151" ref="DG152"/>
    <hyperlink r:id="rId152" ref="DG153"/>
    <hyperlink r:id="rId153" ref="DG154"/>
    <hyperlink r:id="rId154" ref="DG155"/>
    <hyperlink r:id="rId155" ref="DG156"/>
    <hyperlink r:id="rId156" ref="DG157"/>
  </hyperlinks>
  <drawing r:id="rId15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10.43"/>
    <col customWidth="1" min="3" max="3" width="9.0"/>
    <col customWidth="1" min="4" max="4" width="9.29"/>
    <col customWidth="1" min="5" max="5" width="8.86"/>
    <col customWidth="1" min="6" max="6" width="9.0"/>
    <col customWidth="1" min="13" max="13" width="6.43"/>
    <col customWidth="1" min="110" max="113" width="21.57"/>
  </cols>
  <sheetData>
    <row r="1">
      <c r="A1" s="1" t="s">
        <v>0</v>
      </c>
      <c r="B1" s="2" t="s">
        <v>1</v>
      </c>
      <c r="C1" s="2" t="s">
        <v>2</v>
      </c>
      <c r="D1" s="1" t="s">
        <v>3</v>
      </c>
      <c r="E1" s="1" t="s">
        <v>4</v>
      </c>
      <c r="F1" s="1" t="s">
        <v>5</v>
      </c>
      <c r="G1" s="1" t="s">
        <v>6</v>
      </c>
      <c r="H1" s="1" t="s">
        <v>7</v>
      </c>
      <c r="I1" s="1" t="s">
        <v>8</v>
      </c>
      <c r="J1" s="1" t="s">
        <v>9</v>
      </c>
      <c r="K1" s="1"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5" t="s">
        <v>1938</v>
      </c>
      <c r="DG1" s="15" t="s">
        <v>1939</v>
      </c>
      <c r="DH1" s="15" t="s">
        <v>1940</v>
      </c>
      <c r="DI1" s="15" t="s">
        <v>1941</v>
      </c>
    </row>
    <row r="2">
      <c r="A2" s="5">
        <v>17.0</v>
      </c>
      <c r="B2" s="6">
        <v>271.0</v>
      </c>
      <c r="C2" s="6">
        <v>104.0</v>
      </c>
      <c r="D2" s="5" t="s">
        <v>109</v>
      </c>
      <c r="E2" s="5" t="s">
        <v>110</v>
      </c>
      <c r="F2" s="5" t="s">
        <v>111</v>
      </c>
      <c r="G2" s="5" t="s">
        <v>112</v>
      </c>
      <c r="H2" s="5" t="s">
        <v>264</v>
      </c>
      <c r="I2" s="5" t="s">
        <v>265</v>
      </c>
      <c r="J2" s="5" t="s">
        <v>222</v>
      </c>
      <c r="K2" s="5" t="s">
        <v>266</v>
      </c>
      <c r="L2" s="8" t="s">
        <v>267</v>
      </c>
      <c r="M2" s="5" t="s">
        <v>118</v>
      </c>
      <c r="N2" s="5" t="s">
        <v>268</v>
      </c>
      <c r="O2" s="5" t="s">
        <v>269</v>
      </c>
      <c r="P2" s="5" t="s">
        <v>270</v>
      </c>
      <c r="Q2" s="5" t="s">
        <v>157</v>
      </c>
      <c r="R2" s="5" t="s">
        <v>123</v>
      </c>
      <c r="S2" s="5" t="s">
        <v>123</v>
      </c>
      <c r="T2" s="5" t="s">
        <v>123</v>
      </c>
      <c r="U2" s="5" t="s">
        <v>123</v>
      </c>
      <c r="V2" s="5" t="s">
        <v>123</v>
      </c>
      <c r="X2" s="5" t="s">
        <v>123</v>
      </c>
      <c r="Y2" s="5" t="s">
        <v>123</v>
      </c>
      <c r="AB2" s="5" t="s">
        <v>123</v>
      </c>
      <c r="AD2" s="5" t="s">
        <v>123</v>
      </c>
      <c r="AE2" s="5" t="s">
        <v>123</v>
      </c>
      <c r="AK2" s="5" t="s">
        <v>123</v>
      </c>
      <c r="AL2" s="5" t="s">
        <v>123</v>
      </c>
      <c r="AM2" s="5" t="s">
        <v>123</v>
      </c>
      <c r="AN2" s="5" t="s">
        <v>123</v>
      </c>
      <c r="AP2" s="5" t="s">
        <v>123</v>
      </c>
      <c r="AQ2" s="5" t="s">
        <v>123</v>
      </c>
      <c r="AR2" s="5" t="s">
        <v>123</v>
      </c>
      <c r="AT2" s="5" t="s">
        <v>123</v>
      </c>
      <c r="AW2" s="5" t="s">
        <v>123</v>
      </c>
      <c r="AX2" s="5" t="s">
        <v>123</v>
      </c>
      <c r="BB2" s="5" t="s">
        <v>123</v>
      </c>
      <c r="BC2" s="5" t="s">
        <v>123</v>
      </c>
      <c r="BD2" s="5" t="s">
        <v>123</v>
      </c>
      <c r="BE2" s="5" t="s">
        <v>123</v>
      </c>
      <c r="BG2" s="5" t="s">
        <v>123</v>
      </c>
      <c r="BH2" s="5" t="s">
        <v>123</v>
      </c>
      <c r="BI2" s="5" t="s">
        <v>123</v>
      </c>
      <c r="BK2" s="5" t="s">
        <v>123</v>
      </c>
      <c r="BL2" s="5" t="s">
        <v>123</v>
      </c>
      <c r="BM2" s="5" t="s">
        <v>123</v>
      </c>
      <c r="BN2" s="5" t="s">
        <v>123</v>
      </c>
      <c r="BO2" s="5" t="s">
        <v>123</v>
      </c>
      <c r="BP2" s="5" t="s">
        <v>123</v>
      </c>
      <c r="BQ2" s="5" t="s">
        <v>123</v>
      </c>
      <c r="BR2" s="5" t="s">
        <v>123</v>
      </c>
      <c r="BS2" s="5" t="s">
        <v>123</v>
      </c>
      <c r="BT2" s="5" t="s">
        <v>123</v>
      </c>
      <c r="BU2" s="5" t="s">
        <v>123</v>
      </c>
      <c r="BV2" s="5" t="s">
        <v>123</v>
      </c>
      <c r="BX2" s="5" t="s">
        <v>123</v>
      </c>
      <c r="BY2" s="5" t="s">
        <v>123</v>
      </c>
      <c r="CA2" s="5" t="s">
        <v>123</v>
      </c>
      <c r="CC2" s="5" t="s">
        <v>123</v>
      </c>
      <c r="CE2" s="5" t="s">
        <v>123</v>
      </c>
      <c r="CG2" s="5" t="s">
        <v>123</v>
      </c>
      <c r="CH2" s="5" t="s">
        <v>123</v>
      </c>
      <c r="CK2" s="5" t="s">
        <v>123</v>
      </c>
      <c r="CN2" s="5" t="s">
        <v>123</v>
      </c>
      <c r="CO2" s="5" t="s">
        <v>123</v>
      </c>
      <c r="CP2" s="5" t="s">
        <v>123</v>
      </c>
      <c r="CQ2" s="5" t="s">
        <v>123</v>
      </c>
      <c r="CS2" s="5" t="s">
        <v>123</v>
      </c>
      <c r="CW2" s="5" t="s">
        <v>123</v>
      </c>
      <c r="DB2" s="5">
        <v>4.0</v>
      </c>
      <c r="DE2" s="5" t="s">
        <v>124</v>
      </c>
      <c r="DF2" s="5" t="s">
        <v>1946</v>
      </c>
      <c r="DG2" s="16" t="s">
        <v>1947</v>
      </c>
      <c r="DH2" s="30" t="str">
        <f>HYPERLINK("https://docs.google.com/document/d/1cPNjVeXa25hfGHqPN17LJ9AsSBYCKN-1R4hOLVJ-7RA/edit?usp=drivesdk","Canopy Nomination 17: Aveson")</f>
        <v>Canopy Nomination 17: Aveson</v>
      </c>
      <c r="DI2" s="5" t="s">
        <v>1952</v>
      </c>
    </row>
    <row r="3">
      <c r="A3" s="5">
        <v>22.0</v>
      </c>
      <c r="B3" s="6" t="s">
        <v>301</v>
      </c>
      <c r="C3" s="6" t="s">
        <v>302</v>
      </c>
      <c r="D3" s="5" t="s">
        <v>109</v>
      </c>
      <c r="G3" s="5" t="s">
        <v>303</v>
      </c>
      <c r="H3" s="5" t="s">
        <v>304</v>
      </c>
      <c r="I3" s="5" t="s">
        <v>305</v>
      </c>
      <c r="J3" s="5" t="s">
        <v>204</v>
      </c>
      <c r="K3" s="5" t="s">
        <v>306</v>
      </c>
      <c r="L3" s="8" t="s">
        <v>307</v>
      </c>
      <c r="M3" s="5" t="s">
        <v>118</v>
      </c>
      <c r="N3" s="5" t="s">
        <v>308</v>
      </c>
      <c r="O3" s="5" t="s">
        <v>309</v>
      </c>
      <c r="P3" s="5" t="s">
        <v>310</v>
      </c>
      <c r="Q3" s="5" t="s">
        <v>157</v>
      </c>
      <c r="R3" s="5" t="s">
        <v>123</v>
      </c>
      <c r="S3" s="5" t="s">
        <v>123</v>
      </c>
      <c r="T3" s="5" t="s">
        <v>123</v>
      </c>
      <c r="U3" s="5" t="s">
        <v>123</v>
      </c>
      <c r="V3" s="5" t="s">
        <v>123</v>
      </c>
      <c r="W3" s="5" t="s">
        <v>123</v>
      </c>
      <c r="X3" s="5" t="s">
        <v>123</v>
      </c>
      <c r="Y3" s="5" t="s">
        <v>123</v>
      </c>
      <c r="Z3" s="5" t="s">
        <v>123</v>
      </c>
      <c r="AA3" s="5" t="s">
        <v>123</v>
      </c>
      <c r="AB3" s="5" t="s">
        <v>123</v>
      </c>
      <c r="AC3" s="5" t="s">
        <v>123</v>
      </c>
      <c r="AK3" s="5" t="s">
        <v>123</v>
      </c>
      <c r="AM3" s="5" t="s">
        <v>123</v>
      </c>
      <c r="AN3" s="5" t="s">
        <v>123</v>
      </c>
      <c r="AP3" s="5" t="s">
        <v>123</v>
      </c>
      <c r="AR3" s="5" t="s">
        <v>123</v>
      </c>
      <c r="AV3" s="5" t="s">
        <v>123</v>
      </c>
      <c r="AW3" s="5" t="s">
        <v>123</v>
      </c>
      <c r="AX3" s="5" t="s">
        <v>123</v>
      </c>
      <c r="AZ3" s="5" t="s">
        <v>123</v>
      </c>
      <c r="BA3" s="5" t="s">
        <v>123</v>
      </c>
      <c r="BF3" s="5" t="s">
        <v>123</v>
      </c>
      <c r="BH3" s="5" t="s">
        <v>123</v>
      </c>
      <c r="BS3" s="5" t="s">
        <v>123</v>
      </c>
      <c r="BT3" s="5" t="s">
        <v>123</v>
      </c>
      <c r="BU3" s="5" t="s">
        <v>123</v>
      </c>
      <c r="BV3" s="5" t="s">
        <v>123</v>
      </c>
      <c r="CC3" s="5" t="s">
        <v>123</v>
      </c>
      <c r="CO3" s="5" t="s">
        <v>123</v>
      </c>
      <c r="DB3" s="9">
        <v>43527.0</v>
      </c>
      <c r="DE3" s="5" t="s">
        <v>124</v>
      </c>
      <c r="DF3" s="5" t="s">
        <v>1954</v>
      </c>
      <c r="DG3" s="16" t="s">
        <v>1955</v>
      </c>
      <c r="DH3" s="30" t="str">
        <f>HYPERLINK("https://docs.google.com/document/d/123wDJpYzRqguN3Nu_bRfku8XrT9kfPRCTJmbyQGDC2I/edit?usp=drivesdk","Canopy Nomination 22: Blackstone Academy Charter School")</f>
        <v>Canopy Nomination 22: Blackstone Academy Charter School</v>
      </c>
      <c r="DI3" s="5" t="s">
        <v>1952</v>
      </c>
    </row>
    <row r="4">
      <c r="A4" s="5">
        <v>23.0</v>
      </c>
      <c r="B4" s="6">
        <v>264.0</v>
      </c>
      <c r="C4" s="6">
        <v>82.0</v>
      </c>
      <c r="D4" s="5" t="s">
        <v>109</v>
      </c>
      <c r="E4" s="5" t="s">
        <v>110</v>
      </c>
      <c r="F4" s="5" t="s">
        <v>160</v>
      </c>
      <c r="G4" s="5" t="s">
        <v>311</v>
      </c>
      <c r="H4" s="5" t="s">
        <v>312</v>
      </c>
      <c r="I4" s="5" t="s">
        <v>313</v>
      </c>
      <c r="J4" s="5" t="s">
        <v>314</v>
      </c>
      <c r="K4" s="5" t="s">
        <v>315</v>
      </c>
      <c r="L4" s="8" t="s">
        <v>316</v>
      </c>
      <c r="M4" s="5" t="s">
        <v>118</v>
      </c>
      <c r="N4" s="5" t="s">
        <v>317</v>
      </c>
      <c r="O4" s="5" t="s">
        <v>318</v>
      </c>
      <c r="P4" s="5" t="s">
        <v>319</v>
      </c>
      <c r="Q4" s="5" t="s">
        <v>157</v>
      </c>
      <c r="R4" s="5" t="s">
        <v>123</v>
      </c>
      <c r="T4" s="5" t="s">
        <v>123</v>
      </c>
      <c r="AA4" s="5" t="s">
        <v>123</v>
      </c>
      <c r="AE4" s="5" t="s">
        <v>123</v>
      </c>
      <c r="AJ4" s="5" t="s">
        <v>123</v>
      </c>
      <c r="AS4" s="5" t="s">
        <v>123</v>
      </c>
      <c r="AV4" s="5" t="s">
        <v>123</v>
      </c>
      <c r="BF4" s="5" t="s">
        <v>123</v>
      </c>
      <c r="DB4" s="5">
        <v>3.0</v>
      </c>
      <c r="DD4" s="5" t="s">
        <v>320</v>
      </c>
      <c r="DE4" s="5" t="s">
        <v>138</v>
      </c>
      <c r="DF4" s="5" t="s">
        <v>1960</v>
      </c>
      <c r="DG4" s="16" t="s">
        <v>1961</v>
      </c>
      <c r="DH4" s="30" t="str">
        <f>HYPERLINK("https://docs.google.com/document/d/172gFuaUzi1-c068ws-mCvaK_WOrs82h-m-GyLys71Xg/edit?usp=drivesdk","Canopy Nomination 23: Booneville High School")</f>
        <v>Canopy Nomination 23: Booneville High School</v>
      </c>
      <c r="DI4" s="5" t="s">
        <v>1952</v>
      </c>
    </row>
    <row r="5">
      <c r="A5" s="5">
        <v>25.0</v>
      </c>
      <c r="B5" s="6" t="s">
        <v>334</v>
      </c>
      <c r="C5" s="6" t="s">
        <v>335</v>
      </c>
      <c r="D5" s="5" t="s">
        <v>109</v>
      </c>
      <c r="G5" s="5" t="s">
        <v>336</v>
      </c>
      <c r="H5" s="5" t="s">
        <v>337</v>
      </c>
      <c r="I5" s="5" t="s">
        <v>338</v>
      </c>
      <c r="J5" s="5" t="s">
        <v>338</v>
      </c>
      <c r="K5" s="5" t="s">
        <v>339</v>
      </c>
      <c r="L5" s="8" t="s">
        <v>340</v>
      </c>
      <c r="M5" s="5" t="s">
        <v>118</v>
      </c>
      <c r="N5" s="5" t="s">
        <v>341</v>
      </c>
      <c r="O5" s="5" t="s">
        <v>342</v>
      </c>
      <c r="P5" s="5" t="s">
        <v>343</v>
      </c>
      <c r="Q5" s="5" t="s">
        <v>157</v>
      </c>
      <c r="R5" s="5" t="s">
        <v>123</v>
      </c>
      <c r="S5" s="5" t="s">
        <v>123</v>
      </c>
      <c r="T5" s="5" t="s">
        <v>123</v>
      </c>
      <c r="U5" s="5" t="s">
        <v>123</v>
      </c>
      <c r="V5" s="5" t="s">
        <v>123</v>
      </c>
      <c r="W5" s="5" t="s">
        <v>123</v>
      </c>
      <c r="X5" s="5" t="s">
        <v>123</v>
      </c>
      <c r="Y5" s="5" t="s">
        <v>123</v>
      </c>
      <c r="Z5" s="5" t="s">
        <v>123</v>
      </c>
      <c r="AA5" s="5" t="s">
        <v>123</v>
      </c>
      <c r="AB5" s="5" t="s">
        <v>123</v>
      </c>
      <c r="AC5" s="5" t="s">
        <v>123</v>
      </c>
      <c r="AG5" s="5" t="s">
        <v>123</v>
      </c>
      <c r="AH5" s="5" t="s">
        <v>123</v>
      </c>
      <c r="AI5" s="5" t="s">
        <v>123</v>
      </c>
      <c r="AJ5" s="5" t="s">
        <v>123</v>
      </c>
      <c r="AK5" s="5" t="s">
        <v>123</v>
      </c>
      <c r="AL5" s="5" t="s">
        <v>123</v>
      </c>
      <c r="AM5" s="5" t="s">
        <v>123</v>
      </c>
      <c r="AN5" s="5" t="s">
        <v>123</v>
      </c>
      <c r="AO5" s="5" t="s">
        <v>123</v>
      </c>
      <c r="AP5" s="5" t="s">
        <v>123</v>
      </c>
      <c r="AQ5" s="5" t="s">
        <v>123</v>
      </c>
      <c r="AR5" s="5" t="s">
        <v>123</v>
      </c>
      <c r="AS5" s="5" t="s">
        <v>123</v>
      </c>
      <c r="AV5" s="5" t="s">
        <v>123</v>
      </c>
      <c r="AW5" s="5" t="s">
        <v>123</v>
      </c>
      <c r="AX5" s="5" t="s">
        <v>123</v>
      </c>
      <c r="AY5" s="5" t="s">
        <v>123</v>
      </c>
      <c r="BB5" s="5" t="s">
        <v>123</v>
      </c>
      <c r="BD5" s="5" t="s">
        <v>123</v>
      </c>
      <c r="BE5" s="5" t="s">
        <v>123</v>
      </c>
      <c r="BH5" s="5" t="s">
        <v>123</v>
      </c>
      <c r="BI5" s="5" t="s">
        <v>123</v>
      </c>
      <c r="BJ5" s="5" t="s">
        <v>123</v>
      </c>
      <c r="BK5" s="5" t="s">
        <v>123</v>
      </c>
      <c r="BL5" s="5" t="s">
        <v>123</v>
      </c>
      <c r="BM5" s="5" t="s">
        <v>123</v>
      </c>
      <c r="BN5" s="5" t="s">
        <v>123</v>
      </c>
      <c r="BP5" s="5" t="s">
        <v>123</v>
      </c>
      <c r="BR5" s="5" t="s">
        <v>123</v>
      </c>
      <c r="BS5" s="5" t="s">
        <v>123</v>
      </c>
      <c r="BT5" s="5" t="s">
        <v>123</v>
      </c>
      <c r="BU5" s="5" t="s">
        <v>123</v>
      </c>
      <c r="BV5" s="5" t="s">
        <v>123</v>
      </c>
      <c r="BW5" s="5" t="s">
        <v>123</v>
      </c>
      <c r="BX5" s="5" t="s">
        <v>123</v>
      </c>
      <c r="CC5" s="5" t="s">
        <v>123</v>
      </c>
      <c r="CE5" s="5" t="s">
        <v>123</v>
      </c>
      <c r="CF5" s="5" t="s">
        <v>123</v>
      </c>
      <c r="CG5" s="5" t="s">
        <v>123</v>
      </c>
      <c r="CH5" s="5" t="s">
        <v>123</v>
      </c>
      <c r="CJ5" s="5" t="s">
        <v>123</v>
      </c>
      <c r="CK5" s="5" t="s">
        <v>123</v>
      </c>
      <c r="CO5" s="5" t="s">
        <v>123</v>
      </c>
      <c r="CP5" s="5" t="s">
        <v>123</v>
      </c>
      <c r="CQ5" s="5" t="s">
        <v>123</v>
      </c>
      <c r="CR5" s="5" t="s">
        <v>123</v>
      </c>
      <c r="CS5" s="5" t="s">
        <v>123</v>
      </c>
      <c r="CT5" s="5" t="s">
        <v>123</v>
      </c>
      <c r="CW5" s="5" t="s">
        <v>123</v>
      </c>
      <c r="CX5" s="5" t="s">
        <v>123</v>
      </c>
      <c r="CZ5" s="5" t="s">
        <v>123</v>
      </c>
      <c r="DB5" s="5">
        <v>4.0</v>
      </c>
      <c r="DE5" s="5" t="s">
        <v>124</v>
      </c>
      <c r="DF5" s="5" t="s">
        <v>1965</v>
      </c>
      <c r="DG5" s="16" t="s">
        <v>1966</v>
      </c>
      <c r="DH5" s="30" t="str">
        <f>HYPERLINK("https://docs.google.com/document/d/1_3SAAE8gZ-LsABr34R0THVYp3ZG3s6T-e1LCBQI0E1Y/edit?usp=drivesdk","Canopy Nomination 25: Bronx Arena High School")</f>
        <v>Canopy Nomination 25: Bronx Arena High School</v>
      </c>
      <c r="DI5" s="5" t="s">
        <v>1952</v>
      </c>
    </row>
    <row r="6">
      <c r="A6" s="5">
        <v>27.0</v>
      </c>
      <c r="B6" s="6" t="s">
        <v>350</v>
      </c>
      <c r="C6" s="6" t="s">
        <v>351</v>
      </c>
      <c r="D6" s="5" t="s">
        <v>109</v>
      </c>
      <c r="G6" s="5" t="s">
        <v>352</v>
      </c>
      <c r="H6" s="5" t="s">
        <v>353</v>
      </c>
      <c r="I6" s="5" t="s">
        <v>354</v>
      </c>
      <c r="J6" s="5" t="s">
        <v>355</v>
      </c>
      <c r="K6" s="5" t="s">
        <v>356</v>
      </c>
      <c r="L6" s="8" t="s">
        <v>357</v>
      </c>
      <c r="M6" s="5" t="s">
        <v>118</v>
      </c>
      <c r="N6" s="5" t="s">
        <v>358</v>
      </c>
      <c r="O6" s="5" t="s">
        <v>359</v>
      </c>
      <c r="P6" s="5" t="s">
        <v>360</v>
      </c>
      <c r="Q6" s="5" t="s">
        <v>157</v>
      </c>
      <c r="S6" s="5" t="s">
        <v>123</v>
      </c>
      <c r="T6" s="5" t="s">
        <v>123</v>
      </c>
      <c r="V6" s="5" t="s">
        <v>123</v>
      </c>
      <c r="X6" s="5" t="s">
        <v>123</v>
      </c>
      <c r="Y6" s="5" t="s">
        <v>123</v>
      </c>
      <c r="Z6" s="5" t="s">
        <v>123</v>
      </c>
      <c r="AB6" s="5" t="s">
        <v>123</v>
      </c>
      <c r="AC6" s="5" t="s">
        <v>123</v>
      </c>
      <c r="AK6" s="5" t="s">
        <v>123</v>
      </c>
      <c r="AL6" s="5" t="s">
        <v>123</v>
      </c>
      <c r="AM6" s="5" t="s">
        <v>123</v>
      </c>
      <c r="AN6" s="5" t="s">
        <v>123</v>
      </c>
      <c r="AO6" s="5" t="s">
        <v>123</v>
      </c>
      <c r="AP6" s="5" t="s">
        <v>123</v>
      </c>
      <c r="AR6" s="5" t="s">
        <v>123</v>
      </c>
      <c r="AV6" s="5" t="s">
        <v>123</v>
      </c>
      <c r="AW6" s="5" t="s">
        <v>123</v>
      </c>
      <c r="AX6" s="5" t="s">
        <v>123</v>
      </c>
      <c r="AY6" s="5" t="s">
        <v>123</v>
      </c>
      <c r="AZ6" s="5" t="s">
        <v>123</v>
      </c>
      <c r="BA6" s="5" t="s">
        <v>123</v>
      </c>
      <c r="BF6" s="5" t="s">
        <v>123</v>
      </c>
      <c r="BH6" s="5" t="s">
        <v>123</v>
      </c>
      <c r="BI6" s="5" t="s">
        <v>123</v>
      </c>
      <c r="BK6" s="5" t="s">
        <v>123</v>
      </c>
      <c r="BO6" s="5" t="s">
        <v>123</v>
      </c>
      <c r="BR6" s="5" t="s">
        <v>123</v>
      </c>
      <c r="BS6" s="5" t="s">
        <v>123</v>
      </c>
      <c r="BT6" s="5" t="s">
        <v>123</v>
      </c>
      <c r="BU6" s="5" t="s">
        <v>123</v>
      </c>
      <c r="BV6" s="5" t="s">
        <v>123</v>
      </c>
      <c r="CO6" s="5" t="s">
        <v>123</v>
      </c>
      <c r="CQ6" s="5" t="s">
        <v>123</v>
      </c>
      <c r="CT6" s="5" t="s">
        <v>123</v>
      </c>
      <c r="DB6" s="9">
        <v>43527.0</v>
      </c>
      <c r="DE6" s="5" t="s">
        <v>124</v>
      </c>
      <c r="DF6" s="5" t="s">
        <v>1971</v>
      </c>
      <c r="DG6" s="16" t="s">
        <v>1972</v>
      </c>
      <c r="DH6" s="30" t="str">
        <f>HYPERLINK("https://docs.google.com/document/d/1SVLErsDw303Dsx3GLTdt9h6W6T3SdplkL8DfJlDnMak/edit?usp=drivesdk","Canopy Nomination 27: Casco Bay High School")</f>
        <v>Canopy Nomination 27: Casco Bay High School</v>
      </c>
      <c r="DI6" s="5" t="s">
        <v>1952</v>
      </c>
    </row>
    <row r="7">
      <c r="A7" s="5">
        <v>37.0</v>
      </c>
      <c r="B7" s="6">
        <v>230.0</v>
      </c>
      <c r="C7" s="6">
        <v>106.0</v>
      </c>
      <c r="D7" s="5" t="s">
        <v>109</v>
      </c>
      <c r="E7" s="5" t="s">
        <v>110</v>
      </c>
      <c r="F7" s="5" t="s">
        <v>160</v>
      </c>
      <c r="G7" s="5" t="s">
        <v>438</v>
      </c>
      <c r="H7" s="5" t="s">
        <v>440</v>
      </c>
      <c r="I7" s="5" t="s">
        <v>441</v>
      </c>
      <c r="J7" s="5" t="s">
        <v>222</v>
      </c>
      <c r="K7" s="5" t="s">
        <v>442</v>
      </c>
      <c r="L7" s="8" t="s">
        <v>443</v>
      </c>
      <c r="M7" s="5" t="s">
        <v>118</v>
      </c>
      <c r="N7" s="5" t="s">
        <v>444</v>
      </c>
      <c r="O7" s="5" t="s">
        <v>445</v>
      </c>
      <c r="P7" s="5" t="s">
        <v>446</v>
      </c>
      <c r="Q7" s="5" t="s">
        <v>157</v>
      </c>
      <c r="U7" s="5" t="s">
        <v>123</v>
      </c>
      <c r="Y7" s="5" t="s">
        <v>123</v>
      </c>
      <c r="AB7" s="5" t="s">
        <v>123</v>
      </c>
      <c r="AD7" s="5" t="s">
        <v>123</v>
      </c>
      <c r="AQ7" s="5" t="s">
        <v>123</v>
      </c>
      <c r="AR7" s="5" t="s">
        <v>123</v>
      </c>
      <c r="BB7" s="5" t="s">
        <v>123</v>
      </c>
      <c r="BH7" s="5" t="s">
        <v>123</v>
      </c>
      <c r="BQ7" s="5" t="s">
        <v>123</v>
      </c>
      <c r="BS7" s="5" t="s">
        <v>123</v>
      </c>
      <c r="CH7" s="5" t="s">
        <v>123</v>
      </c>
      <c r="CI7" s="5" t="s">
        <v>123</v>
      </c>
      <c r="CJ7" s="5" t="s">
        <v>123</v>
      </c>
      <c r="CK7" s="5" t="s">
        <v>123</v>
      </c>
      <c r="CM7" s="5" t="s">
        <v>123</v>
      </c>
      <c r="CP7" s="5" t="s">
        <v>123</v>
      </c>
      <c r="DB7" s="5">
        <v>3.0</v>
      </c>
      <c r="DE7" s="5" t="s">
        <v>124</v>
      </c>
      <c r="DF7" s="5" t="s">
        <v>1977</v>
      </c>
      <c r="DG7" s="16" t="s">
        <v>1978</v>
      </c>
      <c r="DH7" s="30" t="str">
        <f>HYPERLINK("https://docs.google.com/document/d/1iSx-93ijUBgioWYer2huVYLsCbnxKKlPgxIw65167ME/edit?usp=drivesdk","Canopy Nomination 37: Citizens of the World Hollywood")</f>
        <v>Canopy Nomination 37: Citizens of the World Hollywood</v>
      </c>
      <c r="DI7" s="5" t="s">
        <v>1952</v>
      </c>
    </row>
    <row r="8">
      <c r="A8" s="5">
        <v>40.0</v>
      </c>
      <c r="B8" s="6">
        <v>218.0</v>
      </c>
      <c r="C8" s="6">
        <v>82.0</v>
      </c>
      <c r="D8" s="5" t="s">
        <v>109</v>
      </c>
      <c r="E8" s="5" t="s">
        <v>110</v>
      </c>
      <c r="F8" s="5" t="s">
        <v>160</v>
      </c>
      <c r="G8" s="5" t="s">
        <v>311</v>
      </c>
      <c r="H8" s="5" t="s">
        <v>471</v>
      </c>
      <c r="I8" s="5" t="s">
        <v>472</v>
      </c>
      <c r="J8" s="5" t="s">
        <v>314</v>
      </c>
      <c r="K8" s="5" t="s">
        <v>143</v>
      </c>
      <c r="L8" s="8" t="s">
        <v>473</v>
      </c>
      <c r="M8" s="5" t="s">
        <v>118</v>
      </c>
      <c r="N8" s="5" t="s">
        <v>474</v>
      </c>
      <c r="O8" s="5" t="s">
        <v>475</v>
      </c>
      <c r="P8" s="5" t="s">
        <v>476</v>
      </c>
      <c r="Q8" s="5" t="s">
        <v>157</v>
      </c>
      <c r="R8" s="5" t="s">
        <v>123</v>
      </c>
      <c r="T8" s="5" t="s">
        <v>123</v>
      </c>
      <c r="AA8" s="5" t="s">
        <v>123</v>
      </c>
      <c r="AE8" s="5" t="s">
        <v>123</v>
      </c>
      <c r="AJ8" s="5" t="s">
        <v>123</v>
      </c>
      <c r="AS8" s="5" t="s">
        <v>123</v>
      </c>
      <c r="AV8" s="5" t="s">
        <v>123</v>
      </c>
      <c r="BF8" s="5" t="s">
        <v>123</v>
      </c>
      <c r="DB8" s="5">
        <v>3.0</v>
      </c>
      <c r="DD8" s="5" t="s">
        <v>320</v>
      </c>
      <c r="DE8" s="5" t="s">
        <v>138</v>
      </c>
      <c r="DF8" s="5" t="s">
        <v>1983</v>
      </c>
      <c r="DG8" s="16" t="s">
        <v>1984</v>
      </c>
      <c r="DH8" s="30" t="str">
        <f>HYPERLINK("https://docs.google.com/document/d/1Bhez1lSOy2FRQ0XnvEdwZiWMnsnWDjeaRaXde5Fypvg/edit?usp=drivesdk","Canopy Nomination 40: Coahoma Agricultural High School (AHS)")</f>
        <v>Canopy Nomination 40: Coahoma Agricultural High School (AHS)</v>
      </c>
      <c r="DI8" s="5" t="s">
        <v>1952</v>
      </c>
    </row>
    <row r="9">
      <c r="A9" s="5">
        <v>47.0</v>
      </c>
      <c r="B9" s="6" t="s">
        <v>533</v>
      </c>
      <c r="C9" s="6" t="s">
        <v>534</v>
      </c>
      <c r="D9" s="5" t="s">
        <v>109</v>
      </c>
      <c r="G9" s="5" t="s">
        <v>535</v>
      </c>
      <c r="H9" s="5" t="s">
        <v>536</v>
      </c>
      <c r="I9" s="5" t="s">
        <v>338</v>
      </c>
      <c r="J9" s="5" t="s">
        <v>338</v>
      </c>
      <c r="K9" s="5" t="s">
        <v>537</v>
      </c>
      <c r="L9" s="8" t="s">
        <v>538</v>
      </c>
      <c r="M9" s="5" t="s">
        <v>118</v>
      </c>
      <c r="N9" s="5" t="s">
        <v>539</v>
      </c>
      <c r="O9" s="5" t="s">
        <v>540</v>
      </c>
      <c r="P9" s="5" t="s">
        <v>541</v>
      </c>
      <c r="Q9" s="5" t="s">
        <v>157</v>
      </c>
      <c r="R9" s="5" t="s">
        <v>123</v>
      </c>
      <c r="S9" s="5" t="s">
        <v>123</v>
      </c>
      <c r="T9" s="5" t="s">
        <v>123</v>
      </c>
      <c r="U9" s="5" t="s">
        <v>123</v>
      </c>
      <c r="V9" s="5" t="s">
        <v>123</v>
      </c>
      <c r="Y9" s="5" t="s">
        <v>123</v>
      </c>
      <c r="AA9" s="5" t="s">
        <v>123</v>
      </c>
      <c r="AB9" s="5" t="s">
        <v>123</v>
      </c>
      <c r="AD9" s="5" t="s">
        <v>123</v>
      </c>
      <c r="AH9" s="5" t="s">
        <v>123</v>
      </c>
      <c r="AK9" s="5" t="s">
        <v>123</v>
      </c>
      <c r="AL9" s="5" t="s">
        <v>123</v>
      </c>
      <c r="AM9" s="5" t="s">
        <v>123</v>
      </c>
      <c r="AO9" s="5" t="s">
        <v>123</v>
      </c>
      <c r="AR9" s="5" t="s">
        <v>123</v>
      </c>
      <c r="AS9" s="5" t="s">
        <v>123</v>
      </c>
      <c r="AV9" s="5" t="s">
        <v>123</v>
      </c>
      <c r="AY9" s="5" t="s">
        <v>123</v>
      </c>
      <c r="AZ9" s="5" t="s">
        <v>123</v>
      </c>
      <c r="BA9" s="5" t="s">
        <v>123</v>
      </c>
      <c r="BC9" s="5" t="s">
        <v>123</v>
      </c>
      <c r="BD9" s="5" t="s">
        <v>123</v>
      </c>
      <c r="BE9" s="5" t="s">
        <v>123</v>
      </c>
      <c r="BF9" s="5" t="s">
        <v>123</v>
      </c>
      <c r="BG9" s="5" t="s">
        <v>123</v>
      </c>
      <c r="BJ9" s="5" t="s">
        <v>123</v>
      </c>
      <c r="BK9" s="5" t="s">
        <v>123</v>
      </c>
      <c r="BL9" s="5" t="s">
        <v>123</v>
      </c>
      <c r="BN9" s="5" t="s">
        <v>123</v>
      </c>
      <c r="BS9" s="5" t="s">
        <v>123</v>
      </c>
      <c r="BT9" s="5" t="s">
        <v>123</v>
      </c>
      <c r="BV9" s="5" t="s">
        <v>123</v>
      </c>
      <c r="BZ9" s="5" t="s">
        <v>123</v>
      </c>
      <c r="CA9" s="5" t="s">
        <v>123</v>
      </c>
      <c r="CK9" s="5" t="s">
        <v>123</v>
      </c>
      <c r="CM9" s="5" t="s">
        <v>123</v>
      </c>
      <c r="CQ9" s="5" t="s">
        <v>123</v>
      </c>
      <c r="CR9" s="5" t="s">
        <v>123</v>
      </c>
      <c r="CS9" s="5" t="s">
        <v>123</v>
      </c>
      <c r="CU9" s="5" t="s">
        <v>123</v>
      </c>
      <c r="CZ9" s="5" t="s">
        <v>123</v>
      </c>
      <c r="DB9" s="10">
        <v>37714.0</v>
      </c>
      <c r="DD9" s="5" t="s">
        <v>544</v>
      </c>
      <c r="DE9" s="5" t="s">
        <v>545</v>
      </c>
      <c r="DF9" s="5" t="s">
        <v>1989</v>
      </c>
      <c r="DG9" s="16" t="s">
        <v>1990</v>
      </c>
      <c r="DH9" s="30" t="str">
        <f>HYPERLINK("https://docs.google.com/document/d/1mFYiZxlRl7VrV7HCrqpCSRjIkZ0m66chgLC3TlfbQk0/edit?usp=drivesdk","Canopy Nomination 47: Concourse Village Elementary School")</f>
        <v>Canopy Nomination 47: Concourse Village Elementary School</v>
      </c>
      <c r="DI9" s="5" t="s">
        <v>1952</v>
      </c>
    </row>
    <row r="10">
      <c r="A10" s="5">
        <v>49.0</v>
      </c>
      <c r="B10" s="6">
        <v>147.0</v>
      </c>
      <c r="C10" s="6">
        <v>55.0</v>
      </c>
      <c r="D10" s="5" t="s">
        <v>109</v>
      </c>
      <c r="E10" s="5" t="s">
        <v>110</v>
      </c>
      <c r="F10" s="5" t="s">
        <v>219</v>
      </c>
      <c r="G10" s="5" t="s">
        <v>112</v>
      </c>
      <c r="H10" s="5" t="s">
        <v>554</v>
      </c>
      <c r="I10" s="5" t="s">
        <v>555</v>
      </c>
      <c r="J10" s="5" t="s">
        <v>456</v>
      </c>
      <c r="K10" s="5" t="s">
        <v>323</v>
      </c>
      <c r="L10" s="8" t="s">
        <v>117</v>
      </c>
      <c r="M10" s="5" t="s">
        <v>118</v>
      </c>
      <c r="N10" s="5" t="s">
        <v>556</v>
      </c>
      <c r="O10" s="5" t="s">
        <v>557</v>
      </c>
      <c r="P10" s="5" t="s">
        <v>558</v>
      </c>
      <c r="Q10" s="5" t="s">
        <v>157</v>
      </c>
      <c r="T10" s="5" t="s">
        <v>123</v>
      </c>
      <c r="V10" s="5" t="s">
        <v>123</v>
      </c>
      <c r="W10" s="5" t="s">
        <v>123</v>
      </c>
      <c r="X10" s="5" t="s">
        <v>123</v>
      </c>
      <c r="Y10" s="5" t="s">
        <v>123</v>
      </c>
      <c r="AC10" s="5" t="s">
        <v>123</v>
      </c>
      <c r="AK10" s="5" t="s">
        <v>123</v>
      </c>
      <c r="AL10" s="5" t="s">
        <v>123</v>
      </c>
      <c r="AM10" s="5" t="s">
        <v>123</v>
      </c>
      <c r="AN10" s="5" t="s">
        <v>123</v>
      </c>
      <c r="AP10" s="5" t="s">
        <v>123</v>
      </c>
      <c r="AQ10" s="5" t="s">
        <v>123</v>
      </c>
      <c r="AR10" s="5" t="s">
        <v>123</v>
      </c>
      <c r="AT10" s="5" t="s">
        <v>123</v>
      </c>
      <c r="AV10" s="5" t="s">
        <v>123</v>
      </c>
      <c r="AW10" s="5" t="s">
        <v>123</v>
      </c>
      <c r="AX10" s="5" t="s">
        <v>123</v>
      </c>
      <c r="BF10" s="5" t="s">
        <v>123</v>
      </c>
      <c r="BK10" s="5" t="s">
        <v>123</v>
      </c>
      <c r="BQ10" s="5" t="s">
        <v>123</v>
      </c>
      <c r="BS10" s="5" t="s">
        <v>123</v>
      </c>
      <c r="BT10" s="5" t="s">
        <v>123</v>
      </c>
      <c r="BU10" s="5" t="s">
        <v>123</v>
      </c>
      <c r="BV10" s="5" t="s">
        <v>123</v>
      </c>
      <c r="BY10" s="5" t="s">
        <v>123</v>
      </c>
      <c r="BZ10" s="5" t="s">
        <v>123</v>
      </c>
      <c r="CA10" s="5" t="s">
        <v>123</v>
      </c>
      <c r="CB10" s="5" t="s">
        <v>123</v>
      </c>
      <c r="CC10" s="5" t="s">
        <v>123</v>
      </c>
      <c r="CD10" s="5" t="s">
        <v>123</v>
      </c>
      <c r="CW10" s="5" t="s">
        <v>123</v>
      </c>
      <c r="CX10" s="5" t="s">
        <v>123</v>
      </c>
      <c r="CY10" s="5" t="s">
        <v>123</v>
      </c>
      <c r="DB10" s="5">
        <v>3.0</v>
      </c>
      <c r="DE10" s="5" t="s">
        <v>138</v>
      </c>
      <c r="DF10" s="5" t="s">
        <v>1995</v>
      </c>
      <c r="DG10" s="16" t="s">
        <v>1996</v>
      </c>
      <c r="DH10" s="30" t="str">
        <f>HYPERLINK("https://docs.google.com/document/d/1AoD5oKBo2ufeB9t_oQVW0r5F5qPtexvMH_Zfl6vDNhE/edit?usp=drivesdk","Canopy Nomination 49: Crosstown High")</f>
        <v>Canopy Nomination 49: Crosstown High</v>
      </c>
      <c r="DI10" s="5" t="s">
        <v>1952</v>
      </c>
    </row>
    <row r="11">
      <c r="A11" s="5">
        <v>50.0</v>
      </c>
      <c r="B11" s="6">
        <v>1.0</v>
      </c>
      <c r="C11" s="6">
        <v>46.0</v>
      </c>
      <c r="D11" s="5" t="s">
        <v>109</v>
      </c>
      <c r="E11" s="5" t="s">
        <v>125</v>
      </c>
      <c r="F11" s="5" t="s">
        <v>160</v>
      </c>
      <c r="G11" s="5" t="s">
        <v>559</v>
      </c>
      <c r="H11" s="5" t="s">
        <v>560</v>
      </c>
      <c r="I11" s="5" t="s">
        <v>561</v>
      </c>
      <c r="J11" s="5" t="s">
        <v>397</v>
      </c>
      <c r="K11" s="5" t="s">
        <v>562</v>
      </c>
      <c r="L11" s="8" t="s">
        <v>563</v>
      </c>
      <c r="M11" s="5" t="s">
        <v>118</v>
      </c>
      <c r="N11" s="5" t="s">
        <v>564</v>
      </c>
      <c r="O11" s="5" t="s">
        <v>565</v>
      </c>
      <c r="P11" s="5" t="s">
        <v>566</v>
      </c>
      <c r="Q11" s="5" t="s">
        <v>157</v>
      </c>
      <c r="R11" s="5" t="s">
        <v>123</v>
      </c>
      <c r="V11" s="5" t="s">
        <v>123</v>
      </c>
      <c r="Y11" s="5" t="s">
        <v>123</v>
      </c>
      <c r="AB11" s="5" t="s">
        <v>123</v>
      </c>
      <c r="AD11" s="5" t="s">
        <v>123</v>
      </c>
      <c r="AL11" s="5" t="s">
        <v>123</v>
      </c>
      <c r="BA11" s="5" t="s">
        <v>123</v>
      </c>
      <c r="BK11" s="5" t="s">
        <v>123</v>
      </c>
      <c r="BL11" s="5" t="s">
        <v>123</v>
      </c>
      <c r="BM11" s="5" t="s">
        <v>123</v>
      </c>
      <c r="BN11" s="5" t="s">
        <v>123</v>
      </c>
      <c r="BP11" s="5" t="s">
        <v>123</v>
      </c>
      <c r="BT11" s="5" t="s">
        <v>123</v>
      </c>
      <c r="BU11" s="5" t="s">
        <v>123</v>
      </c>
      <c r="CB11" s="5" t="s">
        <v>123</v>
      </c>
      <c r="CK11" s="5" t="s">
        <v>123</v>
      </c>
      <c r="CM11" s="5" t="s">
        <v>123</v>
      </c>
      <c r="CP11" s="5" t="s">
        <v>123</v>
      </c>
      <c r="CQ11" s="5" t="s">
        <v>123</v>
      </c>
      <c r="CU11" s="5" t="s">
        <v>123</v>
      </c>
      <c r="DB11" s="5">
        <v>4.0</v>
      </c>
      <c r="DE11" s="5" t="s">
        <v>124</v>
      </c>
      <c r="DF11" s="5" t="s">
        <v>2000</v>
      </c>
      <c r="DG11" s="16" t="s">
        <v>2001</v>
      </c>
      <c r="DH11" s="30" t="str">
        <f>HYPERLINK("https://docs.google.com/document/d/1_9UyDw27-wggzsNZaNACM4tJ76_OZobazCzolXefmDo/edit?usp=drivesdk","Canopy Nomination 50: Dan D. Rogers Elementary School")</f>
        <v>Canopy Nomination 50: Dan D. Rogers Elementary School</v>
      </c>
      <c r="DI11" s="5" t="s">
        <v>2006</v>
      </c>
    </row>
    <row r="12">
      <c r="A12" s="5">
        <v>54.0</v>
      </c>
      <c r="B12" s="6">
        <v>229.0</v>
      </c>
      <c r="C12" s="6">
        <v>104.0</v>
      </c>
      <c r="D12" s="5" t="s">
        <v>109</v>
      </c>
      <c r="E12" s="5" t="s">
        <v>110</v>
      </c>
      <c r="F12" s="5" t="s">
        <v>111</v>
      </c>
      <c r="G12" s="5" t="s">
        <v>112</v>
      </c>
      <c r="H12" s="5" t="s">
        <v>594</v>
      </c>
      <c r="I12" s="5" t="s">
        <v>527</v>
      </c>
      <c r="J12" s="5" t="s">
        <v>142</v>
      </c>
      <c r="K12" s="5" t="s">
        <v>595</v>
      </c>
      <c r="L12" s="8" t="s">
        <v>596</v>
      </c>
      <c r="M12" s="5" t="s">
        <v>118</v>
      </c>
      <c r="N12" s="5" t="s">
        <v>597</v>
      </c>
      <c r="O12" s="5" t="s">
        <v>598</v>
      </c>
      <c r="P12" s="5" t="s">
        <v>599</v>
      </c>
      <c r="Q12" s="5" t="s">
        <v>157</v>
      </c>
      <c r="R12" s="5" t="s">
        <v>123</v>
      </c>
      <c r="S12" s="5" t="s">
        <v>123</v>
      </c>
      <c r="T12" s="5" t="s">
        <v>123</v>
      </c>
      <c r="U12" s="5" t="s">
        <v>123</v>
      </c>
      <c r="V12" s="5" t="s">
        <v>123</v>
      </c>
      <c r="X12" s="5" t="s">
        <v>123</v>
      </c>
      <c r="Y12" s="5" t="s">
        <v>123</v>
      </c>
      <c r="AB12" s="5" t="s">
        <v>123</v>
      </c>
      <c r="AC12" s="5" t="s">
        <v>123</v>
      </c>
      <c r="AD12" s="5" t="s">
        <v>123</v>
      </c>
      <c r="AE12" s="5" t="s">
        <v>123</v>
      </c>
      <c r="AF12" s="5" t="s">
        <v>123</v>
      </c>
      <c r="AH12" s="5" t="s">
        <v>123</v>
      </c>
      <c r="AK12" s="5" t="s">
        <v>123</v>
      </c>
      <c r="AL12" s="5" t="s">
        <v>123</v>
      </c>
      <c r="AM12" s="5" t="s">
        <v>123</v>
      </c>
      <c r="AN12" s="5" t="s">
        <v>123</v>
      </c>
      <c r="AO12" s="5" t="s">
        <v>123</v>
      </c>
      <c r="AP12" s="5" t="s">
        <v>123</v>
      </c>
      <c r="AQ12" s="5" t="s">
        <v>123</v>
      </c>
      <c r="AR12" s="5" t="s">
        <v>123</v>
      </c>
      <c r="AT12" s="5" t="s">
        <v>123</v>
      </c>
      <c r="AV12" s="5" t="s">
        <v>123</v>
      </c>
      <c r="AW12" s="5" t="s">
        <v>123</v>
      </c>
      <c r="BB12" s="5" t="s">
        <v>123</v>
      </c>
      <c r="BC12" s="5" t="s">
        <v>123</v>
      </c>
      <c r="BD12" s="5" t="s">
        <v>123</v>
      </c>
      <c r="BE12" s="5" t="s">
        <v>123</v>
      </c>
      <c r="BG12" s="5" t="s">
        <v>123</v>
      </c>
      <c r="BH12" s="5" t="s">
        <v>123</v>
      </c>
      <c r="BJ12" s="5" t="s">
        <v>123</v>
      </c>
      <c r="BK12" s="5" t="s">
        <v>123</v>
      </c>
      <c r="BL12" s="5" t="s">
        <v>123</v>
      </c>
      <c r="BM12" s="5" t="s">
        <v>123</v>
      </c>
      <c r="BN12" s="5" t="s">
        <v>123</v>
      </c>
      <c r="BO12" s="5" t="s">
        <v>123</v>
      </c>
      <c r="BP12" s="5" t="s">
        <v>123</v>
      </c>
      <c r="BQ12" s="5" t="s">
        <v>123</v>
      </c>
      <c r="BS12" s="5" t="s">
        <v>123</v>
      </c>
      <c r="BT12" s="5" t="s">
        <v>123</v>
      </c>
      <c r="BU12" s="5" t="s">
        <v>123</v>
      </c>
      <c r="BV12" s="5" t="s">
        <v>123</v>
      </c>
      <c r="BX12" s="5" t="s">
        <v>123</v>
      </c>
      <c r="BY12" s="5" t="s">
        <v>123</v>
      </c>
      <c r="CA12" s="5" t="s">
        <v>123</v>
      </c>
      <c r="CE12" s="5" t="s">
        <v>123</v>
      </c>
      <c r="CG12" s="5" t="s">
        <v>123</v>
      </c>
      <c r="CK12" s="5" t="s">
        <v>123</v>
      </c>
      <c r="CO12" s="5" t="s">
        <v>123</v>
      </c>
      <c r="CQ12" s="5" t="s">
        <v>123</v>
      </c>
      <c r="CR12" s="5" t="s">
        <v>123</v>
      </c>
      <c r="CS12" s="5" t="s">
        <v>123</v>
      </c>
      <c r="CU12" s="5" t="s">
        <v>123</v>
      </c>
      <c r="DB12" s="5">
        <v>4.0</v>
      </c>
      <c r="DE12" s="5" t="s">
        <v>124</v>
      </c>
      <c r="DF12" s="5" t="s">
        <v>2007</v>
      </c>
      <c r="DG12" s="16" t="s">
        <v>2008</v>
      </c>
      <c r="DH12" s="30" t="str">
        <f>HYPERLINK("https://docs.google.com/document/d/1enJypVQPEX_qekza69BKKW09XwyXAGqN6kyPzYV2cK0/edit?usp=drivesdk","Canopy Nomination 54: Denver School of Innovation and Sustainable Design")</f>
        <v>Canopy Nomination 54: Denver School of Innovation and Sustainable Design</v>
      </c>
      <c r="DI12" s="5" t="s">
        <v>2006</v>
      </c>
    </row>
    <row r="13">
      <c r="A13" s="5">
        <v>57.0</v>
      </c>
      <c r="B13" s="6">
        <v>79.0</v>
      </c>
      <c r="C13" s="6">
        <v>46.0</v>
      </c>
      <c r="D13" s="5" t="s">
        <v>109</v>
      </c>
      <c r="E13" s="5" t="s">
        <v>125</v>
      </c>
      <c r="F13" s="5" t="s">
        <v>160</v>
      </c>
      <c r="G13" s="5" t="s">
        <v>559</v>
      </c>
      <c r="H13" s="5" t="s">
        <v>615</v>
      </c>
      <c r="I13" s="5" t="s">
        <v>616</v>
      </c>
      <c r="J13" s="5" t="s">
        <v>222</v>
      </c>
      <c r="K13" s="5" t="s">
        <v>617</v>
      </c>
      <c r="L13" s="8" t="s">
        <v>618</v>
      </c>
      <c r="M13" s="5" t="s">
        <v>118</v>
      </c>
      <c r="N13" s="5" t="s">
        <v>619</v>
      </c>
      <c r="O13" s="5" t="s">
        <v>620</v>
      </c>
      <c r="P13" s="5" t="s">
        <v>621</v>
      </c>
      <c r="Q13" s="5" t="s">
        <v>157</v>
      </c>
      <c r="R13" s="5" t="s">
        <v>123</v>
      </c>
      <c r="U13" s="5" t="s">
        <v>123</v>
      </c>
      <c r="V13" s="5" t="s">
        <v>123</v>
      </c>
      <c r="W13" s="5" t="s">
        <v>123</v>
      </c>
      <c r="Y13" s="5" t="s">
        <v>123</v>
      </c>
      <c r="AB13" s="5" t="s">
        <v>123</v>
      </c>
      <c r="AC13" s="5" t="s">
        <v>123</v>
      </c>
      <c r="AD13" s="5" t="s">
        <v>123</v>
      </c>
      <c r="AG13" s="5" t="s">
        <v>123</v>
      </c>
      <c r="AK13" s="5" t="s">
        <v>123</v>
      </c>
      <c r="AM13" s="5" t="s">
        <v>123</v>
      </c>
      <c r="AN13" s="5" t="s">
        <v>123</v>
      </c>
      <c r="BB13" s="5" t="s">
        <v>123</v>
      </c>
      <c r="BC13" s="5" t="s">
        <v>123</v>
      </c>
      <c r="BE13" s="5" t="s">
        <v>123</v>
      </c>
      <c r="BF13" s="5" t="s">
        <v>123</v>
      </c>
      <c r="BH13" s="5" t="s">
        <v>123</v>
      </c>
      <c r="BK13" s="5" t="s">
        <v>123</v>
      </c>
      <c r="BL13" s="5" t="s">
        <v>123</v>
      </c>
      <c r="BP13" s="5" t="s">
        <v>123</v>
      </c>
      <c r="BQ13" s="5" t="s">
        <v>123</v>
      </c>
      <c r="BR13" s="5" t="s">
        <v>123</v>
      </c>
      <c r="BS13" s="5" t="s">
        <v>123</v>
      </c>
      <c r="BT13" s="5" t="s">
        <v>123</v>
      </c>
      <c r="BU13" s="5" t="s">
        <v>123</v>
      </c>
      <c r="BV13" s="5" t="s">
        <v>123</v>
      </c>
      <c r="BY13" s="5" t="s">
        <v>123</v>
      </c>
      <c r="CB13" s="5" t="s">
        <v>123</v>
      </c>
      <c r="CC13" s="5" t="s">
        <v>123</v>
      </c>
      <c r="CG13" s="5" t="s">
        <v>123</v>
      </c>
      <c r="CU13" s="5" t="s">
        <v>123</v>
      </c>
      <c r="DB13" s="5">
        <v>3.0</v>
      </c>
      <c r="DE13" s="5" t="s">
        <v>124</v>
      </c>
      <c r="DF13" s="5" t="s">
        <v>2013</v>
      </c>
      <c r="DG13" s="16" t="s">
        <v>2014</v>
      </c>
      <c r="DH13" s="30" t="str">
        <f>HYPERLINK("https://docs.google.com/document/d/1fS6RVptCvZ8ynN77r5zq4OPg8eoOcF9E7x2Bm73kG5A/edit?usp=drivesdk","Canopy Nomination 57: Design39")</f>
        <v>Canopy Nomination 57: Design39</v>
      </c>
      <c r="DI13" s="5" t="s">
        <v>2006</v>
      </c>
    </row>
    <row r="14">
      <c r="A14" s="5">
        <v>64.0</v>
      </c>
      <c r="B14" s="6">
        <v>272.0</v>
      </c>
      <c r="C14" s="6">
        <v>106.0</v>
      </c>
      <c r="D14" s="5" t="s">
        <v>109</v>
      </c>
      <c r="E14" s="5" t="s">
        <v>110</v>
      </c>
      <c r="F14" s="5" t="s">
        <v>160</v>
      </c>
      <c r="G14" s="5" t="s">
        <v>438</v>
      </c>
      <c r="H14" s="5" t="s">
        <v>659</v>
      </c>
      <c r="I14" s="5" t="s">
        <v>441</v>
      </c>
      <c r="J14" s="5" t="s">
        <v>222</v>
      </c>
      <c r="K14" s="5" t="s">
        <v>654</v>
      </c>
      <c r="L14" s="8" t="s">
        <v>660</v>
      </c>
      <c r="M14" s="5" t="s">
        <v>118</v>
      </c>
      <c r="N14" s="5" t="s">
        <v>656</v>
      </c>
      <c r="O14" s="5" t="s">
        <v>657</v>
      </c>
      <c r="P14" s="5" t="s">
        <v>661</v>
      </c>
      <c r="Q14" s="5" t="s">
        <v>157</v>
      </c>
      <c r="R14" s="5" t="s">
        <v>123</v>
      </c>
      <c r="S14" s="5" t="s">
        <v>123</v>
      </c>
      <c r="U14" s="5" t="s">
        <v>123</v>
      </c>
      <c r="X14" s="5" t="s">
        <v>123</v>
      </c>
      <c r="Y14" s="5" t="s">
        <v>123</v>
      </c>
      <c r="AH14" s="5" t="s">
        <v>123</v>
      </c>
      <c r="AK14" s="5" t="s">
        <v>123</v>
      </c>
      <c r="AL14" s="5" t="s">
        <v>123</v>
      </c>
      <c r="AQ14" s="5" t="s">
        <v>123</v>
      </c>
      <c r="AT14" s="5" t="s">
        <v>123</v>
      </c>
      <c r="AV14" s="5" t="s">
        <v>123</v>
      </c>
      <c r="AX14" s="5" t="s">
        <v>123</v>
      </c>
      <c r="AY14" s="5" t="s">
        <v>123</v>
      </c>
      <c r="AZ14" s="5" t="s">
        <v>123</v>
      </c>
      <c r="BA14" s="5" t="s">
        <v>123</v>
      </c>
      <c r="BC14" s="5" t="s">
        <v>123</v>
      </c>
      <c r="BD14" s="5" t="s">
        <v>123</v>
      </c>
      <c r="BE14" s="5" t="s">
        <v>123</v>
      </c>
      <c r="BF14" s="5" t="s">
        <v>123</v>
      </c>
      <c r="BJ14" s="5" t="s">
        <v>123</v>
      </c>
      <c r="BK14" s="5" t="s">
        <v>123</v>
      </c>
      <c r="BL14" s="5" t="s">
        <v>123</v>
      </c>
      <c r="BM14" s="5" t="s">
        <v>123</v>
      </c>
      <c r="BO14" s="5" t="s">
        <v>123</v>
      </c>
      <c r="BP14" s="5" t="s">
        <v>123</v>
      </c>
      <c r="BS14" s="5" t="s">
        <v>123</v>
      </c>
      <c r="BT14" s="5" t="s">
        <v>123</v>
      </c>
      <c r="BU14" s="5" t="s">
        <v>123</v>
      </c>
      <c r="BV14" s="5" t="s">
        <v>123</v>
      </c>
      <c r="BY14" s="5" t="s">
        <v>123</v>
      </c>
      <c r="BZ14" s="5" t="s">
        <v>123</v>
      </c>
      <c r="CC14" s="5" t="s">
        <v>123</v>
      </c>
      <c r="CE14" s="5" t="s">
        <v>123</v>
      </c>
      <c r="CF14" s="5" t="s">
        <v>123</v>
      </c>
      <c r="CG14" s="5" t="s">
        <v>123</v>
      </c>
      <c r="CH14" s="5" t="s">
        <v>123</v>
      </c>
      <c r="CV14" s="5" t="s">
        <v>123</v>
      </c>
      <c r="CZ14" s="5" t="s">
        <v>123</v>
      </c>
      <c r="DB14" s="5">
        <v>3.0</v>
      </c>
      <c r="DE14" s="5" t="s">
        <v>124</v>
      </c>
      <c r="DF14" s="5" t="s">
        <v>2019</v>
      </c>
      <c r="DG14" s="16" t="s">
        <v>2020</v>
      </c>
      <c r="DH14" s="30" t="str">
        <f>HYPERLINK("https://docs.google.com/document/d/1tYFHHc_dofdiysgaSicJCRs76wWjraCCLz2CP-xgAIs/edit?usp=drivesdk","Canopy Nomination 64: Ednovate Hybrid High")</f>
        <v>Canopy Nomination 64: Ednovate Hybrid High</v>
      </c>
      <c r="DI14" s="5" t="s">
        <v>2006</v>
      </c>
    </row>
    <row r="15">
      <c r="A15" s="5">
        <v>69.0</v>
      </c>
      <c r="B15" s="6">
        <v>202.0</v>
      </c>
      <c r="C15" s="6">
        <v>46.0</v>
      </c>
      <c r="D15" s="5" t="s">
        <v>109</v>
      </c>
      <c r="E15" s="5" t="s">
        <v>125</v>
      </c>
      <c r="F15" s="5" t="s">
        <v>160</v>
      </c>
      <c r="G15" s="5" t="s">
        <v>559</v>
      </c>
      <c r="H15" s="5" t="s">
        <v>693</v>
      </c>
      <c r="I15" s="5" t="s">
        <v>405</v>
      </c>
      <c r="J15" s="5" t="s">
        <v>452</v>
      </c>
      <c r="K15" s="5" t="s">
        <v>694</v>
      </c>
      <c r="L15" s="8" t="s">
        <v>695</v>
      </c>
      <c r="M15" s="5" t="s">
        <v>118</v>
      </c>
      <c r="N15" s="5" t="s">
        <v>696</v>
      </c>
      <c r="O15" s="5" t="s">
        <v>697</v>
      </c>
      <c r="P15" s="5" t="s">
        <v>698</v>
      </c>
      <c r="Q15" s="5" t="s">
        <v>157</v>
      </c>
      <c r="V15" s="5" t="s">
        <v>123</v>
      </c>
      <c r="AB15" s="5" t="s">
        <v>123</v>
      </c>
      <c r="AC15" s="5" t="s">
        <v>123</v>
      </c>
      <c r="AK15" s="5" t="s">
        <v>123</v>
      </c>
      <c r="AM15" s="5" t="s">
        <v>123</v>
      </c>
      <c r="AV15" s="5" t="s">
        <v>123</v>
      </c>
      <c r="BB15" s="5" t="s">
        <v>123</v>
      </c>
      <c r="BC15" s="5" t="s">
        <v>123</v>
      </c>
      <c r="BF15" s="5" t="s">
        <v>123</v>
      </c>
      <c r="BG15" s="5" t="s">
        <v>123</v>
      </c>
      <c r="BL15" s="5" t="s">
        <v>123</v>
      </c>
      <c r="BQ15" s="5" t="s">
        <v>123</v>
      </c>
      <c r="BR15" s="5" t="s">
        <v>123</v>
      </c>
      <c r="BS15" s="5" t="s">
        <v>123</v>
      </c>
      <c r="BT15" s="5" t="s">
        <v>123</v>
      </c>
      <c r="BU15" s="5" t="s">
        <v>123</v>
      </c>
      <c r="BV15" s="5" t="s">
        <v>123</v>
      </c>
      <c r="BY15" s="5" t="s">
        <v>123</v>
      </c>
      <c r="CA15" s="5" t="s">
        <v>123</v>
      </c>
      <c r="CB15" s="5" t="s">
        <v>123</v>
      </c>
      <c r="CC15" s="5" t="s">
        <v>123</v>
      </c>
      <c r="CQ15" s="5" t="s">
        <v>123</v>
      </c>
      <c r="CR15" s="5" t="s">
        <v>123</v>
      </c>
      <c r="CS15" s="5" t="s">
        <v>123</v>
      </c>
      <c r="DB15" s="5">
        <v>4.0</v>
      </c>
      <c r="DE15" s="5" t="s">
        <v>124</v>
      </c>
      <c r="DF15" s="5" t="s">
        <v>2023</v>
      </c>
      <c r="DG15" s="16" t="s">
        <v>2024</v>
      </c>
      <c r="DH15" s="30" t="str">
        <f>HYPERLINK("https://docs.google.com/document/d/1xa45Y5WSRsZtZS-g24DqhrImZOJk8Yi3mLZR6sRdn2o/edit?usp=drivesdk","Canopy Nomination 69: EPiC Elementary")</f>
        <v>Canopy Nomination 69: EPiC Elementary</v>
      </c>
      <c r="DI15" s="5" t="s">
        <v>2006</v>
      </c>
    </row>
    <row r="16">
      <c r="A16" s="5">
        <v>76.0</v>
      </c>
      <c r="B16" s="6">
        <v>251.0</v>
      </c>
      <c r="C16" s="6">
        <v>56.0</v>
      </c>
      <c r="D16" s="5" t="s">
        <v>109</v>
      </c>
      <c r="E16" s="5" t="s">
        <v>110</v>
      </c>
      <c r="F16" s="5" t="s">
        <v>160</v>
      </c>
      <c r="G16" s="5" t="s">
        <v>740</v>
      </c>
      <c r="H16" s="5" t="s">
        <v>741</v>
      </c>
      <c r="I16" s="5" t="s">
        <v>338</v>
      </c>
      <c r="J16" s="5" t="s">
        <v>338</v>
      </c>
      <c r="K16" s="5" t="s">
        <v>742</v>
      </c>
      <c r="L16" s="8" t="s">
        <v>743</v>
      </c>
      <c r="M16" s="5" t="s">
        <v>118</v>
      </c>
      <c r="N16" s="5" t="s">
        <v>744</v>
      </c>
      <c r="O16" s="5" t="s">
        <v>745</v>
      </c>
      <c r="P16" s="5" t="s">
        <v>746</v>
      </c>
      <c r="Q16" s="5" t="s">
        <v>157</v>
      </c>
      <c r="T16" s="5" t="s">
        <v>123</v>
      </c>
      <c r="U16" s="5" t="s">
        <v>123</v>
      </c>
      <c r="V16" s="5" t="s">
        <v>123</v>
      </c>
      <c r="X16" s="5" t="s">
        <v>123</v>
      </c>
      <c r="Y16" s="5" t="s">
        <v>123</v>
      </c>
      <c r="AA16" s="5" t="s">
        <v>123</v>
      </c>
      <c r="AB16" s="5" t="s">
        <v>123</v>
      </c>
      <c r="AQ16" s="5" t="s">
        <v>123</v>
      </c>
      <c r="AR16" s="5" t="s">
        <v>123</v>
      </c>
      <c r="AS16" s="5" t="s">
        <v>123</v>
      </c>
      <c r="AW16" s="5" t="s">
        <v>123</v>
      </c>
      <c r="AY16" s="5" t="s">
        <v>123</v>
      </c>
      <c r="AZ16" s="5" t="s">
        <v>123</v>
      </c>
      <c r="BA16" s="5" t="s">
        <v>123</v>
      </c>
      <c r="BB16" s="5" t="s">
        <v>123</v>
      </c>
      <c r="BK16" s="5" t="s">
        <v>123</v>
      </c>
      <c r="CC16" s="5" t="s">
        <v>123</v>
      </c>
      <c r="CE16" s="5" t="s">
        <v>123</v>
      </c>
      <c r="CF16" s="5" t="s">
        <v>123</v>
      </c>
      <c r="CG16" s="5" t="s">
        <v>123</v>
      </c>
      <c r="CH16" s="5" t="s">
        <v>123</v>
      </c>
      <c r="CJ16" s="5" t="s">
        <v>123</v>
      </c>
      <c r="CO16" s="5" t="s">
        <v>123</v>
      </c>
      <c r="CP16" s="5" t="s">
        <v>123</v>
      </c>
      <c r="CR16" s="5" t="s">
        <v>123</v>
      </c>
      <c r="CZ16" s="5" t="s">
        <v>123</v>
      </c>
      <c r="DB16" s="5">
        <v>2.0</v>
      </c>
      <c r="DE16" s="5" t="s">
        <v>124</v>
      </c>
      <c r="DF16" s="5" t="s">
        <v>2030</v>
      </c>
      <c r="DG16" s="16" t="s">
        <v>2031</v>
      </c>
      <c r="DH16" s="30" t="str">
        <f>HYPERLINK("https://docs.google.com/document/d/1bkrohEIwmtksnrB9iC-yhrtV73Q9eF6oiGjlvEsCi_4/edit?usp=drivesdk","Canopy Nomination 76: Flushing International High School")</f>
        <v>Canopy Nomination 76: Flushing International High School</v>
      </c>
      <c r="DI16" s="5" t="s">
        <v>2006</v>
      </c>
    </row>
    <row r="17">
      <c r="A17" s="5">
        <v>79.0</v>
      </c>
      <c r="B17" s="6">
        <v>212.0</v>
      </c>
      <c r="C17" s="6">
        <v>66.0</v>
      </c>
      <c r="D17" s="5" t="s">
        <v>109</v>
      </c>
      <c r="E17" s="5" t="s">
        <v>110</v>
      </c>
      <c r="F17" s="5" t="s">
        <v>160</v>
      </c>
      <c r="G17" s="5" t="s">
        <v>761</v>
      </c>
      <c r="H17" s="5" t="s">
        <v>762</v>
      </c>
      <c r="I17" s="5" t="s">
        <v>338</v>
      </c>
      <c r="J17" s="5" t="s">
        <v>338</v>
      </c>
      <c r="K17" s="5" t="s">
        <v>742</v>
      </c>
      <c r="L17" s="8" t="s">
        <v>763</v>
      </c>
      <c r="M17" s="5" t="s">
        <v>118</v>
      </c>
      <c r="N17" s="5" t="s">
        <v>764</v>
      </c>
      <c r="O17" s="5" t="s">
        <v>765</v>
      </c>
      <c r="P17" s="5" t="s">
        <v>766</v>
      </c>
      <c r="Q17" s="5" t="s">
        <v>157</v>
      </c>
      <c r="R17" s="5" t="s">
        <v>123</v>
      </c>
      <c r="S17" s="5" t="s">
        <v>123</v>
      </c>
      <c r="T17" s="5" t="s">
        <v>123</v>
      </c>
      <c r="V17" s="5" t="s">
        <v>123</v>
      </c>
      <c r="X17" s="5" t="s">
        <v>123</v>
      </c>
      <c r="AB17" s="5" t="s">
        <v>123</v>
      </c>
      <c r="AK17" s="5" t="s">
        <v>123</v>
      </c>
      <c r="AL17" s="5" t="s">
        <v>123</v>
      </c>
      <c r="AM17" s="5" t="s">
        <v>123</v>
      </c>
      <c r="AN17" s="5" t="s">
        <v>123</v>
      </c>
      <c r="AO17" s="5" t="s">
        <v>123</v>
      </c>
      <c r="AP17" s="5" t="s">
        <v>123</v>
      </c>
      <c r="AQ17" s="5" t="s">
        <v>123</v>
      </c>
      <c r="AR17" s="5" t="s">
        <v>123</v>
      </c>
      <c r="AS17" s="5" t="s">
        <v>123</v>
      </c>
      <c r="AV17" s="5" t="s">
        <v>123</v>
      </c>
      <c r="AW17" s="5" t="s">
        <v>123</v>
      </c>
      <c r="AX17" s="5" t="s">
        <v>123</v>
      </c>
      <c r="AY17" s="5" t="s">
        <v>123</v>
      </c>
      <c r="BD17" s="5" t="s">
        <v>123</v>
      </c>
      <c r="BE17" s="5" t="s">
        <v>123</v>
      </c>
      <c r="BF17" s="5" t="s">
        <v>123</v>
      </c>
      <c r="BH17" s="5" t="s">
        <v>123</v>
      </c>
      <c r="BK17" s="5" t="s">
        <v>123</v>
      </c>
      <c r="BM17" s="5" t="s">
        <v>123</v>
      </c>
      <c r="BN17" s="5" t="s">
        <v>123</v>
      </c>
      <c r="BP17" s="5" t="s">
        <v>123</v>
      </c>
      <c r="BQ17" s="5" t="s">
        <v>123</v>
      </c>
      <c r="BR17" s="5" t="s">
        <v>123</v>
      </c>
      <c r="BS17" s="5" t="s">
        <v>123</v>
      </c>
      <c r="BT17" s="5" t="s">
        <v>123</v>
      </c>
      <c r="BU17" s="5" t="s">
        <v>123</v>
      </c>
      <c r="BV17" s="5" t="s">
        <v>123</v>
      </c>
      <c r="CE17" s="5" t="s">
        <v>123</v>
      </c>
      <c r="CG17" s="5" t="s">
        <v>123</v>
      </c>
      <c r="CH17" s="5" t="s">
        <v>123</v>
      </c>
      <c r="CK17" s="5" t="s">
        <v>123</v>
      </c>
      <c r="CO17" s="5" t="s">
        <v>123</v>
      </c>
      <c r="CP17" s="5" t="s">
        <v>123</v>
      </c>
      <c r="CQ17" s="5" t="s">
        <v>123</v>
      </c>
      <c r="CR17" s="5" t="s">
        <v>123</v>
      </c>
      <c r="CS17" s="5" t="s">
        <v>123</v>
      </c>
      <c r="CT17" s="5" t="s">
        <v>123</v>
      </c>
      <c r="DB17" s="5">
        <v>3.0</v>
      </c>
      <c r="DE17" s="5" t="s">
        <v>124</v>
      </c>
      <c r="DF17" s="5" t="s">
        <v>2038</v>
      </c>
      <c r="DG17" s="16" t="s">
        <v>2039</v>
      </c>
      <c r="DH17" s="30" t="str">
        <f>HYPERLINK("https://docs.google.com/document/d/1jsUomXzxOEeVnELUwf4a_Gp4tCGMIMUyU05aQXDIFns/edit?usp=drivesdk","Canopy Nomination 79: Frank McCourt High School")</f>
        <v>Canopy Nomination 79: Frank McCourt High School</v>
      </c>
      <c r="DI17" s="5" t="s">
        <v>2006</v>
      </c>
    </row>
    <row r="18">
      <c r="A18" s="5">
        <v>80.0</v>
      </c>
      <c r="B18" s="6">
        <v>84.0</v>
      </c>
      <c r="C18" s="6">
        <v>56.0</v>
      </c>
      <c r="D18" s="5" t="s">
        <v>109</v>
      </c>
      <c r="E18" s="5" t="s">
        <v>110</v>
      </c>
      <c r="F18" s="5" t="s">
        <v>160</v>
      </c>
      <c r="G18" s="5" t="s">
        <v>740</v>
      </c>
      <c r="H18" s="5" t="s">
        <v>767</v>
      </c>
      <c r="I18" s="5" t="s">
        <v>768</v>
      </c>
      <c r="J18" s="5" t="s">
        <v>142</v>
      </c>
      <c r="K18" s="5" t="s">
        <v>769</v>
      </c>
      <c r="L18" s="8" t="s">
        <v>770</v>
      </c>
      <c r="M18" s="5" t="s">
        <v>118</v>
      </c>
      <c r="N18" s="5" t="s">
        <v>771</v>
      </c>
      <c r="O18" s="5" t="s">
        <v>772</v>
      </c>
      <c r="P18" s="5" t="s">
        <v>773</v>
      </c>
      <c r="Q18" s="5" t="s">
        <v>157</v>
      </c>
      <c r="R18" s="5" t="s">
        <v>123</v>
      </c>
      <c r="S18" s="5" t="s">
        <v>123</v>
      </c>
      <c r="U18" s="5" t="s">
        <v>123</v>
      </c>
      <c r="V18" s="5" t="s">
        <v>123</v>
      </c>
      <c r="W18" s="5" t="s">
        <v>123</v>
      </c>
      <c r="X18" s="5" t="s">
        <v>123</v>
      </c>
      <c r="Y18" s="5" t="s">
        <v>123</v>
      </c>
      <c r="Z18" s="5" t="s">
        <v>123</v>
      </c>
      <c r="AB18" s="5" t="s">
        <v>123</v>
      </c>
      <c r="AC18" s="5" t="s">
        <v>123</v>
      </c>
      <c r="AD18" s="5" t="s">
        <v>123</v>
      </c>
      <c r="AK18" s="5" t="s">
        <v>123</v>
      </c>
      <c r="AL18" s="5" t="s">
        <v>123</v>
      </c>
      <c r="AM18" s="5" t="s">
        <v>123</v>
      </c>
      <c r="AN18" s="5" t="s">
        <v>123</v>
      </c>
      <c r="AQ18" s="5" t="s">
        <v>123</v>
      </c>
      <c r="AT18" s="5" t="s">
        <v>123</v>
      </c>
      <c r="AV18" s="5" t="s">
        <v>123</v>
      </c>
      <c r="AW18" s="5" t="s">
        <v>123</v>
      </c>
      <c r="BA18" s="5" t="s">
        <v>123</v>
      </c>
      <c r="BB18" s="5" t="s">
        <v>123</v>
      </c>
      <c r="BC18" s="5" t="s">
        <v>123</v>
      </c>
      <c r="BD18" s="5" t="s">
        <v>123</v>
      </c>
      <c r="BF18" s="5" t="s">
        <v>123</v>
      </c>
      <c r="BG18" s="5" t="s">
        <v>123</v>
      </c>
      <c r="BH18" s="5" t="s">
        <v>123</v>
      </c>
      <c r="BK18" s="5" t="s">
        <v>123</v>
      </c>
      <c r="BL18" s="5" t="s">
        <v>123</v>
      </c>
      <c r="BM18" s="5" t="s">
        <v>123</v>
      </c>
      <c r="BO18" s="5" t="s">
        <v>123</v>
      </c>
      <c r="BQ18" s="5" t="s">
        <v>123</v>
      </c>
      <c r="BR18" s="5" t="s">
        <v>123</v>
      </c>
      <c r="BS18" s="5" t="s">
        <v>123</v>
      </c>
      <c r="BT18" s="5" t="s">
        <v>123</v>
      </c>
      <c r="BU18" s="5" t="s">
        <v>123</v>
      </c>
      <c r="BV18" s="5" t="s">
        <v>123</v>
      </c>
      <c r="BY18" s="5" t="s">
        <v>123</v>
      </c>
      <c r="BZ18" s="5" t="s">
        <v>123</v>
      </c>
      <c r="CA18" s="5" t="s">
        <v>123</v>
      </c>
      <c r="CB18" s="5" t="s">
        <v>123</v>
      </c>
      <c r="CC18" s="5" t="s">
        <v>123</v>
      </c>
      <c r="CD18" s="5" t="s">
        <v>123</v>
      </c>
      <c r="CG18" s="5" t="s">
        <v>123</v>
      </c>
      <c r="CH18" s="5" t="s">
        <v>123</v>
      </c>
      <c r="CI18" s="5" t="s">
        <v>123</v>
      </c>
      <c r="CJ18" s="5" t="s">
        <v>123</v>
      </c>
      <c r="CK18" s="5" t="s">
        <v>123</v>
      </c>
      <c r="CL18" s="5" t="s">
        <v>123</v>
      </c>
      <c r="CP18" s="5" t="s">
        <v>123</v>
      </c>
      <c r="CQ18" s="5" t="s">
        <v>123</v>
      </c>
      <c r="CR18" s="5" t="s">
        <v>123</v>
      </c>
      <c r="CS18" s="5" t="s">
        <v>123</v>
      </c>
      <c r="CT18" s="5" t="s">
        <v>123</v>
      </c>
      <c r="CW18" s="5" t="s">
        <v>123</v>
      </c>
      <c r="CZ18" s="5" t="s">
        <v>123</v>
      </c>
      <c r="DB18" s="5">
        <v>3.0</v>
      </c>
      <c r="DE18" s="5" t="s">
        <v>138</v>
      </c>
      <c r="DF18" s="5" t="s">
        <v>2044</v>
      </c>
      <c r="DG18" s="16" t="s">
        <v>2045</v>
      </c>
      <c r="DH18" s="30" t="str">
        <f>HYPERLINK("https://docs.google.com/document/d/1a_Y_74fzn2FrSP7i6FN3SLNFcm8lFHa1DZuLdvW7OUM/edit?usp=drivesdk","Canopy Nomination 80: Fred Tjardes School of Innovation")</f>
        <v>Canopy Nomination 80: Fred Tjardes School of Innovation</v>
      </c>
      <c r="DI18" s="5" t="s">
        <v>2006</v>
      </c>
    </row>
    <row r="19">
      <c r="A19" s="5">
        <v>83.0</v>
      </c>
      <c r="B19" s="6">
        <v>116.0</v>
      </c>
      <c r="C19" s="6">
        <v>106.0</v>
      </c>
      <c r="D19" s="5" t="s">
        <v>109</v>
      </c>
      <c r="E19" s="5" t="s">
        <v>110</v>
      </c>
      <c r="F19" s="5" t="s">
        <v>160</v>
      </c>
      <c r="G19" s="5" t="s">
        <v>438</v>
      </c>
      <c r="H19" s="5" t="s">
        <v>789</v>
      </c>
      <c r="I19" s="5" t="s">
        <v>495</v>
      </c>
      <c r="J19" s="5" t="s">
        <v>274</v>
      </c>
      <c r="K19" s="5" t="s">
        <v>790</v>
      </c>
      <c r="L19" s="8" t="s">
        <v>791</v>
      </c>
      <c r="M19" s="5" t="s">
        <v>118</v>
      </c>
      <c r="N19" s="5" t="s">
        <v>792</v>
      </c>
      <c r="O19" s="5" t="s">
        <v>793</v>
      </c>
      <c r="P19" s="5" t="s">
        <v>794</v>
      </c>
      <c r="Q19" s="5" t="s">
        <v>157</v>
      </c>
      <c r="R19" s="5" t="s">
        <v>123</v>
      </c>
      <c r="AD19" s="5" t="s">
        <v>123</v>
      </c>
      <c r="BB19" s="5" t="s">
        <v>123</v>
      </c>
      <c r="BE19" s="5" t="s">
        <v>123</v>
      </c>
      <c r="BH19" s="5" t="s">
        <v>123</v>
      </c>
      <c r="BJ19" s="5" t="s">
        <v>123</v>
      </c>
      <c r="BK19" s="5" t="s">
        <v>123</v>
      </c>
      <c r="BL19" s="5" t="s">
        <v>123</v>
      </c>
      <c r="BO19" s="5" t="s">
        <v>123</v>
      </c>
      <c r="BP19" s="5" t="s">
        <v>123</v>
      </c>
      <c r="DB19" s="5">
        <v>3.0</v>
      </c>
      <c r="DE19" s="5" t="s">
        <v>124</v>
      </c>
      <c r="DF19" s="5" t="s">
        <v>2048</v>
      </c>
      <c r="DG19" s="16" t="s">
        <v>2049</v>
      </c>
      <c r="DH19" s="30" t="str">
        <f>HYPERLINK("https://docs.google.com/document/d/1N7HFat_jGWGdtxWS0edSO2bayJAVFuLOsp5cpAM5Fp8/edit?usp=drivesdk","Canopy Nomination 83: Gem Prep Nampa")</f>
        <v>Canopy Nomination 83: Gem Prep Nampa</v>
      </c>
      <c r="DI19" s="5" t="s">
        <v>2006</v>
      </c>
    </row>
    <row r="20">
      <c r="A20" s="5">
        <v>91.0</v>
      </c>
      <c r="B20" s="6">
        <v>123.0</v>
      </c>
      <c r="C20" s="6">
        <v>115.0</v>
      </c>
      <c r="D20" s="5" t="s">
        <v>109</v>
      </c>
      <c r="E20" s="5" t="s">
        <v>110</v>
      </c>
      <c r="F20" s="5" t="s">
        <v>160</v>
      </c>
      <c r="G20" s="5" t="s">
        <v>841</v>
      </c>
      <c r="H20" s="5" t="s">
        <v>842</v>
      </c>
      <c r="I20" s="5" t="s">
        <v>338</v>
      </c>
      <c r="J20" s="5" t="s">
        <v>338</v>
      </c>
      <c r="K20" s="5" t="s">
        <v>843</v>
      </c>
      <c r="L20" s="8" t="s">
        <v>844</v>
      </c>
      <c r="M20" s="5" t="s">
        <v>118</v>
      </c>
      <c r="N20" s="5" t="s">
        <v>845</v>
      </c>
      <c r="O20" s="5" t="s">
        <v>846</v>
      </c>
      <c r="P20" s="5" t="s">
        <v>847</v>
      </c>
      <c r="Q20" s="5" t="s">
        <v>157</v>
      </c>
      <c r="R20" s="5" t="s">
        <v>123</v>
      </c>
      <c r="T20" s="5" t="s">
        <v>123</v>
      </c>
      <c r="U20" s="5" t="s">
        <v>123</v>
      </c>
      <c r="V20" s="5" t="s">
        <v>123</v>
      </c>
      <c r="Y20" s="5" t="s">
        <v>123</v>
      </c>
      <c r="AA20" s="5" t="s">
        <v>123</v>
      </c>
      <c r="AD20" s="5" t="s">
        <v>123</v>
      </c>
      <c r="AH20" s="5" t="s">
        <v>123</v>
      </c>
      <c r="AR20" s="5" t="s">
        <v>123</v>
      </c>
      <c r="AT20" s="5" t="s">
        <v>123</v>
      </c>
      <c r="AV20" s="5" t="s">
        <v>123</v>
      </c>
      <c r="AX20" s="5" t="s">
        <v>123</v>
      </c>
      <c r="AY20" s="5" t="s">
        <v>123</v>
      </c>
      <c r="AZ20" s="5" t="s">
        <v>123</v>
      </c>
      <c r="BA20" s="5" t="s">
        <v>123</v>
      </c>
      <c r="BB20" s="5" t="s">
        <v>123</v>
      </c>
      <c r="BC20" s="5" t="s">
        <v>123</v>
      </c>
      <c r="BD20" s="5" t="s">
        <v>123</v>
      </c>
      <c r="BF20" s="5" t="s">
        <v>123</v>
      </c>
      <c r="BJ20" s="5" t="s">
        <v>123</v>
      </c>
      <c r="BK20" s="5" t="s">
        <v>123</v>
      </c>
      <c r="BL20" s="5" t="s">
        <v>123</v>
      </c>
      <c r="BM20" s="5" t="s">
        <v>123</v>
      </c>
      <c r="BS20" s="5" t="s">
        <v>123</v>
      </c>
      <c r="CA20" s="5" t="s">
        <v>123</v>
      </c>
      <c r="CC20" s="5" t="s">
        <v>123</v>
      </c>
      <c r="CK20" s="5" t="s">
        <v>123</v>
      </c>
      <c r="CL20" s="5" t="s">
        <v>123</v>
      </c>
      <c r="CM20" s="5" t="s">
        <v>123</v>
      </c>
      <c r="CN20" s="5" t="s">
        <v>123</v>
      </c>
      <c r="CO20" s="5" t="s">
        <v>123</v>
      </c>
      <c r="CP20" s="5" t="s">
        <v>123</v>
      </c>
      <c r="CX20" s="5" t="s">
        <v>123</v>
      </c>
      <c r="CY20" s="5" t="s">
        <v>123</v>
      </c>
      <c r="CZ20" s="5" t="s">
        <v>123</v>
      </c>
      <c r="DA20" s="5" t="s">
        <v>123</v>
      </c>
      <c r="DB20" s="5">
        <v>3.0</v>
      </c>
      <c r="DD20" s="5" t="s">
        <v>848</v>
      </c>
      <c r="DE20" s="5" t="s">
        <v>138</v>
      </c>
      <c r="DF20" s="5" t="s">
        <v>2054</v>
      </c>
      <c r="DG20" s="16" t="s">
        <v>2055</v>
      </c>
      <c r="DH20" s="30" t="str">
        <f>HYPERLINK("https://docs.google.com/document/d/1OyFac5Fza_qYzxR7b1V1RkEwWC4gEwjCEHuIxlBti_8/edit?usp=drivesdk","Canopy Nomination 91: Haven Academy")</f>
        <v>Canopy Nomination 91: Haven Academy</v>
      </c>
      <c r="DI20" s="5" t="s">
        <v>2061</v>
      </c>
    </row>
    <row r="21">
      <c r="A21" s="5">
        <v>95.0</v>
      </c>
      <c r="B21" s="6">
        <v>28.0</v>
      </c>
      <c r="C21" s="6">
        <v>82.0</v>
      </c>
      <c r="D21" s="5" t="s">
        <v>109</v>
      </c>
      <c r="E21" s="5" t="s">
        <v>110</v>
      </c>
      <c r="F21" s="5" t="s">
        <v>160</v>
      </c>
      <c r="G21" s="5" t="s">
        <v>311</v>
      </c>
      <c r="H21" s="5" t="s">
        <v>870</v>
      </c>
      <c r="I21" s="5" t="s">
        <v>871</v>
      </c>
      <c r="J21" s="5" t="s">
        <v>314</v>
      </c>
      <c r="K21" s="5" t="s">
        <v>872</v>
      </c>
      <c r="L21" s="8" t="s">
        <v>873</v>
      </c>
      <c r="M21" s="5" t="s">
        <v>118</v>
      </c>
      <c r="N21" s="5" t="s">
        <v>874</v>
      </c>
      <c r="O21" s="5" t="s">
        <v>875</v>
      </c>
      <c r="P21" s="5" t="s">
        <v>876</v>
      </c>
      <c r="Q21" s="5" t="s">
        <v>157</v>
      </c>
      <c r="R21" s="5" t="s">
        <v>123</v>
      </c>
      <c r="T21" s="5" t="s">
        <v>123</v>
      </c>
      <c r="AA21" s="5" t="s">
        <v>123</v>
      </c>
      <c r="AE21" s="5" t="s">
        <v>123</v>
      </c>
      <c r="AJ21" s="5" t="s">
        <v>123</v>
      </c>
      <c r="AS21" s="5" t="s">
        <v>123</v>
      </c>
      <c r="AV21" s="5" t="s">
        <v>123</v>
      </c>
      <c r="BF21" s="5" t="s">
        <v>123</v>
      </c>
      <c r="DB21" s="5">
        <v>3.0</v>
      </c>
      <c r="DD21" s="5" t="s">
        <v>320</v>
      </c>
      <c r="DE21" s="5" t="s">
        <v>138</v>
      </c>
      <c r="DF21" s="5" t="s">
        <v>2062</v>
      </c>
      <c r="DG21" s="16" t="s">
        <v>2063</v>
      </c>
      <c r="DH21" s="30" t="str">
        <f>HYPERLINK("https://docs.google.com/document/d/15q2PKYOaVLbM9MgI9WlUAgOHkz0rWwW6hWFzZKCXnec/edit?usp=drivesdk","Canopy Nomination 95: Holmes Central High School")</f>
        <v>Canopy Nomination 95: Holmes Central High School</v>
      </c>
      <c r="DI21" s="5" t="s">
        <v>2061</v>
      </c>
    </row>
    <row r="22">
      <c r="A22" s="5">
        <v>101.0</v>
      </c>
      <c r="B22" s="6">
        <v>47.0</v>
      </c>
      <c r="C22" s="6">
        <v>106.0</v>
      </c>
      <c r="D22" s="5" t="s">
        <v>109</v>
      </c>
      <c r="E22" s="5" t="s">
        <v>110</v>
      </c>
      <c r="F22" s="5" t="s">
        <v>160</v>
      </c>
      <c r="G22" s="5" t="s">
        <v>438</v>
      </c>
      <c r="H22" s="5" t="s">
        <v>908</v>
      </c>
      <c r="I22" s="5" t="s">
        <v>909</v>
      </c>
      <c r="J22" s="5" t="s">
        <v>259</v>
      </c>
      <c r="K22" s="5" t="s">
        <v>910</v>
      </c>
      <c r="L22" s="8" t="s">
        <v>117</v>
      </c>
      <c r="M22" s="5" t="s">
        <v>118</v>
      </c>
      <c r="N22" s="5" t="s">
        <v>911</v>
      </c>
      <c r="O22" s="5" t="s">
        <v>912</v>
      </c>
      <c r="P22" s="5" t="s">
        <v>913</v>
      </c>
      <c r="Q22" s="5" t="s">
        <v>157</v>
      </c>
      <c r="U22" s="5" t="s">
        <v>123</v>
      </c>
      <c r="X22" s="5" t="s">
        <v>123</v>
      </c>
      <c r="Y22" s="5" t="s">
        <v>123</v>
      </c>
      <c r="AD22" s="5" t="s">
        <v>123</v>
      </c>
      <c r="AQ22" s="5" t="s">
        <v>123</v>
      </c>
      <c r="AR22" s="5" t="s">
        <v>123</v>
      </c>
      <c r="AT22" s="5" t="s">
        <v>123</v>
      </c>
      <c r="AV22" s="5" t="s">
        <v>123</v>
      </c>
      <c r="AY22" s="5" t="s">
        <v>123</v>
      </c>
      <c r="AZ22" s="5" t="s">
        <v>123</v>
      </c>
      <c r="BA22" s="5" t="s">
        <v>123</v>
      </c>
      <c r="BB22" s="5" t="s">
        <v>123</v>
      </c>
      <c r="BC22" s="5" t="s">
        <v>123</v>
      </c>
      <c r="BO22" s="5" t="s">
        <v>123</v>
      </c>
      <c r="CK22" s="5" t="s">
        <v>123</v>
      </c>
      <c r="CL22" s="5" t="s">
        <v>123</v>
      </c>
      <c r="CN22" s="5" t="s">
        <v>123</v>
      </c>
      <c r="DB22" s="5">
        <v>3.0</v>
      </c>
      <c r="DE22" s="5" t="s">
        <v>138</v>
      </c>
      <c r="DF22" s="5" t="s">
        <v>2068</v>
      </c>
      <c r="DG22" s="16" t="s">
        <v>2069</v>
      </c>
      <c r="DH22" s="30" t="str">
        <f>HYPERLINK("https://docs.google.com/document/d/1tLhw13w1g-qp7yDLBxEg9gX7OVQGN4psDby7YuxbvHw/edit?usp=drivesdk","Canopy Nomination 101: Impact Public School")</f>
        <v>Canopy Nomination 101: Impact Public School</v>
      </c>
      <c r="DI22" s="5" t="s">
        <v>2061</v>
      </c>
    </row>
    <row r="23">
      <c r="A23" s="5">
        <v>108.0</v>
      </c>
      <c r="B23" s="6" t="s">
        <v>957</v>
      </c>
      <c r="C23" s="6" t="s">
        <v>958</v>
      </c>
      <c r="D23" s="5" t="s">
        <v>109</v>
      </c>
      <c r="G23" s="5" t="s">
        <v>959</v>
      </c>
      <c r="H23" s="5" t="s">
        <v>960</v>
      </c>
      <c r="I23" s="5" t="s">
        <v>961</v>
      </c>
      <c r="J23" s="5" t="s">
        <v>503</v>
      </c>
      <c r="K23" s="5" t="s">
        <v>962</v>
      </c>
      <c r="L23" s="8" t="s">
        <v>963</v>
      </c>
      <c r="M23" s="5" t="s">
        <v>118</v>
      </c>
      <c r="N23" s="5" t="s">
        <v>964</v>
      </c>
      <c r="O23" s="5" t="s">
        <v>965</v>
      </c>
      <c r="P23" s="5" t="s">
        <v>966</v>
      </c>
      <c r="Q23" s="5" t="s">
        <v>157</v>
      </c>
      <c r="S23" s="5" t="s">
        <v>123</v>
      </c>
      <c r="T23" s="5" t="s">
        <v>123</v>
      </c>
      <c r="U23" s="5" t="s">
        <v>123</v>
      </c>
      <c r="V23" s="5" t="s">
        <v>123</v>
      </c>
      <c r="W23" s="5" t="s">
        <v>123</v>
      </c>
      <c r="X23" s="5" t="s">
        <v>123</v>
      </c>
      <c r="Y23" s="5" t="s">
        <v>123</v>
      </c>
      <c r="Z23" s="5" t="s">
        <v>123</v>
      </c>
      <c r="AA23" s="5" t="s">
        <v>123</v>
      </c>
      <c r="AB23" s="5" t="s">
        <v>123</v>
      </c>
      <c r="AC23" s="5" t="s">
        <v>123</v>
      </c>
      <c r="AH23" s="5" t="s">
        <v>123</v>
      </c>
      <c r="AK23" s="5" t="s">
        <v>123</v>
      </c>
      <c r="AO23" s="5" t="s">
        <v>123</v>
      </c>
      <c r="AQ23" s="5" t="s">
        <v>123</v>
      </c>
      <c r="AS23" s="5" t="s">
        <v>123</v>
      </c>
      <c r="BB23" s="5" t="s">
        <v>123</v>
      </c>
      <c r="BC23" s="5" t="s">
        <v>123</v>
      </c>
      <c r="BD23" s="5" t="s">
        <v>123</v>
      </c>
      <c r="BH23" s="5" t="s">
        <v>123</v>
      </c>
      <c r="BK23" s="5" t="s">
        <v>123</v>
      </c>
      <c r="BL23" s="5" t="s">
        <v>123</v>
      </c>
      <c r="BM23" s="5" t="s">
        <v>123</v>
      </c>
      <c r="BN23" s="5" t="s">
        <v>123</v>
      </c>
      <c r="BO23" s="5" t="s">
        <v>123</v>
      </c>
      <c r="BP23" s="5" t="s">
        <v>123</v>
      </c>
      <c r="BR23" s="5" t="s">
        <v>123</v>
      </c>
      <c r="BS23" s="5" t="s">
        <v>123</v>
      </c>
      <c r="BU23" s="5" t="s">
        <v>123</v>
      </c>
      <c r="BV23" s="5" t="s">
        <v>123</v>
      </c>
      <c r="CA23" s="5" t="s">
        <v>123</v>
      </c>
      <c r="CC23" s="5" t="s">
        <v>123</v>
      </c>
      <c r="CG23" s="5" t="s">
        <v>123</v>
      </c>
      <c r="CH23" s="5" t="s">
        <v>123</v>
      </c>
      <c r="CI23" s="5" t="s">
        <v>123</v>
      </c>
      <c r="CJ23" s="5" t="s">
        <v>123</v>
      </c>
      <c r="CK23" s="5" t="s">
        <v>123</v>
      </c>
      <c r="CM23" s="5" t="s">
        <v>123</v>
      </c>
      <c r="CN23" s="5" t="s">
        <v>123</v>
      </c>
      <c r="CQ23" s="5" t="s">
        <v>123</v>
      </c>
      <c r="CS23" s="5" t="s">
        <v>123</v>
      </c>
      <c r="CT23" s="5" t="s">
        <v>123</v>
      </c>
      <c r="CV23" s="5" t="s">
        <v>123</v>
      </c>
      <c r="CZ23" s="5" t="s">
        <v>123</v>
      </c>
      <c r="DA23" s="5" t="s">
        <v>123</v>
      </c>
      <c r="DB23" s="9">
        <v>43558.0</v>
      </c>
      <c r="DE23" s="5" t="s">
        <v>124</v>
      </c>
      <c r="DF23" s="5" t="s">
        <v>2074</v>
      </c>
      <c r="DG23" s="16" t="s">
        <v>2075</v>
      </c>
      <c r="DH23" s="30" t="str">
        <f>HYPERLINK("https://docs.google.com/document/d/1lbRA6nxRSacxi_wYidimp723nCLoCmSlocU9Lc7pBRw/edit?usp=drivesdk","Canopy Nomination 108: Kettle Moraine Explore")</f>
        <v>Canopy Nomination 108: Kettle Moraine Explore</v>
      </c>
      <c r="DI23" s="5" t="s">
        <v>2061</v>
      </c>
    </row>
    <row r="24">
      <c r="A24" s="5">
        <v>111.0</v>
      </c>
      <c r="B24" s="6" t="s">
        <v>981</v>
      </c>
      <c r="C24" s="6" t="s">
        <v>982</v>
      </c>
      <c r="D24" s="5" t="s">
        <v>109</v>
      </c>
      <c r="G24" s="5" t="s">
        <v>983</v>
      </c>
      <c r="H24" s="5" t="s">
        <v>984</v>
      </c>
      <c r="I24" s="5" t="s">
        <v>221</v>
      </c>
      <c r="J24" s="5" t="s">
        <v>222</v>
      </c>
      <c r="K24" s="5" t="s">
        <v>985</v>
      </c>
      <c r="L24" s="8" t="s">
        <v>117</v>
      </c>
      <c r="M24" s="5" t="s">
        <v>118</v>
      </c>
      <c r="N24" s="5" t="s">
        <v>986</v>
      </c>
      <c r="O24" s="5" t="s">
        <v>987</v>
      </c>
      <c r="P24" s="5" t="s">
        <v>988</v>
      </c>
      <c r="Q24" s="5" t="s">
        <v>157</v>
      </c>
      <c r="S24" s="5" t="s">
        <v>123</v>
      </c>
      <c r="T24" s="5" t="s">
        <v>123</v>
      </c>
      <c r="V24" s="5" t="s">
        <v>123</v>
      </c>
      <c r="W24" s="5" t="s">
        <v>123</v>
      </c>
      <c r="X24" s="5" t="s">
        <v>123</v>
      </c>
      <c r="Y24" s="5" t="s">
        <v>123</v>
      </c>
      <c r="Z24" s="5" t="s">
        <v>123</v>
      </c>
      <c r="AB24" s="5" t="s">
        <v>123</v>
      </c>
      <c r="AC24" s="5" t="s">
        <v>123</v>
      </c>
      <c r="AK24" s="5" t="s">
        <v>123</v>
      </c>
      <c r="AM24" s="5" t="s">
        <v>123</v>
      </c>
      <c r="AN24" s="5" t="s">
        <v>123</v>
      </c>
      <c r="AO24" s="5" t="s">
        <v>123</v>
      </c>
      <c r="AP24" s="5" t="s">
        <v>123</v>
      </c>
      <c r="AQ24" s="5" t="s">
        <v>123</v>
      </c>
      <c r="AR24" s="5" t="s">
        <v>123</v>
      </c>
      <c r="AS24" s="5" t="s">
        <v>123</v>
      </c>
      <c r="AT24" s="5" t="s">
        <v>123</v>
      </c>
      <c r="AV24" s="5" t="s">
        <v>123</v>
      </c>
      <c r="AW24" s="5" t="s">
        <v>123</v>
      </c>
      <c r="AY24" s="5" t="s">
        <v>123</v>
      </c>
      <c r="AZ24" s="5" t="s">
        <v>123</v>
      </c>
      <c r="BA24" s="5" t="s">
        <v>123</v>
      </c>
      <c r="BB24" s="5" t="s">
        <v>123</v>
      </c>
      <c r="BK24" s="5" t="s">
        <v>123</v>
      </c>
      <c r="BO24" s="5" t="s">
        <v>123</v>
      </c>
      <c r="BQ24" s="5" t="s">
        <v>123</v>
      </c>
      <c r="BS24" s="5" t="s">
        <v>123</v>
      </c>
      <c r="BT24" s="5" t="s">
        <v>123</v>
      </c>
      <c r="BU24" s="5" t="s">
        <v>123</v>
      </c>
      <c r="BV24" s="5" t="s">
        <v>123</v>
      </c>
      <c r="BX24" s="5" t="s">
        <v>123</v>
      </c>
      <c r="BZ24" s="5" t="s">
        <v>123</v>
      </c>
      <c r="CA24" s="5" t="s">
        <v>123</v>
      </c>
      <c r="CB24" s="5" t="s">
        <v>123</v>
      </c>
      <c r="CC24" s="5" t="s">
        <v>123</v>
      </c>
      <c r="CD24" s="5" t="s">
        <v>123</v>
      </c>
      <c r="CK24" s="5" t="s">
        <v>123</v>
      </c>
      <c r="CN24" s="5" t="s">
        <v>123</v>
      </c>
      <c r="CO24" s="5" t="s">
        <v>123</v>
      </c>
      <c r="CP24" s="5" t="s">
        <v>123</v>
      </c>
      <c r="CQ24" s="5" t="s">
        <v>123</v>
      </c>
      <c r="CR24" s="5" t="s">
        <v>123</v>
      </c>
      <c r="CS24" s="5" t="s">
        <v>123</v>
      </c>
      <c r="CT24" s="5" t="s">
        <v>123</v>
      </c>
      <c r="CW24" s="5" t="s">
        <v>123</v>
      </c>
      <c r="CX24" s="5" t="s">
        <v>123</v>
      </c>
      <c r="CZ24" s="5" t="s">
        <v>123</v>
      </c>
      <c r="DB24" s="9">
        <v>43527.0</v>
      </c>
      <c r="DD24" s="5" t="s">
        <v>989</v>
      </c>
      <c r="DE24" s="5" t="s">
        <v>138</v>
      </c>
      <c r="DF24" s="5" t="s">
        <v>2080</v>
      </c>
      <c r="DG24" s="16" t="s">
        <v>2081</v>
      </c>
      <c r="DH24" s="30" t="str">
        <f>HYPERLINK("https://docs.google.com/document/d/18GUAYLIJWpb9kTTQs8xP60Z4eewQEPQeHaDmTcRcJmo/edit?usp=drivesdk","Canopy Nomination 111: Latitude 37.8 High School")</f>
        <v>Canopy Nomination 111: Latitude 37.8 High School</v>
      </c>
      <c r="DI24" s="5" t="s">
        <v>2061</v>
      </c>
    </row>
    <row r="25">
      <c r="A25" s="5">
        <v>119.0</v>
      </c>
      <c r="B25" s="6">
        <v>167.0</v>
      </c>
      <c r="C25" s="6">
        <v>82.0</v>
      </c>
      <c r="D25" s="5" t="s">
        <v>109</v>
      </c>
      <c r="E25" s="5" t="s">
        <v>110</v>
      </c>
      <c r="F25" s="5" t="s">
        <v>160</v>
      </c>
      <c r="G25" s="5" t="s">
        <v>311</v>
      </c>
      <c r="H25" s="5" t="s">
        <v>1042</v>
      </c>
      <c r="I25" s="5" t="s">
        <v>1043</v>
      </c>
      <c r="J25" s="5" t="s">
        <v>314</v>
      </c>
      <c r="K25" s="5" t="s">
        <v>143</v>
      </c>
      <c r="L25" s="8" t="s">
        <v>1044</v>
      </c>
      <c r="M25" s="5" t="s">
        <v>118</v>
      </c>
      <c r="N25" s="5" t="s">
        <v>1045</v>
      </c>
      <c r="O25" s="5" t="s">
        <v>1046</v>
      </c>
      <c r="P25" s="5" t="s">
        <v>1047</v>
      </c>
      <c r="Q25" s="5" t="s">
        <v>157</v>
      </c>
      <c r="R25" s="5" t="s">
        <v>123</v>
      </c>
      <c r="T25" s="5" t="s">
        <v>123</v>
      </c>
      <c r="AA25" s="5" t="s">
        <v>123</v>
      </c>
      <c r="AE25" s="5" t="s">
        <v>123</v>
      </c>
      <c r="AJ25" s="5" t="s">
        <v>123</v>
      </c>
      <c r="AS25" s="5" t="s">
        <v>123</v>
      </c>
      <c r="AV25" s="5" t="s">
        <v>123</v>
      </c>
      <c r="BF25" s="5" t="s">
        <v>123</v>
      </c>
      <c r="DB25" s="5">
        <v>3.0</v>
      </c>
      <c r="DD25" s="5" t="s">
        <v>320</v>
      </c>
      <c r="DE25" s="5" t="s">
        <v>138</v>
      </c>
      <c r="DF25" s="5" t="s">
        <v>2085</v>
      </c>
      <c r="DG25" s="16" t="s">
        <v>2087</v>
      </c>
      <c r="DH25" s="30" t="str">
        <f>HYPERLINK("https://docs.google.com/document/d/13dU90ua6mj1ZyLy5KZ6e1hk-RgAY63wCJeIe5SuFYOQ/edit?usp=drivesdk","Canopy Nomination 119: Madison Palmer High School")</f>
        <v>Canopy Nomination 119: Madison Palmer High School</v>
      </c>
      <c r="DI25" s="5" t="s">
        <v>2061</v>
      </c>
    </row>
    <row r="26">
      <c r="A26" s="5">
        <v>122.0</v>
      </c>
      <c r="B26" s="6">
        <v>9.0</v>
      </c>
      <c r="C26" s="6">
        <v>57.0</v>
      </c>
      <c r="D26" s="5" t="s">
        <v>109</v>
      </c>
      <c r="E26" s="5" t="s">
        <v>110</v>
      </c>
      <c r="F26" s="5" t="s">
        <v>111</v>
      </c>
      <c r="G26" s="5" t="s">
        <v>112</v>
      </c>
      <c r="H26" s="5" t="s">
        <v>1062</v>
      </c>
      <c r="I26" s="5" t="s">
        <v>1063</v>
      </c>
      <c r="J26" s="5" t="s">
        <v>327</v>
      </c>
      <c r="K26" s="5" t="s">
        <v>323</v>
      </c>
      <c r="L26" s="8" t="s">
        <v>117</v>
      </c>
      <c r="M26" s="5" t="s">
        <v>118</v>
      </c>
      <c r="N26" s="5" t="s">
        <v>1064</v>
      </c>
      <c r="O26" s="5" t="s">
        <v>1065</v>
      </c>
      <c r="P26" s="5" t="s">
        <v>1066</v>
      </c>
      <c r="Q26" s="5" t="s">
        <v>157</v>
      </c>
      <c r="R26" s="5" t="s">
        <v>123</v>
      </c>
      <c r="S26" s="5" t="s">
        <v>123</v>
      </c>
      <c r="T26" s="5" t="s">
        <v>123</v>
      </c>
      <c r="U26" s="5" t="s">
        <v>123</v>
      </c>
      <c r="V26" s="5" t="s">
        <v>123</v>
      </c>
      <c r="Y26" s="5" t="s">
        <v>123</v>
      </c>
      <c r="AA26" s="5" t="s">
        <v>123</v>
      </c>
      <c r="AC26" s="5" t="s">
        <v>123</v>
      </c>
      <c r="AK26" s="5" t="s">
        <v>123</v>
      </c>
      <c r="AL26" s="5" t="s">
        <v>123</v>
      </c>
      <c r="AN26" s="5" t="s">
        <v>123</v>
      </c>
      <c r="AP26" s="5" t="s">
        <v>123</v>
      </c>
      <c r="AS26" s="5" t="s">
        <v>123</v>
      </c>
      <c r="AT26" s="5" t="s">
        <v>123</v>
      </c>
      <c r="AW26" s="5" t="s">
        <v>123</v>
      </c>
      <c r="AX26" s="5" t="s">
        <v>123</v>
      </c>
      <c r="AY26" s="5" t="s">
        <v>123</v>
      </c>
      <c r="BC26" s="5" t="s">
        <v>123</v>
      </c>
      <c r="BD26" s="5" t="s">
        <v>123</v>
      </c>
      <c r="BH26" s="5" t="s">
        <v>123</v>
      </c>
      <c r="BL26" s="5" t="s">
        <v>123</v>
      </c>
      <c r="BN26" s="5" t="s">
        <v>123</v>
      </c>
      <c r="CD26" s="5" t="s">
        <v>123</v>
      </c>
      <c r="CK26" s="5" t="s">
        <v>123</v>
      </c>
      <c r="CO26" s="5" t="s">
        <v>123</v>
      </c>
      <c r="CX26" s="5" t="s">
        <v>123</v>
      </c>
      <c r="CZ26" s="5" t="s">
        <v>123</v>
      </c>
      <c r="DA26" s="5" t="s">
        <v>123</v>
      </c>
      <c r="DB26" s="5">
        <v>3.0</v>
      </c>
      <c r="DD26" s="5" t="s">
        <v>1067</v>
      </c>
      <c r="DE26" s="5" t="s">
        <v>138</v>
      </c>
      <c r="DF26" s="5" t="s">
        <v>2090</v>
      </c>
      <c r="DG26" s="16" t="s">
        <v>2091</v>
      </c>
      <c r="DH26" s="30" t="str">
        <f>HYPERLINK("https://docs.google.com/document/d/1pz7pvBIpi3D51ULk4fmlZeo1B4yBTFu7sxHX12hvI84/edit?usp=drivesdk","Canopy Nomination 122: Map Academy Charter School")</f>
        <v>Canopy Nomination 122: Map Academy Charter School</v>
      </c>
      <c r="DI26" s="5" t="s">
        <v>2061</v>
      </c>
    </row>
    <row r="27">
      <c r="A27" s="5">
        <v>123.0</v>
      </c>
      <c r="B27" s="6">
        <v>107.0</v>
      </c>
      <c r="C27" s="6">
        <v>90.0</v>
      </c>
      <c r="D27" s="5" t="s">
        <v>109</v>
      </c>
      <c r="E27" s="5" t="s">
        <v>125</v>
      </c>
      <c r="F27" s="5" t="s">
        <v>111</v>
      </c>
      <c r="G27" s="5" t="s">
        <v>112</v>
      </c>
      <c r="H27" s="5" t="s">
        <v>1068</v>
      </c>
      <c r="I27" s="5" t="s">
        <v>1069</v>
      </c>
      <c r="J27" s="5" t="s">
        <v>448</v>
      </c>
      <c r="K27" s="5" t="s">
        <v>1070</v>
      </c>
      <c r="L27" s="8" t="s">
        <v>1071</v>
      </c>
      <c r="M27" s="5" t="s">
        <v>118</v>
      </c>
      <c r="N27" s="5" t="s">
        <v>1072</v>
      </c>
      <c r="O27" s="5" t="s">
        <v>1073</v>
      </c>
      <c r="P27" s="5" t="s">
        <v>1074</v>
      </c>
      <c r="Q27" s="5" t="s">
        <v>157</v>
      </c>
      <c r="S27" s="5" t="s">
        <v>123</v>
      </c>
      <c r="V27" s="5" t="s">
        <v>123</v>
      </c>
      <c r="AB27" s="5" t="s">
        <v>123</v>
      </c>
      <c r="AK27" s="5" t="s">
        <v>123</v>
      </c>
      <c r="AL27" s="5" t="s">
        <v>123</v>
      </c>
      <c r="AM27" s="5" t="s">
        <v>123</v>
      </c>
      <c r="AN27" s="5" t="s">
        <v>123</v>
      </c>
      <c r="AP27" s="5" t="s">
        <v>123</v>
      </c>
      <c r="BK27" s="5" t="s">
        <v>123</v>
      </c>
      <c r="DB27" s="5">
        <v>3.0</v>
      </c>
      <c r="DE27" s="5" t="s">
        <v>138</v>
      </c>
      <c r="DF27" s="5" t="s">
        <v>2096</v>
      </c>
      <c r="DG27" s="16" t="s">
        <v>2097</v>
      </c>
      <c r="DH27" s="30" t="str">
        <f>HYPERLINK("https://docs.google.com/document/d/1O27N2JI3pLjUdRfLUe2I3cWeEHkcVugKvvj7kjuUzU4/edit?usp=drivesdk","Canopy Nomination 123: Maple Street Magnet School")</f>
        <v>Canopy Nomination 123: Maple Street Magnet School</v>
      </c>
      <c r="DI27" s="5" t="s">
        <v>2061</v>
      </c>
    </row>
    <row r="28">
      <c r="A28" s="5">
        <v>126.0</v>
      </c>
      <c r="B28" s="6" t="s">
        <v>1092</v>
      </c>
      <c r="C28" s="6" t="s">
        <v>492</v>
      </c>
      <c r="D28" s="5" t="s">
        <v>109</v>
      </c>
      <c r="G28" s="5" t="s">
        <v>493</v>
      </c>
      <c r="H28" s="5" t="s">
        <v>1093</v>
      </c>
      <c r="I28" s="5" t="s">
        <v>273</v>
      </c>
      <c r="J28" s="5" t="s">
        <v>274</v>
      </c>
      <c r="K28" s="5" t="s">
        <v>1094</v>
      </c>
      <c r="L28" s="8" t="s">
        <v>1095</v>
      </c>
      <c r="M28" s="5" t="s">
        <v>118</v>
      </c>
      <c r="N28" s="5" t="s">
        <v>1096</v>
      </c>
      <c r="O28" s="5" t="s">
        <v>1097</v>
      </c>
      <c r="P28" s="5" t="s">
        <v>1098</v>
      </c>
      <c r="Q28" s="5" t="s">
        <v>157</v>
      </c>
      <c r="R28" s="5" t="s">
        <v>123</v>
      </c>
      <c r="S28" s="5" t="s">
        <v>123</v>
      </c>
      <c r="T28" s="5" t="s">
        <v>123</v>
      </c>
      <c r="U28" s="5" t="s">
        <v>123</v>
      </c>
      <c r="V28" s="5" t="s">
        <v>123</v>
      </c>
      <c r="W28" s="5" t="s">
        <v>123</v>
      </c>
      <c r="X28" s="5" t="s">
        <v>123</v>
      </c>
      <c r="Y28" s="5" t="s">
        <v>123</v>
      </c>
      <c r="Z28" s="5" t="s">
        <v>123</v>
      </c>
      <c r="AA28" s="5" t="s">
        <v>123</v>
      </c>
      <c r="AB28" s="5" t="s">
        <v>123</v>
      </c>
      <c r="AC28" s="5" t="s">
        <v>123</v>
      </c>
      <c r="AD28" s="5" t="s">
        <v>123</v>
      </c>
      <c r="AE28" s="5" t="s">
        <v>123</v>
      </c>
      <c r="AF28" s="5" t="s">
        <v>123</v>
      </c>
      <c r="AG28" s="5" t="s">
        <v>123</v>
      </c>
      <c r="AH28" s="5" t="s">
        <v>123</v>
      </c>
      <c r="AI28" s="5" t="s">
        <v>123</v>
      </c>
      <c r="AJ28" s="5" t="s">
        <v>123</v>
      </c>
      <c r="AK28" s="5" t="s">
        <v>123</v>
      </c>
      <c r="AL28" s="5" t="s">
        <v>123</v>
      </c>
      <c r="AM28" s="5" t="s">
        <v>123</v>
      </c>
      <c r="AN28" s="5" t="s">
        <v>123</v>
      </c>
      <c r="AO28" s="5" t="s">
        <v>123</v>
      </c>
      <c r="AP28" s="5" t="s">
        <v>123</v>
      </c>
      <c r="AQ28" s="5" t="s">
        <v>123</v>
      </c>
      <c r="AS28" s="5" t="s">
        <v>123</v>
      </c>
      <c r="AT28" s="5" t="s">
        <v>123</v>
      </c>
      <c r="AV28" s="5" t="s">
        <v>123</v>
      </c>
      <c r="AW28" s="5" t="s">
        <v>123</v>
      </c>
      <c r="AX28" s="5" t="s">
        <v>123</v>
      </c>
      <c r="BB28" s="5" t="s">
        <v>123</v>
      </c>
      <c r="BC28" s="5" t="s">
        <v>123</v>
      </c>
      <c r="BD28" s="5" t="s">
        <v>123</v>
      </c>
      <c r="BE28" s="5" t="s">
        <v>123</v>
      </c>
      <c r="BF28" s="5" t="s">
        <v>123</v>
      </c>
      <c r="BG28" s="5" t="s">
        <v>123</v>
      </c>
      <c r="BH28" s="5" t="s">
        <v>123</v>
      </c>
      <c r="BI28" s="5" t="s">
        <v>123</v>
      </c>
      <c r="BJ28" s="5" t="s">
        <v>123</v>
      </c>
      <c r="BK28" s="5" t="s">
        <v>123</v>
      </c>
      <c r="BL28" s="5" t="s">
        <v>123</v>
      </c>
      <c r="BM28" s="5" t="s">
        <v>123</v>
      </c>
      <c r="BN28" s="5" t="s">
        <v>123</v>
      </c>
      <c r="BO28" s="5" t="s">
        <v>123</v>
      </c>
      <c r="BP28" s="5" t="s">
        <v>123</v>
      </c>
      <c r="BQ28" s="5" t="s">
        <v>123</v>
      </c>
      <c r="BR28" s="5" t="s">
        <v>123</v>
      </c>
      <c r="BS28" s="5" t="s">
        <v>123</v>
      </c>
      <c r="BT28" s="5" t="s">
        <v>123</v>
      </c>
      <c r="BU28" s="5" t="s">
        <v>123</v>
      </c>
      <c r="BV28" s="5" t="s">
        <v>123</v>
      </c>
      <c r="BW28" s="5" t="s">
        <v>123</v>
      </c>
      <c r="BX28" s="5" t="s">
        <v>123</v>
      </c>
      <c r="BY28" s="5" t="s">
        <v>123</v>
      </c>
      <c r="BZ28" s="5" t="s">
        <v>123</v>
      </c>
      <c r="CA28" s="5" t="s">
        <v>123</v>
      </c>
      <c r="CB28" s="5" t="s">
        <v>123</v>
      </c>
      <c r="CC28" s="5" t="s">
        <v>123</v>
      </c>
      <c r="CD28" s="5" t="s">
        <v>123</v>
      </c>
      <c r="CE28" s="5" t="s">
        <v>123</v>
      </c>
      <c r="CF28" s="5" t="s">
        <v>123</v>
      </c>
      <c r="CG28" s="5" t="s">
        <v>123</v>
      </c>
      <c r="CH28" s="5" t="s">
        <v>123</v>
      </c>
      <c r="CI28" s="5" t="s">
        <v>123</v>
      </c>
      <c r="CJ28" s="5" t="s">
        <v>123</v>
      </c>
      <c r="CK28" s="5" t="s">
        <v>123</v>
      </c>
      <c r="CL28" s="5" t="s">
        <v>123</v>
      </c>
      <c r="CM28" s="5" t="s">
        <v>123</v>
      </c>
      <c r="CN28" s="5" t="s">
        <v>123</v>
      </c>
      <c r="CO28" s="5" t="s">
        <v>123</v>
      </c>
      <c r="CP28" s="5" t="s">
        <v>123</v>
      </c>
      <c r="CQ28" s="5" t="s">
        <v>123</v>
      </c>
      <c r="CR28" s="5" t="s">
        <v>123</v>
      </c>
      <c r="CS28" s="5" t="s">
        <v>123</v>
      </c>
      <c r="CT28" s="5" t="s">
        <v>123</v>
      </c>
      <c r="CU28" s="5" t="s">
        <v>123</v>
      </c>
      <c r="CV28" s="5" t="s">
        <v>123</v>
      </c>
      <c r="CW28" s="5" t="s">
        <v>123</v>
      </c>
      <c r="CZ28" s="5" t="s">
        <v>123</v>
      </c>
      <c r="DA28" s="5" t="s">
        <v>123</v>
      </c>
      <c r="DB28" s="9">
        <v>43559.0</v>
      </c>
      <c r="DD28" s="5" t="s">
        <v>1099</v>
      </c>
      <c r="DE28" s="5" t="s">
        <v>124</v>
      </c>
      <c r="DF28" s="5" t="s">
        <v>2103</v>
      </c>
      <c r="DG28" s="16" t="s">
        <v>2104</v>
      </c>
      <c r="DH28" s="30" t="str">
        <f>HYPERLINK("https://docs.google.com/document/d/1LittFkX-0Pn2Cwe7DiXloE4TouoBU3uo5wpPLDAOC2s/edit?usp=drivesdk","Canopy Nomination 126: Meridian Technical Charter High School")</f>
        <v>Canopy Nomination 126: Meridian Technical Charter High School</v>
      </c>
      <c r="DI28" s="5" t="s">
        <v>2061</v>
      </c>
    </row>
    <row r="29">
      <c r="A29" s="5">
        <v>133.0</v>
      </c>
      <c r="B29" s="6">
        <v>285.0</v>
      </c>
      <c r="C29" s="6">
        <v>133.0</v>
      </c>
      <c r="D29" s="5" t="s">
        <v>109</v>
      </c>
      <c r="E29" s="5" t="s">
        <v>110</v>
      </c>
      <c r="F29" s="5" t="s">
        <v>160</v>
      </c>
      <c r="G29" s="5" t="s">
        <v>1147</v>
      </c>
      <c r="H29" s="5" t="s">
        <v>1148</v>
      </c>
      <c r="I29" s="5" t="s">
        <v>1149</v>
      </c>
      <c r="J29" s="5" t="s">
        <v>525</v>
      </c>
      <c r="K29" s="5" t="s">
        <v>1150</v>
      </c>
      <c r="L29" s="8" t="s">
        <v>1151</v>
      </c>
      <c r="M29" s="5" t="s">
        <v>118</v>
      </c>
      <c r="N29" s="5" t="s">
        <v>1152</v>
      </c>
      <c r="O29" s="5" t="s">
        <v>1153</v>
      </c>
      <c r="P29" s="5" t="s">
        <v>1154</v>
      </c>
      <c r="Q29" s="5" t="s">
        <v>157</v>
      </c>
      <c r="S29" s="5" t="s">
        <v>123</v>
      </c>
      <c r="T29" s="5" t="s">
        <v>123</v>
      </c>
      <c r="V29" s="5" t="s">
        <v>123</v>
      </c>
      <c r="AK29" s="5" t="s">
        <v>123</v>
      </c>
      <c r="AL29" s="5" t="s">
        <v>123</v>
      </c>
      <c r="AM29" s="5" t="s">
        <v>123</v>
      </c>
      <c r="AN29" s="5" t="s">
        <v>123</v>
      </c>
      <c r="AP29" s="5" t="s">
        <v>123</v>
      </c>
      <c r="AV29" s="5" t="s">
        <v>123</v>
      </c>
      <c r="BS29" s="5" t="s">
        <v>123</v>
      </c>
      <c r="BT29" s="5" t="s">
        <v>123</v>
      </c>
      <c r="BU29" s="5" t="s">
        <v>123</v>
      </c>
      <c r="BV29" s="5" t="s">
        <v>123</v>
      </c>
      <c r="DB29" s="5">
        <v>2.0</v>
      </c>
      <c r="DE29" s="5" t="s">
        <v>138</v>
      </c>
      <c r="DF29" s="5" t="s">
        <v>2109</v>
      </c>
      <c r="DG29" s="16" t="s">
        <v>2110</v>
      </c>
      <c r="DH29" s="30" t="str">
        <f>HYPERLINK("https://docs.google.com/document/d/1ruA7KUDggDhDr271k6kVSDg7vK4DB4QHHijReJGAm6Q/edit?usp=drivesdk","Canopy Nomination 133: Montpelier High School")</f>
        <v>Canopy Nomination 133: Montpelier High School</v>
      </c>
      <c r="DI29" s="5" t="s">
        <v>2111</v>
      </c>
    </row>
    <row r="30">
      <c r="A30" s="5">
        <v>138.0</v>
      </c>
      <c r="B30" s="6">
        <v>197.0</v>
      </c>
      <c r="C30" s="6">
        <v>133.0</v>
      </c>
      <c r="D30" s="5" t="s">
        <v>109</v>
      </c>
      <c r="E30" s="5" t="s">
        <v>110</v>
      </c>
      <c r="F30" s="5" t="s">
        <v>160</v>
      </c>
      <c r="G30" s="5" t="s">
        <v>1147</v>
      </c>
      <c r="H30" s="5" t="s">
        <v>1190</v>
      </c>
      <c r="I30" s="5" t="s">
        <v>507</v>
      </c>
      <c r="J30" s="5" t="s">
        <v>417</v>
      </c>
      <c r="K30" s="5" t="s">
        <v>1191</v>
      </c>
      <c r="L30" s="8" t="s">
        <v>1192</v>
      </c>
      <c r="M30" s="5" t="s">
        <v>118</v>
      </c>
      <c r="N30" s="5" t="s">
        <v>1193</v>
      </c>
      <c r="O30" s="5" t="s">
        <v>1194</v>
      </c>
      <c r="P30" s="5" t="s">
        <v>1195</v>
      </c>
      <c r="Q30" s="5" t="s">
        <v>157</v>
      </c>
      <c r="S30" s="5" t="s">
        <v>123</v>
      </c>
      <c r="T30" s="5" t="s">
        <v>123</v>
      </c>
      <c r="V30" s="5" t="s">
        <v>123</v>
      </c>
      <c r="Z30" s="5" t="s">
        <v>123</v>
      </c>
      <c r="AB30" s="5" t="s">
        <v>123</v>
      </c>
      <c r="AC30" s="5" t="s">
        <v>123</v>
      </c>
      <c r="AK30" s="5" t="s">
        <v>123</v>
      </c>
      <c r="AM30" s="5" t="s">
        <v>123</v>
      </c>
      <c r="AN30" s="5" t="s">
        <v>123</v>
      </c>
      <c r="AP30" s="5" t="s">
        <v>123</v>
      </c>
      <c r="AR30" s="5" t="s">
        <v>123</v>
      </c>
      <c r="AV30" s="5" t="s">
        <v>123</v>
      </c>
      <c r="AW30" s="5" t="s">
        <v>123</v>
      </c>
      <c r="AX30" s="5" t="s">
        <v>123</v>
      </c>
      <c r="AY30" s="5" t="s">
        <v>123</v>
      </c>
      <c r="AZ30" s="5" t="s">
        <v>123</v>
      </c>
      <c r="BA30" s="5" t="s">
        <v>123</v>
      </c>
      <c r="BH30" s="5" t="s">
        <v>123</v>
      </c>
      <c r="BK30" s="5" t="s">
        <v>123</v>
      </c>
      <c r="BR30" s="5" t="s">
        <v>123</v>
      </c>
      <c r="BS30" s="5" t="s">
        <v>123</v>
      </c>
      <c r="BT30" s="5" t="s">
        <v>123</v>
      </c>
      <c r="BU30" s="5" t="s">
        <v>123</v>
      </c>
      <c r="BV30" s="5" t="s">
        <v>123</v>
      </c>
      <c r="BZ30" s="5" t="s">
        <v>123</v>
      </c>
      <c r="CA30" s="5" t="s">
        <v>123</v>
      </c>
      <c r="CQ30" s="5" t="s">
        <v>123</v>
      </c>
      <c r="CT30" s="5" t="s">
        <v>123</v>
      </c>
      <c r="DB30" s="5">
        <v>3.0</v>
      </c>
      <c r="DE30" s="5" t="s">
        <v>124</v>
      </c>
      <c r="DF30" s="5" t="s">
        <v>2113</v>
      </c>
      <c r="DG30" s="16" t="s">
        <v>2115</v>
      </c>
      <c r="DH30" s="30" t="str">
        <f>HYPERLINK("https://docs.google.com/document/d/19AuqgKh9SKA6g9EQIjnwXRhBlAXz_URIwA3IhE7NPiU/edit?usp=drivesdk","Canopy Nomination 138: New Haven Academy")</f>
        <v>Canopy Nomination 138: New Haven Academy</v>
      </c>
      <c r="DI30" s="5" t="s">
        <v>2111</v>
      </c>
    </row>
    <row r="31">
      <c r="A31" s="5">
        <v>140.0</v>
      </c>
      <c r="B31" s="6">
        <v>70.0</v>
      </c>
      <c r="C31" s="6">
        <v>133.0</v>
      </c>
      <c r="D31" s="5" t="s">
        <v>109</v>
      </c>
      <c r="E31" s="5" t="s">
        <v>110</v>
      </c>
      <c r="F31" s="5" t="s">
        <v>160</v>
      </c>
      <c r="G31" s="5" t="s">
        <v>1147</v>
      </c>
      <c r="H31" s="5" t="s">
        <v>1203</v>
      </c>
      <c r="I31" s="5" t="s">
        <v>1204</v>
      </c>
      <c r="J31" s="5" t="s">
        <v>355</v>
      </c>
      <c r="K31" s="5" t="s">
        <v>1205</v>
      </c>
      <c r="L31" s="8" t="s">
        <v>1206</v>
      </c>
      <c r="M31" s="5" t="s">
        <v>118</v>
      </c>
      <c r="N31" s="5" t="s">
        <v>1207</v>
      </c>
      <c r="O31" s="5" t="s">
        <v>1208</v>
      </c>
      <c r="P31" s="5" t="s">
        <v>1209</v>
      </c>
      <c r="Q31" s="5" t="s">
        <v>157</v>
      </c>
      <c r="S31" s="5" t="s">
        <v>123</v>
      </c>
      <c r="AB31" s="5" t="s">
        <v>123</v>
      </c>
      <c r="AK31" s="5" t="s">
        <v>123</v>
      </c>
      <c r="AL31" s="5" t="s">
        <v>123</v>
      </c>
      <c r="AM31" s="5" t="s">
        <v>123</v>
      </c>
      <c r="AN31" s="5" t="s">
        <v>123</v>
      </c>
      <c r="AO31" s="5" t="s">
        <v>123</v>
      </c>
      <c r="AP31" s="5" t="s">
        <v>123</v>
      </c>
      <c r="AR31" s="5" t="s">
        <v>123</v>
      </c>
      <c r="AV31" s="5" t="s">
        <v>123</v>
      </c>
      <c r="AW31" s="5" t="s">
        <v>123</v>
      </c>
      <c r="AX31" s="5" t="s">
        <v>123</v>
      </c>
      <c r="AY31" s="5" t="s">
        <v>123</v>
      </c>
      <c r="BF31" s="5" t="s">
        <v>123</v>
      </c>
      <c r="BI31" s="5" t="s">
        <v>123</v>
      </c>
      <c r="BO31" s="5" t="s">
        <v>123</v>
      </c>
      <c r="BR31" s="5" t="s">
        <v>123</v>
      </c>
      <c r="BS31" s="5" t="s">
        <v>123</v>
      </c>
      <c r="BU31" s="5" t="s">
        <v>123</v>
      </c>
      <c r="BV31" s="5" t="s">
        <v>123</v>
      </c>
      <c r="CO31" s="5" t="s">
        <v>123</v>
      </c>
      <c r="CP31" s="5" t="s">
        <v>123</v>
      </c>
      <c r="CS31" s="5" t="s">
        <v>123</v>
      </c>
      <c r="CT31" s="5" t="s">
        <v>123</v>
      </c>
      <c r="CU31" s="5" t="s">
        <v>123</v>
      </c>
      <c r="DB31" s="5">
        <v>3.0</v>
      </c>
      <c r="DE31" s="5" t="s">
        <v>124</v>
      </c>
      <c r="DF31" s="5" t="s">
        <v>2121</v>
      </c>
      <c r="DG31" s="16" t="s">
        <v>2122</v>
      </c>
      <c r="DH31" s="30" t="str">
        <f>HYPERLINK("https://docs.google.com/document/d/1ip-knFw2izj7Ia1B0EpqYD98zgv8tSV2JBBMEMXdWqM/edit?usp=drivesdk","Canopy Nomination 140: Noble High School")</f>
        <v>Canopy Nomination 140: Noble High School</v>
      </c>
      <c r="DI31" s="5" t="s">
        <v>2111</v>
      </c>
    </row>
    <row r="32">
      <c r="A32" s="5">
        <v>146.0</v>
      </c>
      <c r="B32" s="6">
        <v>92.0</v>
      </c>
      <c r="C32" s="6">
        <v>66.0</v>
      </c>
      <c r="D32" s="5" t="s">
        <v>109</v>
      </c>
      <c r="E32" s="5" t="s">
        <v>110</v>
      </c>
      <c r="F32" s="5" t="s">
        <v>160</v>
      </c>
      <c r="G32" s="5" t="s">
        <v>761</v>
      </c>
      <c r="H32" s="5" t="s">
        <v>1247</v>
      </c>
      <c r="I32" s="5" t="s">
        <v>338</v>
      </c>
      <c r="J32" s="5" t="s">
        <v>338</v>
      </c>
      <c r="K32" s="5" t="s">
        <v>742</v>
      </c>
      <c r="L32" s="8" t="s">
        <v>1248</v>
      </c>
      <c r="M32" s="5" t="s">
        <v>118</v>
      </c>
      <c r="N32" s="5" t="s">
        <v>1249</v>
      </c>
      <c r="O32" s="5" t="s">
        <v>1250</v>
      </c>
      <c r="P32" s="5" t="s">
        <v>1251</v>
      </c>
      <c r="Q32" s="5" t="s">
        <v>157</v>
      </c>
      <c r="R32" s="5" t="s">
        <v>123</v>
      </c>
      <c r="S32" s="5" t="s">
        <v>123</v>
      </c>
      <c r="T32" s="5" t="s">
        <v>123</v>
      </c>
      <c r="U32" s="5" t="s">
        <v>123</v>
      </c>
      <c r="V32" s="5" t="s">
        <v>123</v>
      </c>
      <c r="X32" s="5" t="s">
        <v>123</v>
      </c>
      <c r="Y32" s="5" t="s">
        <v>123</v>
      </c>
      <c r="Z32" s="5" t="s">
        <v>123</v>
      </c>
      <c r="AB32" s="5" t="s">
        <v>123</v>
      </c>
      <c r="AD32" s="5" t="s">
        <v>123</v>
      </c>
      <c r="AE32" s="5" t="s">
        <v>123</v>
      </c>
      <c r="AH32" s="5" t="s">
        <v>123</v>
      </c>
      <c r="AI32" s="5" t="s">
        <v>123</v>
      </c>
      <c r="AK32" s="5" t="s">
        <v>123</v>
      </c>
      <c r="AL32" s="5" t="s">
        <v>123</v>
      </c>
      <c r="AM32" s="5" t="s">
        <v>123</v>
      </c>
      <c r="AN32" s="5" t="s">
        <v>123</v>
      </c>
      <c r="AO32" s="5" t="s">
        <v>123</v>
      </c>
      <c r="AP32" s="5" t="s">
        <v>123</v>
      </c>
      <c r="AQ32" s="5" t="s">
        <v>123</v>
      </c>
      <c r="AW32" s="5" t="s">
        <v>123</v>
      </c>
      <c r="AX32" s="5" t="s">
        <v>123</v>
      </c>
      <c r="BC32" s="5" t="s">
        <v>123</v>
      </c>
      <c r="BD32" s="5" t="s">
        <v>123</v>
      </c>
      <c r="BE32" s="5" t="s">
        <v>123</v>
      </c>
      <c r="BH32" s="5" t="s">
        <v>123</v>
      </c>
      <c r="BJ32" s="5" t="s">
        <v>123</v>
      </c>
      <c r="BK32" s="5" t="s">
        <v>123</v>
      </c>
      <c r="BL32" s="5" t="s">
        <v>123</v>
      </c>
      <c r="BM32" s="5" t="s">
        <v>123</v>
      </c>
      <c r="BN32" s="5" t="s">
        <v>123</v>
      </c>
      <c r="BO32" s="5" t="s">
        <v>123</v>
      </c>
      <c r="BP32" s="5" t="s">
        <v>123</v>
      </c>
      <c r="BQ32" s="5" t="s">
        <v>123</v>
      </c>
      <c r="BR32" s="5" t="s">
        <v>123</v>
      </c>
      <c r="BS32" s="5" t="s">
        <v>123</v>
      </c>
      <c r="BT32" s="5" t="s">
        <v>123</v>
      </c>
      <c r="BU32" s="5" t="s">
        <v>123</v>
      </c>
      <c r="BV32" s="5" t="s">
        <v>123</v>
      </c>
      <c r="CE32" s="5" t="s">
        <v>123</v>
      </c>
      <c r="CG32" s="5" t="s">
        <v>123</v>
      </c>
      <c r="CH32" s="5" t="s">
        <v>123</v>
      </c>
      <c r="CO32" s="5" t="s">
        <v>123</v>
      </c>
      <c r="CP32" s="5" t="s">
        <v>123</v>
      </c>
      <c r="CQ32" s="5" t="s">
        <v>123</v>
      </c>
      <c r="CR32" s="5" t="s">
        <v>123</v>
      </c>
      <c r="CS32" s="5" t="s">
        <v>123</v>
      </c>
      <c r="CT32" s="5" t="s">
        <v>123</v>
      </c>
      <c r="CU32" s="5" t="s">
        <v>123</v>
      </c>
      <c r="CV32" s="5" t="s">
        <v>123</v>
      </c>
      <c r="DB32" s="5">
        <v>3.0</v>
      </c>
      <c r="DD32" s="5" t="s">
        <v>1253</v>
      </c>
      <c r="DE32" s="5" t="s">
        <v>124</v>
      </c>
      <c r="DF32" s="5" t="s">
        <v>2123</v>
      </c>
      <c r="DG32" s="16" t="s">
        <v>2124</v>
      </c>
      <c r="DH32" s="30" t="str">
        <f>HYPERLINK("https://docs.google.com/document/d/1Ro1Iq9E_sDG8NT1sEJ4iBD7R4FVWh8ky39NxhE5NG1U/edit?usp=drivesdk","Canopy Nomination 146: NYC iSchool")</f>
        <v>Canopy Nomination 146: NYC iSchool</v>
      </c>
      <c r="DI32" s="5" t="s">
        <v>2111</v>
      </c>
    </row>
    <row r="33">
      <c r="A33" s="5">
        <v>154.0</v>
      </c>
      <c r="B33" s="6" t="s">
        <v>1306</v>
      </c>
      <c r="C33" s="6" t="s">
        <v>1307</v>
      </c>
      <c r="D33" s="5" t="s">
        <v>109</v>
      </c>
      <c r="G33" s="5" t="s">
        <v>586</v>
      </c>
      <c r="H33" s="5" t="s">
        <v>1308</v>
      </c>
      <c r="I33" s="5" t="s">
        <v>1309</v>
      </c>
      <c r="J33" s="5" t="s">
        <v>448</v>
      </c>
      <c r="K33" s="5" t="s">
        <v>1310</v>
      </c>
      <c r="L33" s="8" t="s">
        <v>1311</v>
      </c>
      <c r="M33" s="5" t="s">
        <v>118</v>
      </c>
      <c r="N33" s="5" t="s">
        <v>1312</v>
      </c>
      <c r="O33" s="5" t="s">
        <v>1313</v>
      </c>
      <c r="P33" s="5" t="s">
        <v>1314</v>
      </c>
      <c r="Q33" s="5" t="s">
        <v>157</v>
      </c>
      <c r="S33" s="5" t="s">
        <v>123</v>
      </c>
      <c r="V33" s="5" t="s">
        <v>123</v>
      </c>
      <c r="X33" s="5" t="s">
        <v>123</v>
      </c>
      <c r="Y33" s="5" t="s">
        <v>123</v>
      </c>
      <c r="AA33" s="5" t="s">
        <v>123</v>
      </c>
      <c r="AB33" s="5" t="s">
        <v>123</v>
      </c>
      <c r="AK33" s="5" t="s">
        <v>123</v>
      </c>
      <c r="AL33" s="5" t="s">
        <v>123</v>
      </c>
      <c r="AM33" s="5" t="s">
        <v>123</v>
      </c>
      <c r="AN33" s="5" t="s">
        <v>123</v>
      </c>
      <c r="DB33" s="9">
        <v>43527.0</v>
      </c>
      <c r="DE33" s="5" t="s">
        <v>1283</v>
      </c>
      <c r="DF33" s="5" t="s">
        <v>2129</v>
      </c>
      <c r="DG33" s="16" t="s">
        <v>2130</v>
      </c>
      <c r="DH33" s="30" t="str">
        <f>HYPERLINK("https://docs.google.com/document/d/1u3eSiEu3kP9moAzMCpwDtphufjeF1AO4nriWbpGI3ns/edit?usp=drivesdk","Canopy Nomination 154: Parker-Varney Elementary")</f>
        <v>Canopy Nomination 154: Parker-Varney Elementary</v>
      </c>
      <c r="DI33" s="5" t="s">
        <v>2111</v>
      </c>
    </row>
    <row r="34">
      <c r="A34" s="5">
        <v>159.0</v>
      </c>
      <c r="B34" s="6">
        <v>170.0</v>
      </c>
      <c r="C34" s="6">
        <v>90.0</v>
      </c>
      <c r="D34" s="5" t="s">
        <v>109</v>
      </c>
      <c r="E34" s="5" t="s">
        <v>125</v>
      </c>
      <c r="F34" s="5" t="s">
        <v>111</v>
      </c>
      <c r="G34" s="5" t="s">
        <v>112</v>
      </c>
      <c r="H34" s="5" t="s">
        <v>1347</v>
      </c>
      <c r="I34" s="5" t="s">
        <v>1348</v>
      </c>
      <c r="J34" s="5" t="s">
        <v>448</v>
      </c>
      <c r="K34" s="5" t="s">
        <v>1349</v>
      </c>
      <c r="L34" s="8" t="s">
        <v>1350</v>
      </c>
      <c r="M34" s="5" t="s">
        <v>118</v>
      </c>
      <c r="N34" s="5" t="s">
        <v>1351</v>
      </c>
      <c r="O34" s="5" t="s">
        <v>1352</v>
      </c>
      <c r="P34" s="5" t="s">
        <v>1353</v>
      </c>
      <c r="Q34" s="5" t="s">
        <v>157</v>
      </c>
      <c r="S34" s="5" t="s">
        <v>123</v>
      </c>
      <c r="AK34" s="5" t="s">
        <v>123</v>
      </c>
      <c r="AM34" s="5" t="s">
        <v>123</v>
      </c>
      <c r="AN34" s="5" t="s">
        <v>123</v>
      </c>
      <c r="AP34" s="5" t="s">
        <v>123</v>
      </c>
      <c r="BK34" s="5" t="s">
        <v>123</v>
      </c>
      <c r="DB34" s="5">
        <v>3.0</v>
      </c>
      <c r="DE34" s="5" t="s">
        <v>138</v>
      </c>
      <c r="DF34" s="5" t="s">
        <v>2135</v>
      </c>
      <c r="DG34" s="16" t="s">
        <v>2136</v>
      </c>
      <c r="DH34" s="30" t="str">
        <f>HYPERLINK("https://docs.google.com/document/d/1j_OHbRklv-u_fHdY4q4FlPg0qqYr2AdMGGk3zXFqKrQ/edit?usp=drivesdk","Canopy Nomination 159: Pine Tree Elementary School")</f>
        <v>Canopy Nomination 159: Pine Tree Elementary School</v>
      </c>
      <c r="DI34" s="5" t="s">
        <v>2111</v>
      </c>
    </row>
    <row r="35">
      <c r="A35" s="5">
        <v>165.0</v>
      </c>
      <c r="B35" s="6">
        <v>204.0</v>
      </c>
      <c r="C35" s="6">
        <v>55.0</v>
      </c>
      <c r="D35" s="5" t="s">
        <v>109</v>
      </c>
      <c r="E35" s="5" t="s">
        <v>110</v>
      </c>
      <c r="F35" s="5" t="s">
        <v>219</v>
      </c>
      <c r="G35" s="5" t="s">
        <v>112</v>
      </c>
      <c r="H35" s="5" t="s">
        <v>1398</v>
      </c>
      <c r="I35" s="5" t="s">
        <v>1399</v>
      </c>
      <c r="J35" s="5" t="s">
        <v>458</v>
      </c>
      <c r="K35" s="5" t="s">
        <v>323</v>
      </c>
      <c r="L35" s="8" t="s">
        <v>1400</v>
      </c>
      <c r="M35" s="5" t="s">
        <v>118</v>
      </c>
      <c r="N35" s="5" t="s">
        <v>1401</v>
      </c>
      <c r="O35" s="5" t="s">
        <v>1402</v>
      </c>
      <c r="P35" s="5" t="s">
        <v>1403</v>
      </c>
      <c r="Q35" s="5" t="s">
        <v>157</v>
      </c>
      <c r="R35" s="5" t="s">
        <v>123</v>
      </c>
      <c r="S35" s="5" t="s">
        <v>123</v>
      </c>
      <c r="U35" s="5" t="s">
        <v>123</v>
      </c>
      <c r="V35" s="5" t="s">
        <v>123</v>
      </c>
      <c r="W35" s="5" t="s">
        <v>123</v>
      </c>
      <c r="Y35" s="5" t="s">
        <v>123</v>
      </c>
      <c r="AB35" s="5" t="s">
        <v>123</v>
      </c>
      <c r="AC35" s="5" t="s">
        <v>123</v>
      </c>
      <c r="AF35" s="5" t="s">
        <v>123</v>
      </c>
      <c r="AG35" s="5" t="s">
        <v>123</v>
      </c>
      <c r="AH35" s="5" t="s">
        <v>123</v>
      </c>
      <c r="AK35" s="5" t="s">
        <v>123</v>
      </c>
      <c r="AM35" s="5" t="s">
        <v>123</v>
      </c>
      <c r="AN35" s="5" t="s">
        <v>123</v>
      </c>
      <c r="AO35" s="5" t="s">
        <v>123</v>
      </c>
      <c r="AT35" s="5" t="s">
        <v>123</v>
      </c>
      <c r="AV35" s="5" t="s">
        <v>123</v>
      </c>
      <c r="AW35" s="5" t="s">
        <v>123</v>
      </c>
      <c r="AX35" s="5" t="s">
        <v>123</v>
      </c>
      <c r="BB35" s="5" t="s">
        <v>123</v>
      </c>
      <c r="BC35" s="5" t="s">
        <v>123</v>
      </c>
      <c r="BD35" s="5" t="s">
        <v>123</v>
      </c>
      <c r="BE35" s="5" t="s">
        <v>123</v>
      </c>
      <c r="BG35" s="5" t="s">
        <v>123</v>
      </c>
      <c r="BI35" s="5" t="s">
        <v>123</v>
      </c>
      <c r="BJ35" s="5" t="s">
        <v>123</v>
      </c>
      <c r="BK35" s="5" t="s">
        <v>123</v>
      </c>
      <c r="BL35" s="5" t="s">
        <v>123</v>
      </c>
      <c r="BM35" s="5" t="s">
        <v>123</v>
      </c>
      <c r="BO35" s="5" t="s">
        <v>123</v>
      </c>
      <c r="BP35" s="5" t="s">
        <v>123</v>
      </c>
      <c r="BQ35" s="5" t="s">
        <v>123</v>
      </c>
      <c r="BS35" s="5" t="s">
        <v>123</v>
      </c>
      <c r="BT35" s="5" t="s">
        <v>123</v>
      </c>
      <c r="BU35" s="5" t="s">
        <v>123</v>
      </c>
      <c r="BV35" s="5" t="s">
        <v>123</v>
      </c>
      <c r="BX35" s="5" t="s">
        <v>123</v>
      </c>
      <c r="CA35" s="5" t="s">
        <v>123</v>
      </c>
      <c r="CB35" s="5" t="s">
        <v>123</v>
      </c>
      <c r="CC35" s="5" t="s">
        <v>123</v>
      </c>
      <c r="CD35" s="5" t="s">
        <v>123</v>
      </c>
      <c r="CK35" s="5" t="s">
        <v>123</v>
      </c>
      <c r="CO35" s="5" t="s">
        <v>123</v>
      </c>
      <c r="DB35" s="5">
        <v>3.0</v>
      </c>
      <c r="DD35" s="5" t="s">
        <v>1404</v>
      </c>
      <c r="DE35" s="5" t="s">
        <v>138</v>
      </c>
      <c r="DF35" s="5" t="s">
        <v>2137</v>
      </c>
      <c r="DG35" s="16" t="s">
        <v>2138</v>
      </c>
      <c r="DH35" s="30" t="str">
        <f>HYPERLINK("https://docs.google.com/document/d/1VlLI9gIduUTfKGKiH13t4KA_kpH88i_zUuMNgW8NYS8/edit?usp=drivesdk","Canopy Nomination 165: Purdue Polytechnic High School")</f>
        <v>Canopy Nomination 165: Purdue Polytechnic High School</v>
      </c>
      <c r="DI35" s="5" t="s">
        <v>2111</v>
      </c>
    </row>
    <row r="36">
      <c r="A36" s="5">
        <v>176.0</v>
      </c>
      <c r="B36" s="6" t="s">
        <v>1479</v>
      </c>
      <c r="C36" s="6" t="s">
        <v>1480</v>
      </c>
      <c r="D36" s="5" t="s">
        <v>109</v>
      </c>
      <c r="G36" s="5" t="s">
        <v>1550</v>
      </c>
      <c r="H36" s="5" t="s">
        <v>1482</v>
      </c>
      <c r="I36" s="5" t="s">
        <v>1483</v>
      </c>
      <c r="J36" s="5" t="s">
        <v>448</v>
      </c>
      <c r="K36" s="5" t="s">
        <v>1484</v>
      </c>
      <c r="L36" s="8" t="s">
        <v>1485</v>
      </c>
      <c r="M36" s="5" t="s">
        <v>118</v>
      </c>
      <c r="N36" s="5" t="s">
        <v>1486</v>
      </c>
      <c r="O36" s="5" t="s">
        <v>1487</v>
      </c>
      <c r="P36" s="5" t="s">
        <v>1488</v>
      </c>
      <c r="Q36" s="5" t="s">
        <v>157</v>
      </c>
      <c r="R36" s="5" t="s">
        <v>123</v>
      </c>
      <c r="S36" s="5" t="s">
        <v>123</v>
      </c>
      <c r="T36" s="5" t="s">
        <v>123</v>
      </c>
      <c r="U36" s="5" t="s">
        <v>123</v>
      </c>
      <c r="V36" s="5" t="s">
        <v>123</v>
      </c>
      <c r="X36" s="5" t="s">
        <v>123</v>
      </c>
      <c r="Z36" s="5" t="s">
        <v>123</v>
      </c>
      <c r="AC36" s="5" t="s">
        <v>123</v>
      </c>
      <c r="AE36" s="5" t="s">
        <v>123</v>
      </c>
      <c r="AH36" s="5" t="s">
        <v>123</v>
      </c>
      <c r="AK36" s="5" t="s">
        <v>123</v>
      </c>
      <c r="AL36" s="5" t="s">
        <v>123</v>
      </c>
      <c r="AM36" s="5" t="s">
        <v>123</v>
      </c>
      <c r="AN36" s="5" t="s">
        <v>123</v>
      </c>
      <c r="AP36" s="5" t="s">
        <v>123</v>
      </c>
      <c r="AT36" s="5" t="s">
        <v>123</v>
      </c>
      <c r="AV36" s="5" t="s">
        <v>123</v>
      </c>
      <c r="BE36" s="5" t="s">
        <v>123</v>
      </c>
      <c r="BF36" s="5" t="s">
        <v>123</v>
      </c>
      <c r="BK36" s="5" t="s">
        <v>123</v>
      </c>
      <c r="BM36" s="5" t="s">
        <v>123</v>
      </c>
      <c r="BO36" s="5" t="s">
        <v>123</v>
      </c>
      <c r="BT36" s="5" t="s">
        <v>123</v>
      </c>
      <c r="BU36" s="5" t="s">
        <v>123</v>
      </c>
      <c r="BV36" s="5" t="s">
        <v>123</v>
      </c>
      <c r="BW36" s="5" t="s">
        <v>123</v>
      </c>
      <c r="CE36" s="5" t="s">
        <v>123</v>
      </c>
      <c r="CG36" s="5" t="s">
        <v>123</v>
      </c>
      <c r="CH36" s="5" t="s">
        <v>123</v>
      </c>
      <c r="CI36" s="5" t="s">
        <v>123</v>
      </c>
      <c r="CM36" s="5" t="s">
        <v>123</v>
      </c>
      <c r="CQ36" s="5" t="s">
        <v>123</v>
      </c>
      <c r="CR36" s="5" t="s">
        <v>123</v>
      </c>
      <c r="CS36" s="5" t="s">
        <v>123</v>
      </c>
      <c r="CT36" s="5" t="s">
        <v>123</v>
      </c>
      <c r="DB36" s="9">
        <v>43558.0</v>
      </c>
      <c r="DE36" s="5" t="s">
        <v>124</v>
      </c>
      <c r="DF36" s="5" t="s">
        <v>2143</v>
      </c>
      <c r="DG36" s="16" t="s">
        <v>2144</v>
      </c>
      <c r="DH36" s="30" t="str">
        <f>HYPERLINK("https://docs.google.com/document/d/1VIgkcw-NGHE1hCqFtw8-qlf7akvRf7s-i6c_GWQd5oI/edit?usp=drivesdk","Canopy Nomination 176: Sanborn Regional High School")</f>
        <v>Canopy Nomination 176: Sanborn Regional High School</v>
      </c>
      <c r="DI36" s="5" t="s">
        <v>2111</v>
      </c>
    </row>
    <row r="37">
      <c r="A37" s="5">
        <v>179.0</v>
      </c>
      <c r="B37" s="6">
        <v>104.0</v>
      </c>
      <c r="C37" s="6">
        <v>82.0</v>
      </c>
      <c r="D37" s="5" t="s">
        <v>109</v>
      </c>
      <c r="E37" s="5" t="s">
        <v>110</v>
      </c>
      <c r="F37" s="5" t="s">
        <v>160</v>
      </c>
      <c r="G37" s="5" t="s">
        <v>311</v>
      </c>
      <c r="H37" s="5" t="s">
        <v>1505</v>
      </c>
      <c r="I37" s="5" t="s">
        <v>1506</v>
      </c>
      <c r="J37" s="5" t="s">
        <v>314</v>
      </c>
      <c r="K37" s="5" t="s">
        <v>143</v>
      </c>
      <c r="L37" s="8" t="s">
        <v>1507</v>
      </c>
      <c r="M37" s="5" t="s">
        <v>118</v>
      </c>
      <c r="N37" s="5" t="s">
        <v>1508</v>
      </c>
      <c r="O37" s="5" t="s">
        <v>1509</v>
      </c>
      <c r="P37" s="5" t="s">
        <v>1510</v>
      </c>
      <c r="Q37" s="5" t="s">
        <v>157</v>
      </c>
      <c r="R37" s="5" t="s">
        <v>123</v>
      </c>
      <c r="T37" s="5" t="s">
        <v>123</v>
      </c>
      <c r="AA37" s="5" t="s">
        <v>123</v>
      </c>
      <c r="AE37" s="5" t="s">
        <v>123</v>
      </c>
      <c r="AJ37" s="5" t="s">
        <v>123</v>
      </c>
      <c r="AS37" s="5" t="s">
        <v>123</v>
      </c>
      <c r="AV37" s="5" t="s">
        <v>123</v>
      </c>
      <c r="BF37" s="5" t="s">
        <v>123</v>
      </c>
      <c r="DB37" s="5">
        <v>3.0</v>
      </c>
      <c r="DD37" s="5" t="s">
        <v>320</v>
      </c>
      <c r="DE37" s="5" t="s">
        <v>138</v>
      </c>
      <c r="DF37" s="5" t="s">
        <v>2147</v>
      </c>
      <c r="DG37" s="16" t="s">
        <v>2148</v>
      </c>
      <c r="DH37" s="30" t="str">
        <f>HYPERLINK("https://docs.google.com/document/d/1aSAm9jNYwCUIfwU6nlAYjfSRSMOnTXXJxPdXBeuRRZc/edit?usp=drivesdk","Canopy Nomination 179: Scott Central High School")</f>
        <v>Canopy Nomination 179: Scott Central High School</v>
      </c>
      <c r="DI37" s="5" t="s">
        <v>2111</v>
      </c>
    </row>
    <row r="38">
      <c r="A38" s="5">
        <v>180.0</v>
      </c>
      <c r="B38" s="6">
        <v>46.0</v>
      </c>
      <c r="C38" s="6">
        <v>104.0</v>
      </c>
      <c r="D38" s="5" t="s">
        <v>109</v>
      </c>
      <c r="E38" s="5" t="s">
        <v>110</v>
      </c>
      <c r="F38" s="5" t="s">
        <v>111</v>
      </c>
      <c r="G38" s="5" t="s">
        <v>112</v>
      </c>
      <c r="H38" s="5" t="s">
        <v>1511</v>
      </c>
      <c r="I38" s="5" t="s">
        <v>1512</v>
      </c>
      <c r="J38" s="5" t="s">
        <v>447</v>
      </c>
      <c r="K38" s="5" t="s">
        <v>1513</v>
      </c>
      <c r="L38" s="8" t="s">
        <v>1514</v>
      </c>
      <c r="M38" s="5" t="s">
        <v>118</v>
      </c>
      <c r="N38" s="5" t="s">
        <v>1515</v>
      </c>
      <c r="O38" s="5" t="s">
        <v>1516</v>
      </c>
      <c r="P38" s="5" t="s">
        <v>1517</v>
      </c>
      <c r="Q38" s="5" t="s">
        <v>157</v>
      </c>
      <c r="U38" s="5" t="s">
        <v>123</v>
      </c>
      <c r="Y38" s="5" t="s">
        <v>123</v>
      </c>
      <c r="AB38" s="5" t="s">
        <v>123</v>
      </c>
      <c r="AC38" s="5" t="s">
        <v>123</v>
      </c>
      <c r="AM38" s="5" t="s">
        <v>123</v>
      </c>
      <c r="AQ38" s="5" t="s">
        <v>123</v>
      </c>
      <c r="BB38" s="5" t="s">
        <v>123</v>
      </c>
      <c r="BC38" s="5" t="s">
        <v>123</v>
      </c>
      <c r="BD38" s="5" t="s">
        <v>123</v>
      </c>
      <c r="BH38" s="5" t="s">
        <v>123</v>
      </c>
      <c r="BK38" s="5" t="s">
        <v>123</v>
      </c>
      <c r="BQ38" s="5" t="s">
        <v>123</v>
      </c>
      <c r="BR38" s="5" t="s">
        <v>123</v>
      </c>
      <c r="BS38" s="5" t="s">
        <v>123</v>
      </c>
      <c r="BT38" s="5" t="s">
        <v>123</v>
      </c>
      <c r="BU38" s="5" t="s">
        <v>123</v>
      </c>
      <c r="BV38" s="5" t="s">
        <v>123</v>
      </c>
      <c r="BZ38" s="5" t="s">
        <v>123</v>
      </c>
      <c r="CA38" s="5" t="s">
        <v>123</v>
      </c>
      <c r="DB38" s="5">
        <v>4.0</v>
      </c>
      <c r="DE38" s="5" t="s">
        <v>124</v>
      </c>
      <c r="DF38" s="5" t="s">
        <v>2151</v>
      </c>
      <c r="DG38" s="16" t="s">
        <v>2152</v>
      </c>
      <c r="DH38" s="30" t="str">
        <f>HYPERLINK("https://docs.google.com/document/d/1ZkthUaJ-16KPJ8dLOL7WEO2ZaDw9p2_T0wZchVqDwnA/edit?usp=drivesdk","Canopy Nomination 180: SEEQS")</f>
        <v>Canopy Nomination 180: SEEQS</v>
      </c>
      <c r="DI38" s="5" t="s">
        <v>2157</v>
      </c>
    </row>
    <row r="39">
      <c r="A39" s="5">
        <v>192.0</v>
      </c>
      <c r="B39" s="6" t="s">
        <v>1606</v>
      </c>
      <c r="C39" s="6" t="s">
        <v>1607</v>
      </c>
      <c r="D39" s="5" t="s">
        <v>109</v>
      </c>
      <c r="G39" s="5" t="s">
        <v>1608</v>
      </c>
      <c r="H39" s="5" t="s">
        <v>1609</v>
      </c>
      <c r="I39" s="5" t="s">
        <v>1610</v>
      </c>
      <c r="J39" s="5" t="s">
        <v>448</v>
      </c>
      <c r="K39" s="5" t="s">
        <v>1611</v>
      </c>
      <c r="L39" s="8" t="s">
        <v>1612</v>
      </c>
      <c r="M39" s="5" t="s">
        <v>118</v>
      </c>
      <c r="N39" s="5" t="s">
        <v>1613</v>
      </c>
      <c r="O39" s="5" t="s">
        <v>1614</v>
      </c>
      <c r="P39" s="5" t="s">
        <v>1615</v>
      </c>
      <c r="Q39" s="5" t="s">
        <v>157</v>
      </c>
      <c r="R39" s="5" t="s">
        <v>123</v>
      </c>
      <c r="S39" s="5" t="s">
        <v>123</v>
      </c>
      <c r="T39" s="5" t="s">
        <v>123</v>
      </c>
      <c r="V39" s="5" t="s">
        <v>123</v>
      </c>
      <c r="X39" s="5" t="s">
        <v>123</v>
      </c>
      <c r="Y39" s="5" t="s">
        <v>123</v>
      </c>
      <c r="AA39" s="5" t="s">
        <v>123</v>
      </c>
      <c r="AB39" s="5" t="s">
        <v>123</v>
      </c>
      <c r="AC39" s="5" t="s">
        <v>123</v>
      </c>
      <c r="AE39" s="5" t="s">
        <v>123</v>
      </c>
      <c r="AK39" s="5" t="s">
        <v>123</v>
      </c>
      <c r="AL39" s="5" t="s">
        <v>123</v>
      </c>
      <c r="AM39" s="5" t="s">
        <v>123</v>
      </c>
      <c r="AN39" s="5" t="s">
        <v>123</v>
      </c>
      <c r="AO39" s="5" t="s">
        <v>123</v>
      </c>
      <c r="AP39" s="5" t="s">
        <v>123</v>
      </c>
      <c r="AV39" s="5" t="s">
        <v>123</v>
      </c>
      <c r="BK39" s="5" t="s">
        <v>123</v>
      </c>
      <c r="BM39" s="5" t="s">
        <v>123</v>
      </c>
      <c r="BN39" s="5" t="s">
        <v>123</v>
      </c>
      <c r="BO39" s="5" t="s">
        <v>123</v>
      </c>
      <c r="BQ39" s="5" t="s">
        <v>123</v>
      </c>
      <c r="BR39" s="5" t="s">
        <v>123</v>
      </c>
      <c r="BS39" s="5" t="s">
        <v>123</v>
      </c>
      <c r="BT39" s="5" t="s">
        <v>123</v>
      </c>
      <c r="BU39" s="5" t="s">
        <v>123</v>
      </c>
      <c r="BV39" s="5" t="s">
        <v>123</v>
      </c>
      <c r="BX39" s="5" t="s">
        <v>123</v>
      </c>
      <c r="BY39" s="5" t="s">
        <v>123</v>
      </c>
      <c r="CA39" s="5" t="s">
        <v>123</v>
      </c>
      <c r="CB39" s="5" t="s">
        <v>123</v>
      </c>
      <c r="CE39" s="5" t="s">
        <v>123</v>
      </c>
      <c r="CF39" s="5" t="s">
        <v>123</v>
      </c>
      <c r="CG39" s="5" t="s">
        <v>123</v>
      </c>
      <c r="CJ39" s="5" t="s">
        <v>123</v>
      </c>
      <c r="CP39" s="5" t="s">
        <v>123</v>
      </c>
      <c r="CT39" s="5" t="s">
        <v>123</v>
      </c>
      <c r="DB39" s="13" t="s">
        <v>1618</v>
      </c>
      <c r="DE39" s="5" t="s">
        <v>124</v>
      </c>
      <c r="DF39" s="5" t="s">
        <v>2158</v>
      </c>
      <c r="DG39" s="16" t="s">
        <v>2159</v>
      </c>
      <c r="DH39" s="30" t="str">
        <f>HYPERLINK("https://docs.google.com/document/d/1dHIIuSFqFjuKcD6p7linbSXQRZ8L9ohNfozrNAsqkPU/edit?usp=drivesdk","Canopy Nomination 192: Souhegan Coop High School")</f>
        <v>Canopy Nomination 192: Souhegan Coop High School</v>
      </c>
      <c r="DI39" s="5" t="s">
        <v>2157</v>
      </c>
    </row>
    <row r="40">
      <c r="A40" s="5">
        <v>206.0</v>
      </c>
      <c r="B40" s="6">
        <v>258.0</v>
      </c>
      <c r="C40" s="6">
        <v>66.0</v>
      </c>
      <c r="D40" s="5" t="s">
        <v>109</v>
      </c>
      <c r="E40" s="5" t="s">
        <v>110</v>
      </c>
      <c r="F40" s="5" t="s">
        <v>160</v>
      </c>
      <c r="G40" s="5" t="s">
        <v>761</v>
      </c>
      <c r="H40" s="5" t="s">
        <v>1707</v>
      </c>
      <c r="I40" s="5" t="s">
        <v>1708</v>
      </c>
      <c r="J40" s="5" t="s">
        <v>338</v>
      </c>
      <c r="K40" s="5" t="s">
        <v>742</v>
      </c>
      <c r="L40" s="8" t="s">
        <v>1709</v>
      </c>
      <c r="M40" s="5" t="s">
        <v>118</v>
      </c>
      <c r="N40" s="5" t="s">
        <v>1710</v>
      </c>
      <c r="O40" s="5" t="s">
        <v>1711</v>
      </c>
      <c r="P40" s="5" t="s">
        <v>1713</v>
      </c>
      <c r="Q40" s="5" t="s">
        <v>157</v>
      </c>
      <c r="R40" s="5" t="s">
        <v>123</v>
      </c>
      <c r="S40" s="5" t="s">
        <v>123</v>
      </c>
      <c r="T40" s="5" t="s">
        <v>123</v>
      </c>
      <c r="V40" s="5" t="s">
        <v>123</v>
      </c>
      <c r="X40" s="5" t="s">
        <v>123</v>
      </c>
      <c r="Y40" s="5" t="s">
        <v>123</v>
      </c>
      <c r="Z40" s="5" t="s">
        <v>123</v>
      </c>
      <c r="AB40" s="5" t="s">
        <v>123</v>
      </c>
      <c r="AC40" s="5" t="s">
        <v>123</v>
      </c>
      <c r="AK40" s="5" t="s">
        <v>123</v>
      </c>
      <c r="AL40" s="5" t="s">
        <v>123</v>
      </c>
      <c r="AM40" s="5" t="s">
        <v>123</v>
      </c>
      <c r="AN40" s="5" t="s">
        <v>123</v>
      </c>
      <c r="AO40" s="5" t="s">
        <v>123</v>
      </c>
      <c r="AP40" s="5" t="s">
        <v>123</v>
      </c>
      <c r="AQ40" s="5" t="s">
        <v>123</v>
      </c>
      <c r="AV40" s="5" t="s">
        <v>123</v>
      </c>
      <c r="BB40" s="5" t="s">
        <v>123</v>
      </c>
      <c r="BD40" s="5" t="s">
        <v>123</v>
      </c>
      <c r="BE40" s="5" t="s">
        <v>123</v>
      </c>
      <c r="BK40" s="5" t="s">
        <v>123</v>
      </c>
      <c r="BL40" s="5" t="s">
        <v>123</v>
      </c>
      <c r="BM40" s="5" t="s">
        <v>123</v>
      </c>
      <c r="BN40" s="5" t="s">
        <v>123</v>
      </c>
      <c r="BO40" s="5" t="s">
        <v>123</v>
      </c>
      <c r="BP40" s="5" t="s">
        <v>123</v>
      </c>
      <c r="BQ40" s="5" t="s">
        <v>123</v>
      </c>
      <c r="BR40" s="5" t="s">
        <v>123</v>
      </c>
      <c r="BS40" s="5" t="s">
        <v>123</v>
      </c>
      <c r="BT40" s="5" t="s">
        <v>123</v>
      </c>
      <c r="BU40" s="5" t="s">
        <v>123</v>
      </c>
      <c r="BV40" s="5" t="s">
        <v>123</v>
      </c>
      <c r="BW40" s="5" t="s">
        <v>123</v>
      </c>
      <c r="CE40" s="5" t="s">
        <v>123</v>
      </c>
      <c r="CG40" s="5" t="s">
        <v>123</v>
      </c>
      <c r="CH40" s="5" t="s">
        <v>123</v>
      </c>
      <c r="CI40" s="5" t="s">
        <v>123</v>
      </c>
      <c r="CK40" s="5" t="s">
        <v>123</v>
      </c>
      <c r="CO40" s="5" t="s">
        <v>123</v>
      </c>
      <c r="CP40" s="5" t="s">
        <v>123</v>
      </c>
      <c r="CQ40" s="5" t="s">
        <v>123</v>
      </c>
      <c r="CR40" s="5" t="s">
        <v>123</v>
      </c>
      <c r="CS40" s="5" t="s">
        <v>123</v>
      </c>
      <c r="CU40" s="5" t="s">
        <v>123</v>
      </c>
      <c r="CV40" s="5" t="s">
        <v>123</v>
      </c>
      <c r="DB40" s="5">
        <v>3.0</v>
      </c>
      <c r="DE40" s="5" t="s">
        <v>124</v>
      </c>
      <c r="DF40" s="5" t="s">
        <v>2164</v>
      </c>
      <c r="DG40" s="16" t="s">
        <v>2165</v>
      </c>
      <c r="DH40" s="30" t="str">
        <f>HYPERLINK("https://docs.google.com/document/d/1CW7IwDQ_ZeOCYZxD_2yaZ25kN0UQY2OngM7bqQ21F9w/edit?usp=drivesdk","Canopy Nomination 206: The Young Women's Leadership School of Astoria")</f>
        <v>Canopy Nomination 206: The Young Women's Leadership School of Astoria</v>
      </c>
      <c r="DI40" s="5" t="s">
        <v>2157</v>
      </c>
    </row>
    <row r="41">
      <c r="A41" s="5">
        <v>211.0</v>
      </c>
      <c r="B41" s="6" t="s">
        <v>1739</v>
      </c>
      <c r="C41" s="6" t="s">
        <v>1740</v>
      </c>
      <c r="D41" s="5" t="s">
        <v>109</v>
      </c>
      <c r="G41" s="5" t="s">
        <v>1741</v>
      </c>
      <c r="H41" s="5" t="s">
        <v>1742</v>
      </c>
      <c r="I41" s="5" t="s">
        <v>338</v>
      </c>
      <c r="J41" s="5" t="s">
        <v>338</v>
      </c>
      <c r="K41" s="5" t="s">
        <v>742</v>
      </c>
      <c r="L41" s="8" t="s">
        <v>1743</v>
      </c>
      <c r="M41" s="5" t="s">
        <v>118</v>
      </c>
      <c r="N41" s="5" t="s">
        <v>1744</v>
      </c>
      <c r="O41" s="5" t="s">
        <v>1745</v>
      </c>
      <c r="P41" s="5" t="s">
        <v>1746</v>
      </c>
      <c r="Q41" s="5" t="s">
        <v>157</v>
      </c>
      <c r="R41" s="5" t="s">
        <v>123</v>
      </c>
      <c r="S41" s="5" t="s">
        <v>123</v>
      </c>
      <c r="T41" s="5" t="s">
        <v>123</v>
      </c>
      <c r="U41" s="5" t="s">
        <v>123</v>
      </c>
      <c r="V41" s="5" t="s">
        <v>123</v>
      </c>
      <c r="W41" s="5" t="s">
        <v>123</v>
      </c>
      <c r="X41" s="5" t="s">
        <v>123</v>
      </c>
      <c r="Y41" s="5" t="s">
        <v>123</v>
      </c>
      <c r="Z41" s="5" t="s">
        <v>123</v>
      </c>
      <c r="AB41" s="5" t="s">
        <v>123</v>
      </c>
      <c r="AC41" s="5" t="s">
        <v>123</v>
      </c>
      <c r="AK41" s="5" t="s">
        <v>123</v>
      </c>
      <c r="AL41" s="5" t="s">
        <v>123</v>
      </c>
      <c r="AM41" s="5" t="s">
        <v>123</v>
      </c>
      <c r="AN41" s="5" t="s">
        <v>123</v>
      </c>
      <c r="AO41" s="5" t="s">
        <v>123</v>
      </c>
      <c r="AP41" s="5" t="s">
        <v>123</v>
      </c>
      <c r="AQ41" s="5" t="s">
        <v>123</v>
      </c>
      <c r="AS41" s="5" t="s">
        <v>123</v>
      </c>
      <c r="AT41" s="5" t="s">
        <v>123</v>
      </c>
      <c r="AV41" s="5" t="s">
        <v>123</v>
      </c>
      <c r="AW41" s="5" t="s">
        <v>123</v>
      </c>
      <c r="AX41" s="5" t="s">
        <v>123</v>
      </c>
      <c r="AY41" s="5" t="s">
        <v>123</v>
      </c>
      <c r="AZ41" s="5" t="s">
        <v>123</v>
      </c>
      <c r="BA41" s="5" t="s">
        <v>123</v>
      </c>
      <c r="BB41" s="5" t="s">
        <v>123</v>
      </c>
      <c r="BC41" s="5" t="s">
        <v>123</v>
      </c>
      <c r="BD41" s="5" t="s">
        <v>123</v>
      </c>
      <c r="BE41" s="5" t="s">
        <v>123</v>
      </c>
      <c r="BF41" s="5" t="s">
        <v>123</v>
      </c>
      <c r="BG41" s="5" t="s">
        <v>123</v>
      </c>
      <c r="BH41" s="5" t="s">
        <v>123</v>
      </c>
      <c r="BI41" s="5" t="s">
        <v>123</v>
      </c>
      <c r="BK41" s="5" t="s">
        <v>123</v>
      </c>
      <c r="BL41" s="5" t="s">
        <v>123</v>
      </c>
      <c r="BM41" s="5" t="s">
        <v>123</v>
      </c>
      <c r="BN41" s="5" t="s">
        <v>123</v>
      </c>
      <c r="BO41" s="5" t="s">
        <v>123</v>
      </c>
      <c r="BP41" s="5" t="s">
        <v>123</v>
      </c>
      <c r="BQ41" s="5" t="s">
        <v>123</v>
      </c>
      <c r="BR41" s="5" t="s">
        <v>123</v>
      </c>
      <c r="BS41" s="5" t="s">
        <v>123</v>
      </c>
      <c r="BT41" s="5" t="s">
        <v>123</v>
      </c>
      <c r="BU41" s="5" t="s">
        <v>123</v>
      </c>
      <c r="BV41" s="5" t="s">
        <v>123</v>
      </c>
      <c r="BW41" s="5" t="s">
        <v>123</v>
      </c>
      <c r="CB41" s="5" t="s">
        <v>123</v>
      </c>
      <c r="CC41" s="5" t="s">
        <v>123</v>
      </c>
      <c r="CD41" s="5" t="s">
        <v>123</v>
      </c>
      <c r="CE41" s="5" t="s">
        <v>123</v>
      </c>
      <c r="CF41" s="5" t="s">
        <v>123</v>
      </c>
      <c r="CG41" s="5" t="s">
        <v>123</v>
      </c>
      <c r="CH41" s="5" t="s">
        <v>123</v>
      </c>
      <c r="CI41" s="5" t="s">
        <v>123</v>
      </c>
      <c r="CJ41" s="5" t="s">
        <v>123</v>
      </c>
      <c r="CO41" s="5" t="s">
        <v>123</v>
      </c>
      <c r="CP41" s="5" t="s">
        <v>123</v>
      </c>
      <c r="CQ41" s="5" t="s">
        <v>123</v>
      </c>
      <c r="CR41" s="5" t="s">
        <v>123</v>
      </c>
      <c r="CS41" s="5" t="s">
        <v>123</v>
      </c>
      <c r="CU41" s="5" t="s">
        <v>123</v>
      </c>
      <c r="DB41" s="17" t="s">
        <v>1747</v>
      </c>
      <c r="DE41" s="5" t="s">
        <v>124</v>
      </c>
      <c r="DF41" s="5" t="s">
        <v>2172</v>
      </c>
      <c r="DG41" s="16" t="s">
        <v>2173</v>
      </c>
      <c r="DH41" s="30" t="str">
        <f>HYPERLINK("https://docs.google.com/document/d/1sZc_yN-Q9yaChq9B7bf1WgYCEs_2kj605MoGgo4woHw/edit?usp=drivesdk","Canopy Nomination 211: Urban Assembly Maker Academy")</f>
        <v>Canopy Nomination 211: Urban Assembly Maker Academy</v>
      </c>
      <c r="DI41" s="5" t="s">
        <v>2157</v>
      </c>
    </row>
    <row r="42">
      <c r="A42" s="5">
        <v>215.0</v>
      </c>
      <c r="B42" s="6">
        <v>248.0</v>
      </c>
      <c r="C42" s="6">
        <v>46.0</v>
      </c>
      <c r="D42" s="5" t="s">
        <v>109</v>
      </c>
      <c r="E42" s="5" t="s">
        <v>125</v>
      </c>
      <c r="F42" s="5" t="s">
        <v>160</v>
      </c>
      <c r="G42" s="5" t="s">
        <v>559</v>
      </c>
      <c r="H42" s="5" t="s">
        <v>1772</v>
      </c>
      <c r="I42" s="5" t="s">
        <v>1773</v>
      </c>
      <c r="J42" s="5" t="s">
        <v>456</v>
      </c>
      <c r="K42" s="5" t="s">
        <v>1774</v>
      </c>
      <c r="L42" s="8" t="s">
        <v>1775</v>
      </c>
      <c r="M42" s="5" t="s">
        <v>118</v>
      </c>
      <c r="N42" s="5" t="s">
        <v>1776</v>
      </c>
      <c r="O42" s="5" t="s">
        <v>1777</v>
      </c>
      <c r="P42" s="5" t="s">
        <v>1778</v>
      </c>
      <c r="Q42" s="5" t="s">
        <v>157</v>
      </c>
      <c r="R42" s="5" t="s">
        <v>123</v>
      </c>
      <c r="S42" s="5" t="s">
        <v>123</v>
      </c>
      <c r="T42" s="5" t="s">
        <v>123</v>
      </c>
      <c r="X42" s="5" t="s">
        <v>123</v>
      </c>
      <c r="Y42" s="5" t="s">
        <v>123</v>
      </c>
      <c r="AG42" s="5" t="s">
        <v>123</v>
      </c>
      <c r="AL42" s="5" t="s">
        <v>123</v>
      </c>
      <c r="AM42" s="5" t="s">
        <v>123</v>
      </c>
      <c r="AO42" s="5" t="s">
        <v>123</v>
      </c>
      <c r="AP42" s="5" t="s">
        <v>123</v>
      </c>
      <c r="AT42" s="5" t="s">
        <v>123</v>
      </c>
      <c r="AY42" s="5" t="s">
        <v>123</v>
      </c>
      <c r="AZ42" s="5" t="s">
        <v>123</v>
      </c>
      <c r="BA42" s="5" t="s">
        <v>123</v>
      </c>
      <c r="BE42" s="5" t="s">
        <v>123</v>
      </c>
      <c r="BK42" s="5" t="s">
        <v>123</v>
      </c>
      <c r="BL42" s="5" t="s">
        <v>123</v>
      </c>
      <c r="BV42" s="5" t="s">
        <v>123</v>
      </c>
      <c r="CI42" s="5" t="s">
        <v>123</v>
      </c>
      <c r="CK42" s="5" t="s">
        <v>123</v>
      </c>
      <c r="CL42" s="5" t="s">
        <v>123</v>
      </c>
      <c r="CM42" s="5" t="s">
        <v>123</v>
      </c>
      <c r="CN42" s="5" t="s">
        <v>123</v>
      </c>
      <c r="CO42" s="5" t="s">
        <v>123</v>
      </c>
      <c r="CP42" s="5" t="s">
        <v>123</v>
      </c>
      <c r="CU42" s="5" t="s">
        <v>123</v>
      </c>
      <c r="CW42" s="5" t="s">
        <v>123</v>
      </c>
      <c r="DB42" s="5">
        <v>3.0</v>
      </c>
      <c r="DE42" s="5" t="s">
        <v>124</v>
      </c>
      <c r="DF42" s="5" t="s">
        <v>2176</v>
      </c>
      <c r="DG42" s="16" t="s">
        <v>2177</v>
      </c>
      <c r="DH42" s="30" t="str">
        <f>HYPERLINK("https://docs.google.com/document/d/19rZAdXamUVGUWyrEaX-Yu_uqrSVQf__9IJNnC71tKNg/edit?usp=drivesdk","Canopy Nomination 215: Valor Flagship Academy")</f>
        <v>Canopy Nomination 215: Valor Flagship Academy</v>
      </c>
      <c r="DI42" s="5" t="s">
        <v>2157</v>
      </c>
    </row>
    <row r="43">
      <c r="A43" s="5">
        <v>218.0</v>
      </c>
      <c r="B43" s="6">
        <v>178.0</v>
      </c>
      <c r="C43" s="6">
        <v>104.0</v>
      </c>
      <c r="D43" s="5" t="s">
        <v>109</v>
      </c>
      <c r="E43" s="5" t="s">
        <v>110</v>
      </c>
      <c r="F43" s="5" t="s">
        <v>111</v>
      </c>
      <c r="G43" s="5" t="s">
        <v>112</v>
      </c>
      <c r="H43" s="5" t="s">
        <v>1792</v>
      </c>
      <c r="I43" s="5" t="s">
        <v>1793</v>
      </c>
      <c r="J43" s="5" t="s">
        <v>447</v>
      </c>
      <c r="K43" s="5" t="s">
        <v>1513</v>
      </c>
      <c r="L43" s="8" t="s">
        <v>1794</v>
      </c>
      <c r="M43" s="5" t="s">
        <v>118</v>
      </c>
      <c r="N43" s="5" t="s">
        <v>1795</v>
      </c>
      <c r="O43" s="5" t="s">
        <v>1796</v>
      </c>
      <c r="P43" s="5" t="s">
        <v>1797</v>
      </c>
      <c r="Q43" s="5" t="s">
        <v>157</v>
      </c>
      <c r="W43" s="5" t="s">
        <v>123</v>
      </c>
      <c r="AB43" s="5" t="s">
        <v>123</v>
      </c>
      <c r="AC43" s="5" t="s">
        <v>123</v>
      </c>
      <c r="BQ43" s="5" t="s">
        <v>123</v>
      </c>
      <c r="BS43" s="5" t="s">
        <v>123</v>
      </c>
      <c r="BT43" s="5" t="s">
        <v>123</v>
      </c>
      <c r="BY43" s="5" t="s">
        <v>123</v>
      </c>
      <c r="BZ43" s="5" t="s">
        <v>123</v>
      </c>
      <c r="CA43" s="5" t="s">
        <v>123</v>
      </c>
      <c r="CB43" s="5" t="s">
        <v>123</v>
      </c>
      <c r="CC43" s="5" t="s">
        <v>123</v>
      </c>
      <c r="CD43" s="5" t="s">
        <v>123</v>
      </c>
      <c r="CG43" s="5" t="s">
        <v>123</v>
      </c>
      <c r="DB43" s="5">
        <v>3.0</v>
      </c>
      <c r="DD43" s="5" t="s">
        <v>1798</v>
      </c>
      <c r="DE43" s="5" t="s">
        <v>138</v>
      </c>
      <c r="DF43" s="5" t="s">
        <v>2182</v>
      </c>
      <c r="DG43" s="16" t="s">
        <v>2183</v>
      </c>
      <c r="DH43" s="30" t="str">
        <f>HYPERLINK("https://docs.google.com/document/d/1NvrLGaZUEwJdbbj6LH3VxDThKQcExsvaNwykMn4hEjM/edit?usp=drivesdk","Canopy Nomination 218: Waimea Canyon Middle School")</f>
        <v>Canopy Nomination 218: Waimea Canyon Middle School</v>
      </c>
      <c r="DI43" s="5" t="s">
        <v>2157</v>
      </c>
    </row>
    <row r="44">
      <c r="A44" s="5">
        <v>220.0</v>
      </c>
      <c r="B44" s="6" t="s">
        <v>1806</v>
      </c>
      <c r="C44" s="6" t="s">
        <v>1807</v>
      </c>
      <c r="D44" s="5" t="s">
        <v>109</v>
      </c>
      <c r="G44" s="5" t="s">
        <v>1808</v>
      </c>
      <c r="H44" s="5" t="s">
        <v>1809</v>
      </c>
      <c r="I44" s="5" t="s">
        <v>259</v>
      </c>
      <c r="J44" s="5" t="s">
        <v>439</v>
      </c>
      <c r="K44" s="5" t="s">
        <v>1809</v>
      </c>
      <c r="L44" s="8" t="s">
        <v>1810</v>
      </c>
      <c r="M44" s="5" t="s">
        <v>118</v>
      </c>
      <c r="N44" s="5" t="s">
        <v>1811</v>
      </c>
      <c r="O44" s="5" t="s">
        <v>1812</v>
      </c>
      <c r="P44" s="5" t="s">
        <v>1813</v>
      </c>
      <c r="Q44" s="5" t="s">
        <v>157</v>
      </c>
      <c r="R44" s="5" t="s">
        <v>123</v>
      </c>
      <c r="T44" s="5" t="s">
        <v>123</v>
      </c>
      <c r="U44" s="5" t="s">
        <v>123</v>
      </c>
      <c r="V44" s="5" t="s">
        <v>123</v>
      </c>
      <c r="X44" s="5" t="s">
        <v>123</v>
      </c>
      <c r="Y44" s="5" t="s">
        <v>123</v>
      </c>
      <c r="AA44" s="5" t="s">
        <v>123</v>
      </c>
      <c r="AB44" s="5" t="s">
        <v>123</v>
      </c>
      <c r="AC44" s="5" t="s">
        <v>123</v>
      </c>
      <c r="AE44" s="5" t="s">
        <v>123</v>
      </c>
      <c r="AH44" s="5" t="s">
        <v>123</v>
      </c>
      <c r="AJ44" s="5" t="s">
        <v>123</v>
      </c>
      <c r="AK44" s="5" t="s">
        <v>123</v>
      </c>
      <c r="AM44" s="5" t="s">
        <v>123</v>
      </c>
      <c r="AQ44" s="5" t="s">
        <v>123</v>
      </c>
      <c r="AR44" s="5" t="s">
        <v>123</v>
      </c>
      <c r="AS44" s="5" t="s">
        <v>123</v>
      </c>
      <c r="AT44" s="5" t="s">
        <v>123</v>
      </c>
      <c r="AV44" s="5" t="s">
        <v>123</v>
      </c>
      <c r="AW44" s="5" t="s">
        <v>123</v>
      </c>
      <c r="AX44" s="5" t="s">
        <v>123</v>
      </c>
      <c r="AY44" s="5" t="s">
        <v>123</v>
      </c>
      <c r="AZ44" s="5" t="s">
        <v>123</v>
      </c>
      <c r="BA44" s="5" t="s">
        <v>123</v>
      </c>
      <c r="BB44" s="5" t="s">
        <v>123</v>
      </c>
      <c r="BD44" s="5" t="s">
        <v>123</v>
      </c>
      <c r="BE44" s="5" t="s">
        <v>123</v>
      </c>
      <c r="BF44" s="5" t="s">
        <v>123</v>
      </c>
      <c r="BG44" s="5" t="s">
        <v>123</v>
      </c>
      <c r="BH44" s="5" t="s">
        <v>123</v>
      </c>
      <c r="BI44" s="5" t="s">
        <v>123</v>
      </c>
      <c r="BJ44" s="5" t="s">
        <v>123</v>
      </c>
      <c r="BK44" s="5" t="s">
        <v>123</v>
      </c>
      <c r="BL44" s="5" t="s">
        <v>123</v>
      </c>
      <c r="BM44" s="5" t="s">
        <v>123</v>
      </c>
      <c r="BO44" s="5" t="s">
        <v>123</v>
      </c>
      <c r="BP44" s="5" t="s">
        <v>123</v>
      </c>
      <c r="BT44" s="5" t="s">
        <v>123</v>
      </c>
      <c r="BX44" s="5" t="s">
        <v>123</v>
      </c>
      <c r="CA44" s="5" t="s">
        <v>123</v>
      </c>
      <c r="CC44" s="5" t="s">
        <v>123</v>
      </c>
      <c r="CD44" s="5" t="s">
        <v>123</v>
      </c>
      <c r="CE44" s="5" t="s">
        <v>123</v>
      </c>
      <c r="CF44" s="5" t="s">
        <v>123</v>
      </c>
      <c r="CG44" s="5" t="s">
        <v>123</v>
      </c>
      <c r="CI44" s="5" t="s">
        <v>123</v>
      </c>
      <c r="CJ44" s="5" t="s">
        <v>123</v>
      </c>
      <c r="CK44" s="5" t="s">
        <v>123</v>
      </c>
      <c r="CL44" s="5" t="s">
        <v>123</v>
      </c>
      <c r="CM44" s="5" t="s">
        <v>123</v>
      </c>
      <c r="CN44" s="5" t="s">
        <v>123</v>
      </c>
      <c r="CO44" s="5" t="s">
        <v>123</v>
      </c>
      <c r="CP44" s="5" t="s">
        <v>123</v>
      </c>
      <c r="CQ44" s="5" t="s">
        <v>123</v>
      </c>
      <c r="CR44" s="5" t="s">
        <v>123</v>
      </c>
      <c r="CU44" s="5" t="s">
        <v>123</v>
      </c>
      <c r="CW44" s="5" t="s">
        <v>123</v>
      </c>
      <c r="CX44" s="5" t="s">
        <v>123</v>
      </c>
      <c r="CZ44" s="5" t="s">
        <v>123</v>
      </c>
      <c r="DB44" s="9">
        <v>43527.0</v>
      </c>
      <c r="DE44" s="5" t="s">
        <v>138</v>
      </c>
      <c r="DF44" s="5" t="s">
        <v>2186</v>
      </c>
      <c r="DG44" s="16" t="s">
        <v>2187</v>
      </c>
      <c r="DH44" s="30" t="str">
        <f>HYPERLINK("https://docs.google.com/document/d/1l9a8XcS3KRfUNVxzx6HW8jdyU0f3r2_0Ev20zgaZjXg/edit?usp=drivesdk","Canopy Nomination 220: Washington Leadership Academy")</f>
        <v>Canopy Nomination 220: Washington Leadership Academy</v>
      </c>
      <c r="DI44" s="5" t="s">
        <v>2157</v>
      </c>
    </row>
    <row r="45">
      <c r="A45" s="5">
        <v>223.0</v>
      </c>
      <c r="B45" s="6">
        <v>156.0</v>
      </c>
      <c r="C45" s="6">
        <v>66.0</v>
      </c>
      <c r="D45" s="5" t="s">
        <v>109</v>
      </c>
      <c r="E45" s="5" t="s">
        <v>110</v>
      </c>
      <c r="F45" s="5" t="s">
        <v>160</v>
      </c>
      <c r="G45" s="5" t="s">
        <v>761</v>
      </c>
      <c r="H45" s="5" t="s">
        <v>1830</v>
      </c>
      <c r="I45" s="5" t="s">
        <v>338</v>
      </c>
      <c r="J45" s="5" t="s">
        <v>338</v>
      </c>
      <c r="K45" s="5" t="s">
        <v>742</v>
      </c>
      <c r="L45" s="8" t="s">
        <v>1831</v>
      </c>
      <c r="M45" s="5" t="s">
        <v>118</v>
      </c>
      <c r="N45" s="5" t="s">
        <v>1832</v>
      </c>
      <c r="O45" s="5" t="s">
        <v>1833</v>
      </c>
      <c r="P45" s="5" t="s">
        <v>1834</v>
      </c>
      <c r="Q45" s="5" t="s">
        <v>157</v>
      </c>
      <c r="R45" s="5" t="s">
        <v>123</v>
      </c>
      <c r="S45" s="5" t="s">
        <v>123</v>
      </c>
      <c r="T45" s="5" t="s">
        <v>123</v>
      </c>
      <c r="V45" s="5" t="s">
        <v>123</v>
      </c>
      <c r="X45" s="5" t="s">
        <v>123</v>
      </c>
      <c r="Y45" s="5" t="s">
        <v>123</v>
      </c>
      <c r="Z45" s="5" t="s">
        <v>123</v>
      </c>
      <c r="AA45" s="5" t="s">
        <v>123</v>
      </c>
      <c r="AB45" s="5" t="s">
        <v>123</v>
      </c>
      <c r="AH45" s="5" t="s">
        <v>123</v>
      </c>
      <c r="AK45" s="5" t="s">
        <v>123</v>
      </c>
      <c r="AM45" s="5" t="s">
        <v>123</v>
      </c>
      <c r="AN45" s="5" t="s">
        <v>123</v>
      </c>
      <c r="AP45" s="5" t="s">
        <v>123</v>
      </c>
      <c r="AQ45" s="5" t="s">
        <v>123</v>
      </c>
      <c r="AR45" s="5" t="s">
        <v>123</v>
      </c>
      <c r="AS45" s="5" t="s">
        <v>123</v>
      </c>
      <c r="AT45" s="5" t="s">
        <v>123</v>
      </c>
      <c r="AV45" s="5" t="s">
        <v>123</v>
      </c>
      <c r="AW45" s="5" t="s">
        <v>123</v>
      </c>
      <c r="AX45" s="5" t="s">
        <v>123</v>
      </c>
      <c r="AY45" s="5" t="s">
        <v>123</v>
      </c>
      <c r="BC45" s="5" t="s">
        <v>123</v>
      </c>
      <c r="BD45" s="5" t="s">
        <v>123</v>
      </c>
      <c r="BE45" s="5" t="s">
        <v>123</v>
      </c>
      <c r="BF45" s="5" t="s">
        <v>123</v>
      </c>
      <c r="BK45" s="5" t="s">
        <v>123</v>
      </c>
      <c r="BM45" s="5" t="s">
        <v>123</v>
      </c>
      <c r="BN45" s="5" t="s">
        <v>123</v>
      </c>
      <c r="BO45" s="5" t="s">
        <v>123</v>
      </c>
      <c r="BP45" s="5" t="s">
        <v>123</v>
      </c>
      <c r="BS45" s="5" t="s">
        <v>123</v>
      </c>
      <c r="BT45" s="5" t="s">
        <v>123</v>
      </c>
      <c r="BU45" s="5" t="s">
        <v>123</v>
      </c>
      <c r="BV45" s="5" t="s">
        <v>123</v>
      </c>
      <c r="BZ45" s="5" t="s">
        <v>123</v>
      </c>
      <c r="CH45" s="5" t="s">
        <v>123</v>
      </c>
      <c r="CI45" s="5" t="s">
        <v>123</v>
      </c>
      <c r="CJ45" s="5" t="s">
        <v>123</v>
      </c>
      <c r="CK45" s="5" t="s">
        <v>123</v>
      </c>
      <c r="CO45" s="5" t="s">
        <v>123</v>
      </c>
      <c r="CP45" s="5" t="s">
        <v>123</v>
      </c>
      <c r="CQ45" s="5" t="s">
        <v>123</v>
      </c>
      <c r="CR45" s="5" t="s">
        <v>123</v>
      </c>
      <c r="CS45" s="5" t="s">
        <v>123</v>
      </c>
      <c r="DB45" s="5">
        <v>3.0</v>
      </c>
      <c r="DD45" s="5" t="s">
        <v>1835</v>
      </c>
      <c r="DE45" s="5" t="s">
        <v>124</v>
      </c>
      <c r="DF45" s="5" t="s">
        <v>2192</v>
      </c>
      <c r="DG45" s="16" t="s">
        <v>2193</v>
      </c>
      <c r="DH45" s="30" t="str">
        <f>HYPERLINK("https://docs.google.com/document/d/1iNty3HEWruKnR-5MURhN-csLAj1M7wF_MYnN5qxjiEY/edit?usp=drivesdk","Canopy Nomination 223: West Side Collaborative Middle School")</f>
        <v>Canopy Nomination 223: West Side Collaborative Middle School</v>
      </c>
      <c r="DI45" s="5" t="s">
        <v>2157</v>
      </c>
    </row>
    <row r="46">
      <c r="A46" s="5">
        <v>228.0</v>
      </c>
      <c r="B46" s="6" t="s">
        <v>1866</v>
      </c>
      <c r="C46" s="6" t="s">
        <v>1867</v>
      </c>
      <c r="D46" s="5" t="s">
        <v>109</v>
      </c>
      <c r="G46" s="5" t="s">
        <v>1868</v>
      </c>
      <c r="H46" s="5" t="s">
        <v>1869</v>
      </c>
      <c r="I46" s="5" t="s">
        <v>141</v>
      </c>
      <c r="J46" s="5" t="s">
        <v>142</v>
      </c>
      <c r="K46" s="5" t="s">
        <v>681</v>
      </c>
      <c r="L46" s="8" t="s">
        <v>1870</v>
      </c>
      <c r="M46" s="5" t="s">
        <v>118</v>
      </c>
      <c r="N46" s="5" t="s">
        <v>1871</v>
      </c>
      <c r="O46" s="5" t="s">
        <v>1872</v>
      </c>
      <c r="P46" s="5" t="s">
        <v>1873</v>
      </c>
      <c r="Q46" s="5" t="s">
        <v>157</v>
      </c>
      <c r="S46" s="5" t="s">
        <v>123</v>
      </c>
      <c r="T46" s="5" t="s">
        <v>123</v>
      </c>
      <c r="U46" s="5" t="s">
        <v>123</v>
      </c>
      <c r="V46" s="5" t="s">
        <v>123</v>
      </c>
      <c r="W46" s="5" t="s">
        <v>123</v>
      </c>
      <c r="X46" s="5" t="s">
        <v>123</v>
      </c>
      <c r="Y46" s="5" t="s">
        <v>123</v>
      </c>
      <c r="Z46" s="5" t="s">
        <v>123</v>
      </c>
      <c r="AB46" s="5" t="s">
        <v>123</v>
      </c>
      <c r="AC46" s="5" t="s">
        <v>123</v>
      </c>
      <c r="AK46" s="5" t="s">
        <v>123</v>
      </c>
      <c r="AM46" s="5" t="s">
        <v>123</v>
      </c>
      <c r="AN46" s="5" t="s">
        <v>123</v>
      </c>
      <c r="AO46" s="5" t="s">
        <v>123</v>
      </c>
      <c r="AP46" s="5" t="s">
        <v>123</v>
      </c>
      <c r="AQ46" s="5" t="s">
        <v>123</v>
      </c>
      <c r="AS46" s="5" t="s">
        <v>123</v>
      </c>
      <c r="AT46" s="5" t="s">
        <v>123</v>
      </c>
      <c r="AW46" s="5" t="s">
        <v>123</v>
      </c>
      <c r="AX46" s="5" t="s">
        <v>123</v>
      </c>
      <c r="BA46" s="5" t="s">
        <v>123</v>
      </c>
      <c r="BB46" s="5" t="s">
        <v>123</v>
      </c>
      <c r="BC46" s="5" t="s">
        <v>123</v>
      </c>
      <c r="BD46" s="5" t="s">
        <v>123</v>
      </c>
      <c r="BF46" s="5" t="s">
        <v>123</v>
      </c>
      <c r="BG46" s="5" t="s">
        <v>123</v>
      </c>
      <c r="BH46" s="5" t="s">
        <v>123</v>
      </c>
      <c r="BK46" s="5" t="s">
        <v>123</v>
      </c>
      <c r="BL46" s="5" t="s">
        <v>123</v>
      </c>
      <c r="BP46" s="5" t="s">
        <v>123</v>
      </c>
      <c r="BQ46" s="5" t="s">
        <v>123</v>
      </c>
      <c r="BR46" s="5" t="s">
        <v>123</v>
      </c>
      <c r="BS46" s="5" t="s">
        <v>123</v>
      </c>
      <c r="BT46" s="5" t="s">
        <v>123</v>
      </c>
      <c r="BU46" s="5" t="s">
        <v>123</v>
      </c>
      <c r="BV46" s="5" t="s">
        <v>123</v>
      </c>
      <c r="BW46" s="5" t="s">
        <v>123</v>
      </c>
      <c r="BY46" s="5" t="s">
        <v>123</v>
      </c>
      <c r="BZ46" s="5" t="s">
        <v>123</v>
      </c>
      <c r="CA46" s="5" t="s">
        <v>123</v>
      </c>
      <c r="CB46" s="5" t="s">
        <v>123</v>
      </c>
      <c r="CC46" s="5" t="s">
        <v>123</v>
      </c>
      <c r="CD46" s="5" t="s">
        <v>123</v>
      </c>
      <c r="CF46" s="5" t="s">
        <v>123</v>
      </c>
      <c r="CG46" s="5" t="s">
        <v>123</v>
      </c>
      <c r="CH46" s="5" t="s">
        <v>123</v>
      </c>
      <c r="CI46" s="5" t="s">
        <v>123</v>
      </c>
      <c r="CJ46" s="5" t="s">
        <v>123</v>
      </c>
      <c r="CK46" s="5" t="s">
        <v>123</v>
      </c>
      <c r="CL46" s="5" t="s">
        <v>123</v>
      </c>
      <c r="CM46" s="5" t="s">
        <v>123</v>
      </c>
      <c r="CO46" s="5" t="s">
        <v>123</v>
      </c>
      <c r="CP46" s="5" t="s">
        <v>123</v>
      </c>
      <c r="CQ46" s="5" t="s">
        <v>123</v>
      </c>
      <c r="CR46" s="5" t="s">
        <v>123</v>
      </c>
      <c r="CS46" s="5" t="s">
        <v>123</v>
      </c>
      <c r="DB46" s="9">
        <v>43527.0</v>
      </c>
      <c r="DE46" s="5" t="s">
        <v>124</v>
      </c>
      <c r="DF46" s="5" t="s">
        <v>2196</v>
      </c>
      <c r="DG46" s="16" t="s">
        <v>2197</v>
      </c>
      <c r="DH46" s="30" t="str">
        <f>HYPERLINK("https://docs.google.com/document/d/13uYocoAUxXUsqT3MEwJ4mR2V-XmPcE7PIe-GEbd4KnU/edit?usp=drivesdk","Canopy Nomination 228: William Smith High School")</f>
        <v>Canopy Nomination 228: William Smith High School</v>
      </c>
      <c r="DI46" s="5" t="s">
        <v>2157</v>
      </c>
    </row>
    <row r="47">
      <c r="A47" s="5">
        <v>230.0</v>
      </c>
      <c r="B47" s="6" t="s">
        <v>1883</v>
      </c>
      <c r="C47" s="6" t="s">
        <v>1884</v>
      </c>
      <c r="D47" s="5" t="s">
        <v>109</v>
      </c>
      <c r="G47" s="5" t="s">
        <v>1885</v>
      </c>
      <c r="H47" s="5" t="s">
        <v>1886</v>
      </c>
      <c r="I47" s="5" t="s">
        <v>1887</v>
      </c>
      <c r="J47" s="5" t="s">
        <v>417</v>
      </c>
      <c r="K47" s="5" t="s">
        <v>323</v>
      </c>
      <c r="L47" s="8" t="s">
        <v>117</v>
      </c>
      <c r="M47" s="5" t="s">
        <v>118</v>
      </c>
      <c r="N47" s="5" t="s">
        <v>1888</v>
      </c>
      <c r="O47" s="5" t="s">
        <v>1889</v>
      </c>
      <c r="P47" s="5" t="s">
        <v>1890</v>
      </c>
      <c r="Q47" s="5" t="s">
        <v>157</v>
      </c>
      <c r="R47" s="5" t="s">
        <v>123</v>
      </c>
      <c r="S47" s="5" t="s">
        <v>123</v>
      </c>
      <c r="T47" s="5" t="s">
        <v>123</v>
      </c>
      <c r="U47" s="5" t="s">
        <v>123</v>
      </c>
      <c r="V47" s="5" t="s">
        <v>123</v>
      </c>
      <c r="W47" s="5" t="s">
        <v>123</v>
      </c>
      <c r="X47" s="5" t="s">
        <v>123</v>
      </c>
      <c r="Y47" s="5" t="s">
        <v>123</v>
      </c>
      <c r="Z47" s="5" t="s">
        <v>123</v>
      </c>
      <c r="AA47" s="5" t="s">
        <v>123</v>
      </c>
      <c r="AB47" s="5" t="s">
        <v>123</v>
      </c>
      <c r="AC47" s="5" t="s">
        <v>123</v>
      </c>
      <c r="AI47" s="5" t="s">
        <v>123</v>
      </c>
      <c r="AK47" s="5" t="s">
        <v>123</v>
      </c>
      <c r="AP47" s="5" t="s">
        <v>123</v>
      </c>
      <c r="BB47" s="5" t="s">
        <v>123</v>
      </c>
      <c r="BC47" s="5" t="s">
        <v>123</v>
      </c>
      <c r="BD47" s="5" t="s">
        <v>123</v>
      </c>
      <c r="BF47" s="5" t="s">
        <v>123</v>
      </c>
      <c r="BG47" s="5" t="s">
        <v>123</v>
      </c>
      <c r="BH47" s="5" t="s">
        <v>123</v>
      </c>
      <c r="BK47" s="5" t="s">
        <v>123</v>
      </c>
      <c r="BL47" s="5" t="s">
        <v>123</v>
      </c>
      <c r="BM47" s="5" t="s">
        <v>123</v>
      </c>
      <c r="BN47" s="5" t="s">
        <v>123</v>
      </c>
      <c r="BP47" s="5" t="s">
        <v>123</v>
      </c>
      <c r="BQ47" s="5" t="s">
        <v>123</v>
      </c>
      <c r="BR47" s="5" t="s">
        <v>123</v>
      </c>
      <c r="BS47" s="5" t="s">
        <v>123</v>
      </c>
      <c r="BT47" s="5" t="s">
        <v>123</v>
      </c>
      <c r="BU47" s="5" t="s">
        <v>123</v>
      </c>
      <c r="BV47" s="5" t="s">
        <v>123</v>
      </c>
      <c r="BW47" s="5" t="s">
        <v>123</v>
      </c>
      <c r="BX47" s="5" t="s">
        <v>123</v>
      </c>
      <c r="BY47" s="5" t="s">
        <v>123</v>
      </c>
      <c r="CA47" s="5" t="s">
        <v>123</v>
      </c>
      <c r="CB47" s="5" t="s">
        <v>123</v>
      </c>
      <c r="CC47" s="5" t="s">
        <v>123</v>
      </c>
      <c r="CD47" s="5" t="s">
        <v>123</v>
      </c>
      <c r="CG47" s="5" t="s">
        <v>123</v>
      </c>
      <c r="CH47" s="5" t="s">
        <v>123</v>
      </c>
      <c r="CI47" s="5" t="s">
        <v>123</v>
      </c>
      <c r="CJ47" s="5" t="s">
        <v>123</v>
      </c>
      <c r="CK47" s="5" t="s">
        <v>123</v>
      </c>
      <c r="CM47" s="5" t="s">
        <v>123</v>
      </c>
      <c r="CQ47" s="5" t="s">
        <v>123</v>
      </c>
      <c r="CR47" s="5" t="s">
        <v>123</v>
      </c>
      <c r="CS47" s="5" t="s">
        <v>123</v>
      </c>
      <c r="CW47" s="5" t="s">
        <v>123</v>
      </c>
      <c r="CZ47" s="5" t="s">
        <v>123</v>
      </c>
      <c r="DA47" s="5" t="s">
        <v>123</v>
      </c>
      <c r="DB47" s="9">
        <v>43528.0</v>
      </c>
      <c r="DE47" s="5" t="s">
        <v>138</v>
      </c>
      <c r="DF47" s="5" t="s">
        <v>2202</v>
      </c>
      <c r="DG47" s="16" t="s">
        <v>2203</v>
      </c>
      <c r="DH47" s="30" t="str">
        <f>HYPERLINK("https://docs.google.com/document/d/1BQ7LtoEtuZptHWDM6axqQioCVFY9M4KldXdihHAgdgo/edit?usp=drivesdk","Canopy Nomination 230: Workspace Education")</f>
        <v>Canopy Nomination 230: Workspace Education</v>
      </c>
      <c r="DI47" s="5" t="s">
        <v>2217</v>
      </c>
    </row>
    <row r="48">
      <c r="A48" s="19">
        <v>235.0</v>
      </c>
      <c r="B48" s="19">
        <v>293.0</v>
      </c>
      <c r="C48" s="19">
        <v>79.0</v>
      </c>
      <c r="D48" s="20" t="s">
        <v>109</v>
      </c>
      <c r="E48" s="20" t="s">
        <v>125</v>
      </c>
      <c r="F48" s="20" t="s">
        <v>219</v>
      </c>
      <c r="G48" s="21" t="s">
        <v>112</v>
      </c>
      <c r="H48" s="22" t="s">
        <v>1922</v>
      </c>
      <c r="I48" s="22" t="s">
        <v>1925</v>
      </c>
      <c r="J48" s="22" t="s">
        <v>397</v>
      </c>
      <c r="K48" s="22" t="s">
        <v>1926</v>
      </c>
      <c r="L48" s="23" t="s">
        <v>1927</v>
      </c>
      <c r="M48" s="20" t="s">
        <v>118</v>
      </c>
      <c r="N48" s="22" t="s">
        <v>1928</v>
      </c>
      <c r="O48" s="22" t="s">
        <v>1929</v>
      </c>
      <c r="P48" s="22" t="s">
        <v>1930</v>
      </c>
      <c r="Q48" s="20" t="s">
        <v>157</v>
      </c>
      <c r="R48" s="24" t="s">
        <v>123</v>
      </c>
      <c r="S48" s="21" t="s">
        <v>123</v>
      </c>
      <c r="T48" s="25"/>
      <c r="U48" s="24" t="s">
        <v>123</v>
      </c>
      <c r="V48" s="24" t="s">
        <v>123</v>
      </c>
      <c r="W48" s="26"/>
      <c r="X48" s="21" t="s">
        <v>123</v>
      </c>
      <c r="Y48" s="21" t="s">
        <v>123</v>
      </c>
      <c r="Z48" s="26"/>
      <c r="AA48" s="26"/>
      <c r="AB48" s="21" t="s">
        <v>123</v>
      </c>
      <c r="AC48" s="27" t="s">
        <v>123</v>
      </c>
      <c r="AD48" s="26"/>
      <c r="AE48" s="26"/>
      <c r="AF48" s="26"/>
      <c r="AG48" s="26"/>
      <c r="AH48" s="26"/>
      <c r="AI48" s="26"/>
      <c r="AJ48" s="26"/>
      <c r="AK48" s="28" t="s">
        <v>123</v>
      </c>
      <c r="AL48" s="26"/>
      <c r="AM48" s="28" t="s">
        <v>123</v>
      </c>
      <c r="AN48" s="26"/>
      <c r="AO48" s="26"/>
      <c r="AP48" s="28" t="s">
        <v>123</v>
      </c>
      <c r="AQ48" s="26"/>
      <c r="AR48" s="26"/>
      <c r="AS48" s="26"/>
      <c r="AT48" s="28" t="s">
        <v>123</v>
      </c>
      <c r="AU48" s="26"/>
      <c r="AV48" s="28" t="s">
        <v>123</v>
      </c>
      <c r="AW48" s="26"/>
      <c r="AX48" s="26"/>
      <c r="AY48" s="26"/>
      <c r="AZ48" s="26"/>
      <c r="BA48" s="26"/>
      <c r="BB48" s="28" t="s">
        <v>123</v>
      </c>
      <c r="BC48" s="26"/>
      <c r="BD48" s="26"/>
      <c r="BE48" s="26"/>
      <c r="BF48" s="28" t="s">
        <v>123</v>
      </c>
      <c r="BG48" s="26"/>
      <c r="BH48" s="26"/>
      <c r="BI48" s="26"/>
      <c r="BJ48" s="26"/>
      <c r="BK48" s="28" t="s">
        <v>123</v>
      </c>
      <c r="BL48" s="26"/>
      <c r="BM48" s="26"/>
      <c r="BN48" s="26"/>
      <c r="BO48" s="26"/>
      <c r="BP48" s="26"/>
      <c r="BQ48" s="26"/>
      <c r="BR48" s="28" t="s">
        <v>123</v>
      </c>
      <c r="BS48" s="28" t="s">
        <v>123</v>
      </c>
      <c r="BT48" s="28" t="s">
        <v>123</v>
      </c>
      <c r="BU48" s="28" t="s">
        <v>123</v>
      </c>
      <c r="BV48" s="28" t="s">
        <v>123</v>
      </c>
      <c r="BW48" s="28" t="s">
        <v>123</v>
      </c>
      <c r="BX48" s="28" t="s">
        <v>123</v>
      </c>
      <c r="BY48" s="28" t="s">
        <v>123</v>
      </c>
      <c r="BZ48" s="28" t="s">
        <v>123</v>
      </c>
      <c r="CA48" s="28" t="s">
        <v>123</v>
      </c>
      <c r="CB48" s="26"/>
      <c r="CC48" s="28" t="s">
        <v>123</v>
      </c>
      <c r="CD48" s="26"/>
      <c r="CE48" s="28" t="s">
        <v>123</v>
      </c>
      <c r="CF48" s="28" t="s">
        <v>123</v>
      </c>
      <c r="CG48" s="28" t="s">
        <v>123</v>
      </c>
      <c r="CH48" s="28" t="s">
        <v>123</v>
      </c>
      <c r="CI48" s="26"/>
      <c r="CJ48" s="26"/>
      <c r="CK48" s="26"/>
      <c r="CL48" s="26"/>
      <c r="CM48" s="28" t="s">
        <v>123</v>
      </c>
      <c r="CN48" s="26"/>
      <c r="CO48" s="28" t="s">
        <v>123</v>
      </c>
      <c r="CP48" s="28" t="s">
        <v>123</v>
      </c>
      <c r="CQ48" s="28" t="s">
        <v>123</v>
      </c>
      <c r="CR48" s="28" t="s">
        <v>123</v>
      </c>
      <c r="CS48" s="28" t="s">
        <v>123</v>
      </c>
      <c r="CT48" s="28" t="s">
        <v>123</v>
      </c>
      <c r="CU48" s="26"/>
      <c r="CV48" s="26"/>
      <c r="CW48" s="26"/>
      <c r="CX48" s="26"/>
      <c r="CY48" s="26"/>
      <c r="CZ48" s="26"/>
      <c r="DA48" s="26"/>
      <c r="DB48" s="19">
        <v>3.0</v>
      </c>
      <c r="DC48" s="26"/>
      <c r="DD48" s="29"/>
      <c r="DE48" s="29" t="s">
        <v>124</v>
      </c>
      <c r="DF48" s="5" t="s">
        <v>2220</v>
      </c>
      <c r="DG48" s="16" t="s">
        <v>2221</v>
      </c>
      <c r="DH48" s="30" t="str">
        <f>HYPERLINK("https://docs.google.com/document/d/1UqRMKJsblFEtHmEKK5GaSdlifGmbNc_c7xPERC1iGAg/edit?usp=drivesdk","Canopy Nomination 235: International School of the Americas")</f>
        <v>Canopy Nomination 235: International School of the Americas</v>
      </c>
      <c r="DI48" s="5" t="s">
        <v>2217</v>
      </c>
    </row>
  </sheetData>
  <autoFilter ref="$A$1:$DI$48"/>
  <hyperlinks>
    <hyperlink r:id="rId1" ref="DG2"/>
    <hyperlink r:id="rId2" ref="DG3"/>
    <hyperlink r:id="rId3" ref="DG4"/>
    <hyperlink r:id="rId4" ref="DG5"/>
    <hyperlink r:id="rId5" ref="DG6"/>
    <hyperlink r:id="rId6" ref="DG7"/>
    <hyperlink r:id="rId7" ref="DG8"/>
    <hyperlink r:id="rId8" ref="DG9"/>
    <hyperlink r:id="rId9" ref="DG10"/>
    <hyperlink r:id="rId10" ref="DG11"/>
    <hyperlink r:id="rId11" ref="DG12"/>
    <hyperlink r:id="rId12" ref="DG13"/>
    <hyperlink r:id="rId13" ref="DG14"/>
    <hyperlink r:id="rId14" ref="DG15"/>
    <hyperlink r:id="rId15" ref="DG16"/>
    <hyperlink r:id="rId16" ref="DG17"/>
    <hyperlink r:id="rId17" ref="DG18"/>
    <hyperlink r:id="rId18" ref="DG19"/>
    <hyperlink r:id="rId19" ref="DG20"/>
    <hyperlink r:id="rId20" ref="DG21"/>
    <hyperlink r:id="rId21" ref="DG22"/>
    <hyperlink r:id="rId22" ref="DG23"/>
    <hyperlink r:id="rId23" ref="DG24"/>
    <hyperlink r:id="rId24" ref="DG25"/>
    <hyperlink r:id="rId25" ref="DG26"/>
    <hyperlink r:id="rId26" ref="DG27"/>
    <hyperlink r:id="rId27" ref="DG28"/>
    <hyperlink r:id="rId28" ref="DG29"/>
    <hyperlink r:id="rId29" ref="DG30"/>
    <hyperlink r:id="rId30" ref="DG31"/>
    <hyperlink r:id="rId31" ref="DG32"/>
    <hyperlink r:id="rId32" ref="DG33"/>
    <hyperlink r:id="rId33" ref="DG34"/>
    <hyperlink r:id="rId34" ref="DG35"/>
    <hyperlink r:id="rId35" ref="DG36"/>
    <hyperlink r:id="rId36" ref="DG37"/>
    <hyperlink r:id="rId37" ref="DG38"/>
    <hyperlink r:id="rId38" ref="DG39"/>
    <hyperlink r:id="rId39" ref="DG40"/>
    <hyperlink r:id="rId40" ref="DG41"/>
    <hyperlink r:id="rId41" ref="DG42"/>
    <hyperlink r:id="rId42" ref="DG43"/>
    <hyperlink r:id="rId43" ref="DG44"/>
    <hyperlink r:id="rId44" ref="DG45"/>
    <hyperlink r:id="rId45" ref="DG46"/>
    <hyperlink r:id="rId46" ref="DG47"/>
    <hyperlink r:id="rId47" ref="DG48"/>
  </hyperlinks>
  <drawing r:id="rId4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10.43"/>
    <col customWidth="1" min="3" max="3" width="9.0"/>
    <col customWidth="1" min="4" max="4" width="9.29"/>
    <col customWidth="1" min="5" max="5" width="8.86"/>
    <col customWidth="1" min="6" max="6" width="9.0"/>
    <col customWidth="1" min="13" max="13" width="6.43"/>
    <col customWidth="1" min="110" max="113" width="21.57"/>
  </cols>
  <sheetData>
    <row r="1">
      <c r="A1" s="1" t="s">
        <v>0</v>
      </c>
      <c r="B1" s="2" t="s">
        <v>1</v>
      </c>
      <c r="C1" s="2" t="s">
        <v>2</v>
      </c>
      <c r="D1" s="1" t="s">
        <v>3</v>
      </c>
      <c r="E1" s="1" t="s">
        <v>4</v>
      </c>
      <c r="F1" s="1" t="s">
        <v>5</v>
      </c>
      <c r="G1" s="1" t="s">
        <v>6</v>
      </c>
      <c r="H1" s="1" t="s">
        <v>7</v>
      </c>
      <c r="I1" s="1" t="s">
        <v>8</v>
      </c>
      <c r="J1" s="1" t="s">
        <v>9</v>
      </c>
      <c r="K1" s="1"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5" t="s">
        <v>1942</v>
      </c>
      <c r="DG1" s="15" t="s">
        <v>1943</v>
      </c>
      <c r="DH1" s="15" t="s">
        <v>1944</v>
      </c>
      <c r="DI1" s="15" t="s">
        <v>1945</v>
      </c>
    </row>
    <row r="2">
      <c r="A2" s="5">
        <v>4.0</v>
      </c>
      <c r="B2" s="6">
        <v>152.0</v>
      </c>
      <c r="C2" s="6">
        <v>61.0</v>
      </c>
      <c r="D2" s="5" t="s">
        <v>139</v>
      </c>
      <c r="E2" s="5" t="s">
        <v>125</v>
      </c>
      <c r="F2" s="5" t="s">
        <v>126</v>
      </c>
      <c r="G2" s="5" t="s">
        <v>158</v>
      </c>
      <c r="H2" s="5" t="s">
        <v>149</v>
      </c>
      <c r="I2" s="5" t="s">
        <v>150</v>
      </c>
      <c r="J2" s="5" t="s">
        <v>151</v>
      </c>
      <c r="K2" s="5" t="s">
        <v>152</v>
      </c>
      <c r="L2" s="8" t="s">
        <v>153</v>
      </c>
      <c r="M2" s="5" t="s">
        <v>118</v>
      </c>
      <c r="N2" s="5" t="s">
        <v>154</v>
      </c>
      <c r="O2" s="5" t="s">
        <v>155</v>
      </c>
      <c r="P2" s="5" t="s">
        <v>156</v>
      </c>
      <c r="Q2" s="5" t="s">
        <v>157</v>
      </c>
      <c r="U2" s="5" t="s">
        <v>123</v>
      </c>
      <c r="BB2" s="5" t="s">
        <v>123</v>
      </c>
      <c r="BE2" s="5" t="s">
        <v>123</v>
      </c>
      <c r="BK2" s="5" t="s">
        <v>123</v>
      </c>
      <c r="BP2" s="5" t="s">
        <v>123</v>
      </c>
      <c r="CU2" s="5" t="s">
        <v>123</v>
      </c>
      <c r="DB2" s="5">
        <v>3.0</v>
      </c>
      <c r="DD2" s="5" t="s">
        <v>159</v>
      </c>
      <c r="DE2" s="5" t="s">
        <v>124</v>
      </c>
      <c r="DF2" s="5" t="s">
        <v>1950</v>
      </c>
      <c r="DG2" s="16" t="s">
        <v>1951</v>
      </c>
      <c r="DH2" s="16" t="str">
        <f>HYPERLINK("https://docs.google.com/document/d/1y7x0ChXHLAJ09KGI5ggDSjVHo5yuxeIrLGgLmc4CqMI/edit?usp=drivesdk","Canopy Nomination 4: Albemarle Road Elementary School")</f>
        <v>Canopy Nomination 4: Albemarle Road Elementary School</v>
      </c>
      <c r="DI2" s="5" t="s">
        <v>1953</v>
      </c>
    </row>
    <row r="3">
      <c r="A3" s="5">
        <v>14.0</v>
      </c>
      <c r="B3" s="6">
        <v>66.0</v>
      </c>
      <c r="C3" s="6">
        <v>128.0</v>
      </c>
      <c r="D3" s="5" t="s">
        <v>139</v>
      </c>
      <c r="E3" s="5" t="s">
        <v>110</v>
      </c>
      <c r="F3" s="5" t="s">
        <v>160</v>
      </c>
      <c r="G3" s="5" t="s">
        <v>235</v>
      </c>
      <c r="H3" s="5" t="s">
        <v>236</v>
      </c>
      <c r="I3" s="5" t="s">
        <v>237</v>
      </c>
      <c r="J3" s="5" t="s">
        <v>172</v>
      </c>
      <c r="K3" s="5" t="s">
        <v>238</v>
      </c>
      <c r="L3" s="8" t="s">
        <v>239</v>
      </c>
      <c r="M3" s="5" t="s">
        <v>118</v>
      </c>
      <c r="N3" s="5" t="s">
        <v>240</v>
      </c>
      <c r="O3" s="5" t="s">
        <v>241</v>
      </c>
      <c r="P3" s="5" t="s">
        <v>242</v>
      </c>
      <c r="Q3" s="5" t="s">
        <v>157</v>
      </c>
      <c r="R3" s="5" t="s">
        <v>123</v>
      </c>
      <c r="S3" s="5" t="s">
        <v>123</v>
      </c>
      <c r="V3" s="5" t="s">
        <v>123</v>
      </c>
      <c r="Z3" s="5" t="s">
        <v>123</v>
      </c>
      <c r="AH3" s="5" t="s">
        <v>123</v>
      </c>
      <c r="AK3" s="5" t="s">
        <v>123</v>
      </c>
      <c r="AL3" s="5" t="s">
        <v>123</v>
      </c>
      <c r="AM3" s="5" t="s">
        <v>123</v>
      </c>
      <c r="AO3" s="5" t="s">
        <v>123</v>
      </c>
      <c r="AS3" s="5" t="s">
        <v>123</v>
      </c>
      <c r="AV3" s="5" t="s">
        <v>123</v>
      </c>
      <c r="BE3" s="5" t="s">
        <v>123</v>
      </c>
      <c r="BF3" s="5" t="s">
        <v>123</v>
      </c>
      <c r="BG3" s="5" t="s">
        <v>123</v>
      </c>
      <c r="BI3" s="5" t="s">
        <v>123</v>
      </c>
      <c r="BK3" s="5" t="s">
        <v>123</v>
      </c>
      <c r="BL3" s="5" t="s">
        <v>123</v>
      </c>
      <c r="BM3" s="5" t="s">
        <v>123</v>
      </c>
      <c r="BN3" s="5" t="s">
        <v>123</v>
      </c>
      <c r="BP3" s="5" t="s">
        <v>123</v>
      </c>
      <c r="BV3" s="5" t="s">
        <v>123</v>
      </c>
      <c r="CE3" s="5" t="s">
        <v>123</v>
      </c>
      <c r="CG3" s="5" t="s">
        <v>123</v>
      </c>
      <c r="CH3" s="5" t="s">
        <v>123</v>
      </c>
      <c r="CR3" s="5" t="s">
        <v>123</v>
      </c>
      <c r="CS3" s="5" t="s">
        <v>123</v>
      </c>
      <c r="CU3" s="5" t="s">
        <v>123</v>
      </c>
      <c r="CV3" s="5" t="s">
        <v>123</v>
      </c>
      <c r="DB3" s="5">
        <v>3.0</v>
      </c>
      <c r="DD3" s="5" t="s">
        <v>243</v>
      </c>
      <c r="DE3" s="5" t="s">
        <v>138</v>
      </c>
      <c r="DF3" s="5" t="s">
        <v>1956</v>
      </c>
      <c r="DG3" s="16" t="s">
        <v>1957</v>
      </c>
      <c r="DH3" s="16" t="str">
        <f>HYPERLINK("https://docs.google.com/document/d/1orXY2sgstPscr64BrmtyPrv9Dbr3tGLjmwI1MFX2yFE/edit?usp=drivesdk","Canopy Nomination 14: Austin Road Elementary School")</f>
        <v>Canopy Nomination 14: Austin Road Elementary School</v>
      </c>
      <c r="DI3" s="5" t="s">
        <v>1962</v>
      </c>
    </row>
    <row r="4">
      <c r="A4" s="5">
        <v>15.0</v>
      </c>
      <c r="B4" s="6" t="s">
        <v>244</v>
      </c>
      <c r="C4" s="6" t="s">
        <v>245</v>
      </c>
      <c r="D4" s="5" t="s">
        <v>139</v>
      </c>
      <c r="G4" s="5" t="s">
        <v>246</v>
      </c>
      <c r="H4" s="5" t="s">
        <v>247</v>
      </c>
      <c r="I4" s="5" t="s">
        <v>248</v>
      </c>
      <c r="J4" s="5" t="s">
        <v>249</v>
      </c>
      <c r="K4" s="5" t="s">
        <v>250</v>
      </c>
      <c r="L4" s="8" t="s">
        <v>251</v>
      </c>
      <c r="M4" s="5" t="s">
        <v>118</v>
      </c>
      <c r="N4" s="5" t="s">
        <v>252</v>
      </c>
      <c r="O4" s="5" t="s">
        <v>253</v>
      </c>
      <c r="P4" s="5" t="s">
        <v>254</v>
      </c>
      <c r="Q4" s="5" t="s">
        <v>157</v>
      </c>
      <c r="R4" s="5" t="s">
        <v>123</v>
      </c>
      <c r="S4" s="5" t="s">
        <v>123</v>
      </c>
      <c r="T4" s="5" t="s">
        <v>123</v>
      </c>
      <c r="U4" s="5" t="s">
        <v>123</v>
      </c>
      <c r="V4" s="5" t="s">
        <v>123</v>
      </c>
      <c r="W4" s="5" t="s">
        <v>123</v>
      </c>
      <c r="X4" s="5" t="s">
        <v>123</v>
      </c>
      <c r="Y4" s="5" t="s">
        <v>123</v>
      </c>
      <c r="Z4" s="5" t="s">
        <v>123</v>
      </c>
      <c r="AA4" s="5" t="s">
        <v>123</v>
      </c>
      <c r="AB4" s="5" t="s">
        <v>123</v>
      </c>
      <c r="AC4" s="5" t="s">
        <v>123</v>
      </c>
      <c r="AD4" s="5" t="s">
        <v>123</v>
      </c>
      <c r="AK4" s="5" t="s">
        <v>123</v>
      </c>
      <c r="AL4" s="5" t="s">
        <v>123</v>
      </c>
      <c r="AM4" s="5" t="s">
        <v>123</v>
      </c>
      <c r="AN4" s="5" t="s">
        <v>123</v>
      </c>
      <c r="AO4" s="5" t="s">
        <v>123</v>
      </c>
      <c r="AP4" s="5" t="s">
        <v>123</v>
      </c>
      <c r="AQ4" s="5" t="s">
        <v>123</v>
      </c>
      <c r="AR4" s="5" t="s">
        <v>123</v>
      </c>
      <c r="AS4" s="5" t="s">
        <v>123</v>
      </c>
      <c r="AT4" s="5" t="s">
        <v>123</v>
      </c>
      <c r="AU4" s="5" t="s">
        <v>123</v>
      </c>
      <c r="AV4" s="5" t="s">
        <v>123</v>
      </c>
      <c r="AW4" s="5" t="s">
        <v>123</v>
      </c>
      <c r="AX4" s="5" t="s">
        <v>123</v>
      </c>
      <c r="AY4" s="5" t="s">
        <v>123</v>
      </c>
      <c r="AZ4" s="5" t="s">
        <v>123</v>
      </c>
      <c r="BA4" s="5" t="s">
        <v>123</v>
      </c>
      <c r="BB4" s="5" t="s">
        <v>123</v>
      </c>
      <c r="BC4" s="5" t="s">
        <v>123</v>
      </c>
      <c r="BD4" s="5" t="s">
        <v>123</v>
      </c>
      <c r="BE4" s="5" t="s">
        <v>123</v>
      </c>
      <c r="BF4" s="5" t="s">
        <v>123</v>
      </c>
      <c r="BG4" s="5" t="s">
        <v>123</v>
      </c>
      <c r="BH4" s="5" t="s">
        <v>123</v>
      </c>
      <c r="BI4" s="5" t="s">
        <v>123</v>
      </c>
      <c r="BJ4" s="5" t="s">
        <v>123</v>
      </c>
      <c r="BK4" s="5" t="s">
        <v>123</v>
      </c>
      <c r="BL4" s="5" t="s">
        <v>123</v>
      </c>
      <c r="BM4" s="5" t="s">
        <v>123</v>
      </c>
      <c r="BN4" s="5" t="s">
        <v>123</v>
      </c>
      <c r="BO4" s="5" t="s">
        <v>123</v>
      </c>
      <c r="BP4" s="5" t="s">
        <v>123</v>
      </c>
      <c r="BQ4" s="5" t="s">
        <v>123</v>
      </c>
      <c r="BR4" s="5" t="s">
        <v>123</v>
      </c>
      <c r="BS4" s="5" t="s">
        <v>123</v>
      </c>
      <c r="BT4" s="5" t="s">
        <v>123</v>
      </c>
      <c r="BU4" s="5" t="s">
        <v>123</v>
      </c>
      <c r="BV4" s="5" t="s">
        <v>123</v>
      </c>
      <c r="BW4" s="5" t="s">
        <v>123</v>
      </c>
      <c r="BX4" s="5" t="s">
        <v>123</v>
      </c>
      <c r="BY4" s="5" t="s">
        <v>123</v>
      </c>
      <c r="BZ4" s="5" t="s">
        <v>123</v>
      </c>
      <c r="CA4" s="5" t="s">
        <v>123</v>
      </c>
      <c r="CB4" s="5" t="s">
        <v>123</v>
      </c>
      <c r="CC4" s="5" t="s">
        <v>123</v>
      </c>
      <c r="CE4" s="5" t="s">
        <v>123</v>
      </c>
      <c r="CF4" s="5" t="s">
        <v>123</v>
      </c>
      <c r="CG4" s="5" t="s">
        <v>123</v>
      </c>
      <c r="CH4" s="5" t="s">
        <v>123</v>
      </c>
      <c r="CI4" s="5" t="s">
        <v>123</v>
      </c>
      <c r="CJ4" s="5" t="s">
        <v>123</v>
      </c>
      <c r="CK4" s="5" t="s">
        <v>123</v>
      </c>
      <c r="CL4" s="5" t="s">
        <v>123</v>
      </c>
      <c r="CM4" s="5" t="s">
        <v>123</v>
      </c>
      <c r="CN4" s="5" t="s">
        <v>123</v>
      </c>
      <c r="CO4" s="5" t="s">
        <v>123</v>
      </c>
      <c r="CP4" s="5" t="s">
        <v>123</v>
      </c>
      <c r="CQ4" s="5" t="s">
        <v>123</v>
      </c>
      <c r="CR4" s="5" t="s">
        <v>123</v>
      </c>
      <c r="CS4" s="5" t="s">
        <v>123</v>
      </c>
      <c r="CT4" s="5" t="s">
        <v>123</v>
      </c>
      <c r="CU4" s="5" t="s">
        <v>123</v>
      </c>
      <c r="CV4" s="5" t="s">
        <v>123</v>
      </c>
      <c r="CW4" s="5" t="s">
        <v>123</v>
      </c>
      <c r="CX4" s="5" t="s">
        <v>123</v>
      </c>
      <c r="CY4" s="5" t="s">
        <v>123</v>
      </c>
      <c r="CZ4" s="5" t="s">
        <v>123</v>
      </c>
      <c r="DA4" s="5" t="s">
        <v>123</v>
      </c>
      <c r="DB4" s="5" t="s">
        <v>255</v>
      </c>
      <c r="DD4" s="5" t="s">
        <v>256</v>
      </c>
      <c r="DE4" s="5" t="s">
        <v>124</v>
      </c>
      <c r="DF4" s="5" t="s">
        <v>1967</v>
      </c>
      <c r="DG4" s="16" t="s">
        <v>1968</v>
      </c>
      <c r="DH4" s="16" t="str">
        <f>HYPERLINK("https://docs.google.com/document/d/1Ss7PM7F6eYzlsPieRCooVr_YdiRI1b1kl_7kPZWhxZk/edit?usp=drivesdk","Canopy Nomination 15: Avalon School")</f>
        <v>Canopy Nomination 15: Avalon School</v>
      </c>
      <c r="DI4" s="5" t="s">
        <v>1962</v>
      </c>
    </row>
    <row r="5">
      <c r="A5" s="5">
        <v>19.0</v>
      </c>
      <c r="B5" s="6">
        <v>89.0</v>
      </c>
      <c r="C5" s="6">
        <v>62.0</v>
      </c>
      <c r="D5" s="5" t="s">
        <v>139</v>
      </c>
      <c r="E5" s="5" t="s">
        <v>110</v>
      </c>
      <c r="F5" s="5" t="s">
        <v>160</v>
      </c>
      <c r="G5" s="5" t="s">
        <v>201</v>
      </c>
      <c r="H5" s="5" t="s">
        <v>281</v>
      </c>
      <c r="I5" s="5" t="s">
        <v>282</v>
      </c>
      <c r="J5" s="5" t="s">
        <v>204</v>
      </c>
      <c r="K5" s="5" t="s">
        <v>283</v>
      </c>
      <c r="L5" s="8" t="s">
        <v>284</v>
      </c>
      <c r="M5" s="5" t="s">
        <v>118</v>
      </c>
      <c r="N5" s="5" t="s">
        <v>285</v>
      </c>
      <c r="O5" s="5" t="s">
        <v>286</v>
      </c>
      <c r="P5" s="5" t="s">
        <v>287</v>
      </c>
      <c r="Q5" s="5" t="s">
        <v>157</v>
      </c>
      <c r="Z5" s="5" t="s">
        <v>123</v>
      </c>
      <c r="AB5" s="5" t="s">
        <v>123</v>
      </c>
      <c r="AC5" s="5" t="s">
        <v>123</v>
      </c>
      <c r="AK5" s="5" t="s">
        <v>123</v>
      </c>
      <c r="AQ5" s="5" t="s">
        <v>123</v>
      </c>
      <c r="BD5" s="5" t="s">
        <v>123</v>
      </c>
      <c r="BF5" s="5" t="s">
        <v>123</v>
      </c>
      <c r="BG5" s="5" t="s">
        <v>123</v>
      </c>
      <c r="BI5" s="5" t="s">
        <v>123</v>
      </c>
      <c r="BQ5" s="5" t="s">
        <v>123</v>
      </c>
      <c r="BS5" s="5" t="s">
        <v>123</v>
      </c>
      <c r="BT5" s="5" t="s">
        <v>123</v>
      </c>
      <c r="CE5" s="5" t="s">
        <v>123</v>
      </c>
      <c r="CG5" s="5" t="s">
        <v>123</v>
      </c>
      <c r="CK5" s="5" t="s">
        <v>123</v>
      </c>
      <c r="CO5" s="5" t="s">
        <v>123</v>
      </c>
      <c r="CR5" s="5" t="s">
        <v>123</v>
      </c>
      <c r="DB5" s="5">
        <v>3.0</v>
      </c>
      <c r="DE5" s="5" t="s">
        <v>138</v>
      </c>
      <c r="DF5" s="5" t="s">
        <v>1973</v>
      </c>
      <c r="DG5" s="16" t="s">
        <v>1974</v>
      </c>
      <c r="DH5" s="16" t="str">
        <f>HYPERLINK("https://docs.google.com/document/d/1qxoNet0jgC5ZWHDjOhNO52dhavDMb1JRUB0BqCjK7lQ/edit?usp=drivesdk","Canopy Nomination 19: Barrington Middle School")</f>
        <v>Canopy Nomination 19: Barrington Middle School</v>
      </c>
      <c r="DI5" s="5" t="s">
        <v>1962</v>
      </c>
    </row>
    <row r="6">
      <c r="A6" s="5">
        <v>30.0</v>
      </c>
      <c r="B6" s="6">
        <v>6.0</v>
      </c>
      <c r="C6" s="6">
        <v>53.0</v>
      </c>
      <c r="D6" s="5" t="s">
        <v>139</v>
      </c>
      <c r="E6" s="5" t="s">
        <v>110</v>
      </c>
      <c r="F6" s="5" t="s">
        <v>160</v>
      </c>
      <c r="G6" s="5" t="s">
        <v>235</v>
      </c>
      <c r="H6" s="5" t="s">
        <v>378</v>
      </c>
      <c r="I6" s="5" t="s">
        <v>379</v>
      </c>
      <c r="J6" s="5" t="s">
        <v>380</v>
      </c>
      <c r="K6" s="5" t="s">
        <v>381</v>
      </c>
      <c r="L6" s="8" t="s">
        <v>382</v>
      </c>
      <c r="M6" s="5" t="s">
        <v>118</v>
      </c>
      <c r="N6" s="5" t="s">
        <v>383</v>
      </c>
      <c r="O6" s="5" t="s">
        <v>384</v>
      </c>
      <c r="P6" s="5" t="s">
        <v>385</v>
      </c>
      <c r="Q6" s="5" t="s">
        <v>157</v>
      </c>
      <c r="R6" s="5" t="s">
        <v>123</v>
      </c>
      <c r="S6" s="5" t="s">
        <v>123</v>
      </c>
      <c r="T6" s="5" t="s">
        <v>123</v>
      </c>
      <c r="V6" s="5" t="s">
        <v>123</v>
      </c>
      <c r="Z6" s="5" t="s">
        <v>123</v>
      </c>
      <c r="AG6" s="5" t="s">
        <v>123</v>
      </c>
      <c r="AH6" s="5" t="s">
        <v>123</v>
      </c>
      <c r="AK6" s="5" t="s">
        <v>123</v>
      </c>
      <c r="AL6" s="5" t="s">
        <v>123</v>
      </c>
      <c r="AO6" s="5" t="s">
        <v>123</v>
      </c>
      <c r="AQ6" s="5" t="s">
        <v>123</v>
      </c>
      <c r="AS6" s="5" t="s">
        <v>123</v>
      </c>
      <c r="AV6" s="5" t="s">
        <v>123</v>
      </c>
      <c r="BC6" s="5" t="s">
        <v>123</v>
      </c>
      <c r="BD6" s="5" t="s">
        <v>123</v>
      </c>
      <c r="BE6" s="5" t="s">
        <v>123</v>
      </c>
      <c r="BK6" s="5" t="s">
        <v>123</v>
      </c>
      <c r="BL6" s="5" t="s">
        <v>123</v>
      </c>
      <c r="BM6" s="5" t="s">
        <v>123</v>
      </c>
      <c r="BP6" s="5" t="s">
        <v>123</v>
      </c>
      <c r="BV6" s="5" t="s">
        <v>123</v>
      </c>
      <c r="CH6" s="5" t="s">
        <v>123</v>
      </c>
      <c r="CP6" s="5" t="s">
        <v>123</v>
      </c>
      <c r="CQ6" s="5" t="s">
        <v>123</v>
      </c>
      <c r="CR6" s="5" t="s">
        <v>123</v>
      </c>
      <c r="CS6" s="5" t="s">
        <v>123</v>
      </c>
      <c r="CT6" s="5" t="s">
        <v>123</v>
      </c>
      <c r="CU6" s="5" t="s">
        <v>123</v>
      </c>
      <c r="CV6" s="5" t="s">
        <v>123</v>
      </c>
      <c r="DB6" s="5">
        <v>3.0</v>
      </c>
      <c r="DD6" s="5" t="s">
        <v>387</v>
      </c>
      <c r="DE6" s="5" t="s">
        <v>138</v>
      </c>
      <c r="DF6" s="5" t="s">
        <v>1981</v>
      </c>
      <c r="DG6" s="16" t="s">
        <v>1982</v>
      </c>
      <c r="DH6" s="16" t="str">
        <f>HYPERLINK("https://docs.google.com/document/d/1-9Qx_XYa0n4DOMQt28fqHGYN25S--ySocZ7HmzA1lSE/edit?usp=drivesdk","Canopy Nomination 30: Charles Eliot Elementary School")</f>
        <v>Canopy Nomination 30: Charles Eliot Elementary School</v>
      </c>
      <c r="DI6" s="5" t="s">
        <v>1962</v>
      </c>
    </row>
    <row r="7">
      <c r="A7" s="5">
        <v>31.0</v>
      </c>
      <c r="B7" s="6">
        <v>34.0</v>
      </c>
      <c r="C7" s="6">
        <v>91.0</v>
      </c>
      <c r="D7" s="5" t="s">
        <v>139</v>
      </c>
      <c r="E7" s="5" t="s">
        <v>125</v>
      </c>
      <c r="F7" s="5" t="s">
        <v>219</v>
      </c>
      <c r="G7" s="5" t="s">
        <v>112</v>
      </c>
      <c r="H7" s="5" t="s">
        <v>388</v>
      </c>
      <c r="I7" s="5" t="s">
        <v>229</v>
      </c>
      <c r="J7" s="5" t="s">
        <v>172</v>
      </c>
      <c r="K7" s="5" t="s">
        <v>389</v>
      </c>
      <c r="L7" s="8" t="s">
        <v>390</v>
      </c>
      <c r="M7" s="5" t="s">
        <v>118</v>
      </c>
      <c r="N7" s="5" t="s">
        <v>391</v>
      </c>
      <c r="O7" s="5" t="s">
        <v>392</v>
      </c>
      <c r="Q7" s="5" t="s">
        <v>157</v>
      </c>
      <c r="R7" s="5" t="s">
        <v>123</v>
      </c>
      <c r="S7" s="5" t="s">
        <v>123</v>
      </c>
      <c r="T7" s="5" t="s">
        <v>123</v>
      </c>
      <c r="U7" s="5" t="s">
        <v>123</v>
      </c>
      <c r="W7" s="5" t="s">
        <v>123</v>
      </c>
      <c r="Y7" s="5" t="s">
        <v>123</v>
      </c>
      <c r="Z7" s="5" t="s">
        <v>123</v>
      </c>
      <c r="AA7" s="5" t="s">
        <v>123</v>
      </c>
      <c r="AB7" s="5" t="s">
        <v>123</v>
      </c>
      <c r="AC7" s="5" t="s">
        <v>123</v>
      </c>
      <c r="AD7" s="5" t="s">
        <v>123</v>
      </c>
      <c r="AE7" s="5" t="s">
        <v>123</v>
      </c>
      <c r="AF7" s="5" t="s">
        <v>123</v>
      </c>
      <c r="AH7" s="5" t="s">
        <v>123</v>
      </c>
      <c r="AM7" s="5" t="s">
        <v>123</v>
      </c>
      <c r="AQ7" s="5" t="s">
        <v>123</v>
      </c>
      <c r="AU7" s="5" t="s">
        <v>123</v>
      </c>
      <c r="AV7" s="5" t="s">
        <v>123</v>
      </c>
      <c r="AY7" s="5" t="s">
        <v>123</v>
      </c>
      <c r="BA7" s="5" t="s">
        <v>123</v>
      </c>
      <c r="BB7" s="5" t="s">
        <v>123</v>
      </c>
      <c r="BE7" s="5" t="s">
        <v>123</v>
      </c>
      <c r="BK7" s="5" t="s">
        <v>123</v>
      </c>
      <c r="BL7" s="5" t="s">
        <v>123</v>
      </c>
      <c r="BM7" s="5" t="s">
        <v>123</v>
      </c>
      <c r="BO7" s="5" t="s">
        <v>123</v>
      </c>
      <c r="BQ7" s="5" t="s">
        <v>123</v>
      </c>
      <c r="BR7" s="5" t="s">
        <v>123</v>
      </c>
      <c r="BS7" s="5" t="s">
        <v>123</v>
      </c>
      <c r="BT7" s="5" t="s">
        <v>123</v>
      </c>
      <c r="BU7" s="5" t="s">
        <v>123</v>
      </c>
      <c r="BV7" s="5" t="s">
        <v>123</v>
      </c>
      <c r="BW7" s="5" t="s">
        <v>123</v>
      </c>
      <c r="BX7" s="5" t="s">
        <v>123</v>
      </c>
      <c r="CB7" s="5" t="s">
        <v>123</v>
      </c>
      <c r="CC7" s="5" t="s">
        <v>123</v>
      </c>
      <c r="CE7" s="5" t="s">
        <v>123</v>
      </c>
      <c r="CF7" s="5" t="s">
        <v>123</v>
      </c>
      <c r="CG7" s="5" t="s">
        <v>123</v>
      </c>
      <c r="CJ7" s="5" t="s">
        <v>123</v>
      </c>
      <c r="CK7" s="5" t="s">
        <v>123</v>
      </c>
      <c r="CZ7" s="5" t="s">
        <v>123</v>
      </c>
      <c r="DB7" s="5">
        <v>4.0</v>
      </c>
      <c r="DE7" s="5" t="s">
        <v>124</v>
      </c>
      <c r="DF7" s="5" t="s">
        <v>1987</v>
      </c>
      <c r="DG7" s="16" t="s">
        <v>1988</v>
      </c>
      <c r="DH7" s="16" t="str">
        <f>HYPERLINK("https://docs.google.com/document/d/1qMpGtolP90GvQVymgzABTNgfB0yc4HMt13XzdZprjJ4/edit?usp=drivesdk","Canopy Nomination 31: Charles R. Drew Charter School")</f>
        <v>Canopy Nomination 31: Charles R. Drew Charter School</v>
      </c>
      <c r="DI7" s="5" t="s">
        <v>1962</v>
      </c>
    </row>
    <row r="8">
      <c r="A8" s="5">
        <v>38.0</v>
      </c>
      <c r="B8" s="6">
        <v>282.0</v>
      </c>
      <c r="C8" s="6">
        <v>124.0</v>
      </c>
      <c r="D8" s="5" t="s">
        <v>139</v>
      </c>
      <c r="E8" s="5" t="s">
        <v>125</v>
      </c>
      <c r="F8" s="5" t="s">
        <v>160</v>
      </c>
      <c r="G8" s="5" t="s">
        <v>449</v>
      </c>
      <c r="H8" s="5" t="s">
        <v>450</v>
      </c>
      <c r="I8" s="5" t="s">
        <v>451</v>
      </c>
      <c r="J8" s="5" t="s">
        <v>452</v>
      </c>
      <c r="K8" s="5" t="s">
        <v>453</v>
      </c>
      <c r="L8" s="8" t="s">
        <v>454</v>
      </c>
      <c r="M8" s="5" t="s">
        <v>118</v>
      </c>
      <c r="N8" s="5" t="s">
        <v>455</v>
      </c>
      <c r="O8" s="5" t="s">
        <v>457</v>
      </c>
      <c r="P8" s="5" t="s">
        <v>459</v>
      </c>
      <c r="Q8" s="5" t="s">
        <v>157</v>
      </c>
      <c r="V8" s="5" t="s">
        <v>123</v>
      </c>
      <c r="X8" s="5" t="s">
        <v>123</v>
      </c>
      <c r="Y8" s="5" t="s">
        <v>123</v>
      </c>
      <c r="AK8" s="5" t="s">
        <v>123</v>
      </c>
      <c r="AL8" s="5" t="s">
        <v>123</v>
      </c>
      <c r="AM8" s="5" t="s">
        <v>123</v>
      </c>
      <c r="AN8" s="5" t="s">
        <v>123</v>
      </c>
      <c r="AO8" s="5" t="s">
        <v>123</v>
      </c>
      <c r="AP8" s="5" t="s">
        <v>123</v>
      </c>
      <c r="AQ8" s="5" t="s">
        <v>123</v>
      </c>
      <c r="AS8" s="5" t="s">
        <v>123</v>
      </c>
      <c r="AT8" s="5" t="s">
        <v>123</v>
      </c>
      <c r="AU8" s="5" t="s">
        <v>123</v>
      </c>
      <c r="AV8" s="5" t="s">
        <v>123</v>
      </c>
      <c r="AW8" s="5" t="s">
        <v>123</v>
      </c>
      <c r="AY8" s="5" t="s">
        <v>123</v>
      </c>
      <c r="BC8" s="5" t="s">
        <v>123</v>
      </c>
      <c r="BF8" s="5" t="s">
        <v>123</v>
      </c>
      <c r="BH8" s="5" t="s">
        <v>123</v>
      </c>
      <c r="BK8" s="5" t="s">
        <v>123</v>
      </c>
      <c r="BL8" s="5" t="s">
        <v>123</v>
      </c>
      <c r="BM8" s="5" t="s">
        <v>123</v>
      </c>
      <c r="BN8" s="5" t="s">
        <v>123</v>
      </c>
      <c r="BV8" s="5" t="s">
        <v>123</v>
      </c>
      <c r="BZ8" s="5" t="s">
        <v>123</v>
      </c>
      <c r="CA8" s="5" t="s">
        <v>123</v>
      </c>
      <c r="CG8" s="5" t="s">
        <v>123</v>
      </c>
      <c r="CH8" s="5" t="s">
        <v>123</v>
      </c>
      <c r="CI8" s="5" t="s">
        <v>123</v>
      </c>
      <c r="CJ8" s="5" t="s">
        <v>123</v>
      </c>
      <c r="CK8" s="5" t="s">
        <v>123</v>
      </c>
      <c r="CM8" s="5" t="s">
        <v>123</v>
      </c>
      <c r="CN8" s="5" t="s">
        <v>123</v>
      </c>
      <c r="CP8" s="5" t="s">
        <v>123</v>
      </c>
      <c r="CR8" s="5" t="s">
        <v>123</v>
      </c>
      <c r="CT8" s="5" t="s">
        <v>123</v>
      </c>
      <c r="CU8" s="5" t="s">
        <v>123</v>
      </c>
      <c r="CV8" s="5" t="s">
        <v>123</v>
      </c>
      <c r="DB8" s="5">
        <v>1.0</v>
      </c>
      <c r="DD8" s="5" t="s">
        <v>461</v>
      </c>
      <c r="DE8" s="5" t="s">
        <v>124</v>
      </c>
      <c r="DF8" s="5" t="s">
        <v>1993</v>
      </c>
      <c r="DG8" s="16" t="s">
        <v>1994</v>
      </c>
      <c r="DH8" s="16" t="str">
        <f>HYPERLINK("https://docs.google.com/document/d/1bK7Ha-KuqYNwNh7jdynuIu8MT9R35DQ3FyrduR8UjGE/edit?usp=drivesdk","Canopy Nomination 38: City Garden Montessori School")</f>
        <v>Canopy Nomination 38: City Garden Montessori School</v>
      </c>
      <c r="DI8" s="5" t="s">
        <v>1962</v>
      </c>
    </row>
    <row r="9">
      <c r="A9" s="5">
        <v>43.0</v>
      </c>
      <c r="B9" s="6" t="s">
        <v>491</v>
      </c>
      <c r="C9" s="6" t="s">
        <v>492</v>
      </c>
      <c r="D9" s="5" t="s">
        <v>139</v>
      </c>
      <c r="G9" s="5" t="s">
        <v>493</v>
      </c>
      <c r="H9" s="5" t="s">
        <v>494</v>
      </c>
      <c r="I9" s="5" t="s">
        <v>495</v>
      </c>
      <c r="J9" s="5" t="s">
        <v>274</v>
      </c>
      <c r="K9" s="5" t="s">
        <v>496</v>
      </c>
      <c r="L9" s="8" t="s">
        <v>497</v>
      </c>
      <c r="M9" s="5" t="s">
        <v>118</v>
      </c>
      <c r="N9" s="5" t="s">
        <v>498</v>
      </c>
      <c r="O9" s="5" t="s">
        <v>499</v>
      </c>
      <c r="P9" s="5" t="s">
        <v>500</v>
      </c>
      <c r="Q9" s="5" t="s">
        <v>157</v>
      </c>
      <c r="R9" s="5" t="s">
        <v>123</v>
      </c>
      <c r="S9" s="5" t="s">
        <v>123</v>
      </c>
      <c r="T9" s="5" t="s">
        <v>123</v>
      </c>
      <c r="U9" s="5" t="s">
        <v>123</v>
      </c>
      <c r="V9" s="5" t="s">
        <v>123</v>
      </c>
      <c r="W9" s="5" t="s">
        <v>123</v>
      </c>
      <c r="X9" s="5" t="s">
        <v>123</v>
      </c>
      <c r="Y9" s="5" t="s">
        <v>123</v>
      </c>
      <c r="Z9" s="5" t="s">
        <v>123</v>
      </c>
      <c r="AA9" s="5" t="s">
        <v>123</v>
      </c>
      <c r="AB9" s="5" t="s">
        <v>123</v>
      </c>
      <c r="AC9" s="5" t="s">
        <v>123</v>
      </c>
      <c r="AD9" s="5" t="s">
        <v>123</v>
      </c>
      <c r="AE9" s="5" t="s">
        <v>123</v>
      </c>
      <c r="AF9" s="5" t="s">
        <v>123</v>
      </c>
      <c r="AG9" s="5" t="s">
        <v>123</v>
      </c>
      <c r="AH9" s="5" t="s">
        <v>123</v>
      </c>
      <c r="AI9" s="5" t="s">
        <v>123</v>
      </c>
      <c r="AJ9" s="5" t="s">
        <v>123</v>
      </c>
      <c r="AK9" s="5" t="s">
        <v>123</v>
      </c>
      <c r="AL9" s="5" t="s">
        <v>123</v>
      </c>
      <c r="AM9" s="5" t="s">
        <v>123</v>
      </c>
      <c r="AN9" s="5" t="s">
        <v>123</v>
      </c>
      <c r="AO9" s="5" t="s">
        <v>123</v>
      </c>
      <c r="AP9" s="5" t="s">
        <v>123</v>
      </c>
      <c r="AQ9" s="5" t="s">
        <v>123</v>
      </c>
      <c r="AR9" s="5" t="s">
        <v>123</v>
      </c>
      <c r="AS9" s="5" t="s">
        <v>123</v>
      </c>
      <c r="AT9" s="5" t="s">
        <v>123</v>
      </c>
      <c r="AV9" s="5" t="s">
        <v>123</v>
      </c>
      <c r="AX9" s="5" t="s">
        <v>123</v>
      </c>
      <c r="BB9" s="5" t="s">
        <v>123</v>
      </c>
      <c r="BC9" s="5" t="s">
        <v>123</v>
      </c>
      <c r="BD9" s="5" t="s">
        <v>123</v>
      </c>
      <c r="BE9" s="5" t="s">
        <v>123</v>
      </c>
      <c r="BF9" s="5" t="s">
        <v>123</v>
      </c>
      <c r="BG9" s="5" t="s">
        <v>123</v>
      </c>
      <c r="BH9" s="5" t="s">
        <v>123</v>
      </c>
      <c r="BI9" s="5" t="s">
        <v>123</v>
      </c>
      <c r="BJ9" s="5" t="s">
        <v>123</v>
      </c>
      <c r="BK9" s="5" t="s">
        <v>123</v>
      </c>
      <c r="BL9" s="5" t="s">
        <v>123</v>
      </c>
      <c r="BM9" s="5" t="s">
        <v>123</v>
      </c>
      <c r="BN9" s="5" t="s">
        <v>123</v>
      </c>
      <c r="BO9" s="5" t="s">
        <v>123</v>
      </c>
      <c r="BP9" s="5" t="s">
        <v>123</v>
      </c>
      <c r="BQ9" s="5" t="s">
        <v>123</v>
      </c>
      <c r="BR9" s="5" t="s">
        <v>123</v>
      </c>
      <c r="BS9" s="5" t="s">
        <v>123</v>
      </c>
      <c r="BT9" s="5" t="s">
        <v>123</v>
      </c>
      <c r="BV9" s="5" t="s">
        <v>123</v>
      </c>
      <c r="BW9" s="5" t="s">
        <v>123</v>
      </c>
      <c r="BX9" s="5" t="s">
        <v>123</v>
      </c>
      <c r="BY9" s="5" t="s">
        <v>123</v>
      </c>
      <c r="BZ9" s="5" t="s">
        <v>123</v>
      </c>
      <c r="CA9" s="5" t="s">
        <v>123</v>
      </c>
      <c r="CB9" s="5" t="s">
        <v>123</v>
      </c>
      <c r="CC9" s="5" t="s">
        <v>123</v>
      </c>
      <c r="CD9" s="5" t="s">
        <v>123</v>
      </c>
      <c r="CE9" s="5" t="s">
        <v>123</v>
      </c>
      <c r="CF9" s="5" t="s">
        <v>123</v>
      </c>
      <c r="CG9" s="5" t="s">
        <v>123</v>
      </c>
      <c r="CH9" s="5" t="s">
        <v>123</v>
      </c>
      <c r="CI9" s="5" t="s">
        <v>123</v>
      </c>
      <c r="CJ9" s="5" t="s">
        <v>123</v>
      </c>
      <c r="CK9" s="5" t="s">
        <v>123</v>
      </c>
      <c r="CL9" s="5" t="s">
        <v>123</v>
      </c>
      <c r="CM9" s="5" t="s">
        <v>123</v>
      </c>
      <c r="CN9" s="5" t="s">
        <v>123</v>
      </c>
      <c r="CO9" s="5" t="s">
        <v>123</v>
      </c>
      <c r="CP9" s="5" t="s">
        <v>123</v>
      </c>
      <c r="CQ9" s="5" t="s">
        <v>123</v>
      </c>
      <c r="CR9" s="5" t="s">
        <v>123</v>
      </c>
      <c r="CS9" s="5" t="s">
        <v>123</v>
      </c>
      <c r="CT9" s="5" t="s">
        <v>123</v>
      </c>
      <c r="CU9" s="5" t="s">
        <v>123</v>
      </c>
      <c r="CV9" s="5" t="s">
        <v>123</v>
      </c>
      <c r="CW9" s="5" t="s">
        <v>123</v>
      </c>
      <c r="DB9" s="9">
        <v>43559.0</v>
      </c>
      <c r="DD9" s="5" t="s">
        <v>505</v>
      </c>
      <c r="DE9" s="5" t="s">
        <v>138</v>
      </c>
      <c r="DF9" s="5" t="s">
        <v>2004</v>
      </c>
      <c r="DG9" s="16" t="s">
        <v>2005</v>
      </c>
      <c r="DH9" s="16" t="str">
        <f>HYPERLINK("https://docs.google.com/document/d/1KldePwqwqUpcytYX0MJhtR4KseFShg4yafv-mhWOqoA/edit?usp=drivesdk","Canopy Nomination 43: Columbia High School")</f>
        <v>Canopy Nomination 43: Columbia High School</v>
      </c>
      <c r="DI9" s="5" t="s">
        <v>1962</v>
      </c>
    </row>
    <row r="10">
      <c r="A10" s="5">
        <v>48.0</v>
      </c>
      <c r="B10" s="6">
        <v>75.0</v>
      </c>
      <c r="C10" s="6">
        <v>139.0</v>
      </c>
      <c r="D10" s="5" t="s">
        <v>139</v>
      </c>
      <c r="E10" s="5" t="s">
        <v>110</v>
      </c>
      <c r="F10" s="5" t="s">
        <v>160</v>
      </c>
      <c r="G10" s="5" t="s">
        <v>546</v>
      </c>
      <c r="H10" s="5" t="s">
        <v>547</v>
      </c>
      <c r="I10" s="5" t="s">
        <v>548</v>
      </c>
      <c r="J10" s="5" t="s">
        <v>327</v>
      </c>
      <c r="K10" s="5" t="s">
        <v>143</v>
      </c>
      <c r="L10" s="8" t="s">
        <v>549</v>
      </c>
      <c r="M10" s="5" t="s">
        <v>118</v>
      </c>
      <c r="N10" s="5" t="s">
        <v>550</v>
      </c>
      <c r="O10" s="5" t="s">
        <v>551</v>
      </c>
      <c r="P10" s="5" t="s">
        <v>552</v>
      </c>
      <c r="Q10" s="5" t="s">
        <v>157</v>
      </c>
      <c r="R10" s="5" t="s">
        <v>123</v>
      </c>
      <c r="W10" s="5" t="s">
        <v>123</v>
      </c>
      <c r="Y10" s="5" t="s">
        <v>123</v>
      </c>
      <c r="AB10" s="5" t="s">
        <v>123</v>
      </c>
      <c r="AC10" s="5" t="s">
        <v>123</v>
      </c>
      <c r="AD10" s="5" t="s">
        <v>123</v>
      </c>
      <c r="AG10" s="5" t="s">
        <v>123</v>
      </c>
      <c r="AH10" s="5" t="s">
        <v>123</v>
      </c>
      <c r="AJ10" s="5" t="s">
        <v>123</v>
      </c>
      <c r="AN10" s="5" t="s">
        <v>123</v>
      </c>
      <c r="AQ10" s="5" t="s">
        <v>123</v>
      </c>
      <c r="AU10" s="5" t="s">
        <v>123</v>
      </c>
      <c r="AV10" s="5" t="s">
        <v>123</v>
      </c>
      <c r="AY10" s="5" t="s">
        <v>123</v>
      </c>
      <c r="BA10" s="5" t="s">
        <v>123</v>
      </c>
      <c r="BB10" s="5" t="s">
        <v>123</v>
      </c>
      <c r="BE10" s="5" t="s">
        <v>123</v>
      </c>
      <c r="BF10" s="5" t="s">
        <v>123</v>
      </c>
      <c r="BJ10" s="5" t="s">
        <v>123</v>
      </c>
      <c r="BK10" s="5" t="s">
        <v>123</v>
      </c>
      <c r="BO10" s="5" t="s">
        <v>123</v>
      </c>
      <c r="BQ10" s="5" t="s">
        <v>123</v>
      </c>
      <c r="BR10" s="5" t="s">
        <v>123</v>
      </c>
      <c r="BS10" s="5" t="s">
        <v>123</v>
      </c>
      <c r="BT10" s="5" t="s">
        <v>123</v>
      </c>
      <c r="BU10" s="5" t="s">
        <v>123</v>
      </c>
      <c r="BV10" s="5" t="s">
        <v>123</v>
      </c>
      <c r="BY10" s="5" t="s">
        <v>123</v>
      </c>
      <c r="BZ10" s="5" t="s">
        <v>123</v>
      </c>
      <c r="CA10" s="5" t="s">
        <v>123</v>
      </c>
      <c r="CB10" s="5" t="s">
        <v>123</v>
      </c>
      <c r="CC10" s="5" t="s">
        <v>123</v>
      </c>
      <c r="CG10" s="5" t="s">
        <v>123</v>
      </c>
      <c r="CI10" s="5" t="s">
        <v>123</v>
      </c>
      <c r="CJ10" s="5" t="s">
        <v>123</v>
      </c>
      <c r="CK10" s="5" t="s">
        <v>123</v>
      </c>
      <c r="CM10" s="5" t="s">
        <v>123</v>
      </c>
      <c r="CN10" s="5" t="s">
        <v>123</v>
      </c>
      <c r="CO10" s="5" t="s">
        <v>123</v>
      </c>
      <c r="CP10" s="5" t="s">
        <v>123</v>
      </c>
      <c r="CQ10" s="5" t="s">
        <v>123</v>
      </c>
      <c r="CU10" s="5" t="s">
        <v>123</v>
      </c>
      <c r="CV10" s="5" t="s">
        <v>123</v>
      </c>
      <c r="CW10" s="5" t="s">
        <v>123</v>
      </c>
      <c r="CX10" s="5" t="s">
        <v>123</v>
      </c>
      <c r="CZ10" s="5" t="s">
        <v>123</v>
      </c>
      <c r="DB10" s="5">
        <v>3.0</v>
      </c>
      <c r="DD10" s="5" t="s">
        <v>553</v>
      </c>
      <c r="DE10" s="5" t="s">
        <v>124</v>
      </c>
      <c r="DF10" s="5" t="s">
        <v>2011</v>
      </c>
      <c r="DG10" s="16" t="s">
        <v>2012</v>
      </c>
      <c r="DH10" s="16" t="str">
        <f>HYPERLINK("https://docs.google.com/document/d/17fXqhuaG8phnMR2seS0WyN_zQBN4fTCOBWt0yAGotMg/edit?usp=drivesdk","Canopy Nomination 48: Conservatory Lab Charter School")</f>
        <v>Canopy Nomination 48: Conservatory Lab Charter School</v>
      </c>
      <c r="DI10" s="5" t="s">
        <v>1962</v>
      </c>
    </row>
    <row r="11">
      <c r="A11" s="5">
        <v>81.0</v>
      </c>
      <c r="B11" s="6">
        <v>30.0</v>
      </c>
      <c r="C11" s="6">
        <v>86.0</v>
      </c>
      <c r="D11" s="5" t="s">
        <v>139</v>
      </c>
      <c r="E11" s="5" t="s">
        <v>110</v>
      </c>
      <c r="F11" s="5" t="s">
        <v>160</v>
      </c>
      <c r="G11" s="5" t="s">
        <v>774</v>
      </c>
      <c r="H11" s="5" t="s">
        <v>775</v>
      </c>
      <c r="I11" s="5" t="s">
        <v>776</v>
      </c>
      <c r="J11" s="5" t="s">
        <v>274</v>
      </c>
      <c r="K11" s="5" t="s">
        <v>143</v>
      </c>
      <c r="L11" s="8" t="s">
        <v>777</v>
      </c>
      <c r="M11" s="5" t="s">
        <v>118</v>
      </c>
      <c r="N11" s="5" t="s">
        <v>778</v>
      </c>
      <c r="O11" s="5" t="s">
        <v>779</v>
      </c>
      <c r="P11" s="5" t="s">
        <v>780</v>
      </c>
      <c r="Q11" s="5" t="s">
        <v>157</v>
      </c>
      <c r="R11" s="5" t="s">
        <v>123</v>
      </c>
      <c r="S11" s="5" t="s">
        <v>123</v>
      </c>
      <c r="T11" s="5" t="s">
        <v>123</v>
      </c>
      <c r="U11" s="5" t="s">
        <v>123</v>
      </c>
      <c r="V11" s="5" t="s">
        <v>123</v>
      </c>
      <c r="W11" s="5" t="s">
        <v>123</v>
      </c>
      <c r="X11" s="5" t="s">
        <v>123</v>
      </c>
      <c r="Y11" s="5" t="s">
        <v>123</v>
      </c>
      <c r="AA11" s="5" t="s">
        <v>123</v>
      </c>
      <c r="AB11" s="5" t="s">
        <v>123</v>
      </c>
      <c r="AC11" s="5" t="s">
        <v>123</v>
      </c>
      <c r="AD11" s="5" t="s">
        <v>123</v>
      </c>
      <c r="AE11" s="5" t="s">
        <v>123</v>
      </c>
      <c r="AF11" s="5" t="s">
        <v>123</v>
      </c>
      <c r="AH11" s="5" t="s">
        <v>123</v>
      </c>
      <c r="AJ11" s="5" t="s">
        <v>123</v>
      </c>
      <c r="AK11" s="5" t="s">
        <v>123</v>
      </c>
      <c r="AL11" s="5" t="s">
        <v>123</v>
      </c>
      <c r="AM11" s="5" t="s">
        <v>123</v>
      </c>
      <c r="AN11" s="5" t="s">
        <v>123</v>
      </c>
      <c r="AP11" s="5" t="s">
        <v>123</v>
      </c>
      <c r="AQ11" s="5" t="s">
        <v>123</v>
      </c>
      <c r="AR11" s="5" t="s">
        <v>123</v>
      </c>
      <c r="AT11" s="5" t="s">
        <v>123</v>
      </c>
      <c r="AU11" s="5" t="s">
        <v>123</v>
      </c>
      <c r="AV11" s="5" t="s">
        <v>123</v>
      </c>
      <c r="AW11" s="5" t="s">
        <v>123</v>
      </c>
      <c r="AY11" s="5" t="s">
        <v>123</v>
      </c>
      <c r="AZ11" s="5" t="s">
        <v>123</v>
      </c>
      <c r="BA11" s="5" t="s">
        <v>123</v>
      </c>
      <c r="BB11" s="5" t="s">
        <v>123</v>
      </c>
      <c r="BC11" s="5" t="s">
        <v>123</v>
      </c>
      <c r="BE11" s="5" t="s">
        <v>123</v>
      </c>
      <c r="BF11" s="5" t="s">
        <v>123</v>
      </c>
      <c r="BG11" s="5" t="s">
        <v>123</v>
      </c>
      <c r="BJ11" s="5" t="s">
        <v>123</v>
      </c>
      <c r="BL11" s="5" t="s">
        <v>123</v>
      </c>
      <c r="BM11" s="5" t="s">
        <v>123</v>
      </c>
      <c r="BN11" s="5" t="s">
        <v>123</v>
      </c>
      <c r="BO11" s="5" t="s">
        <v>123</v>
      </c>
      <c r="BQ11" s="5" t="s">
        <v>123</v>
      </c>
      <c r="BR11" s="5" t="s">
        <v>123</v>
      </c>
      <c r="BS11" s="5" t="s">
        <v>123</v>
      </c>
      <c r="BT11" s="5" t="s">
        <v>123</v>
      </c>
      <c r="BU11" s="5" t="s">
        <v>123</v>
      </c>
      <c r="BV11" s="5" t="s">
        <v>123</v>
      </c>
      <c r="BZ11" s="5" t="s">
        <v>123</v>
      </c>
      <c r="CA11" s="5" t="s">
        <v>123</v>
      </c>
      <c r="CB11" s="5" t="s">
        <v>123</v>
      </c>
      <c r="CC11" s="5" t="s">
        <v>123</v>
      </c>
      <c r="CG11" s="5" t="s">
        <v>123</v>
      </c>
      <c r="CH11" s="5" t="s">
        <v>123</v>
      </c>
      <c r="CI11" s="5" t="s">
        <v>123</v>
      </c>
      <c r="CK11" s="5" t="s">
        <v>123</v>
      </c>
      <c r="CM11" s="5" t="s">
        <v>123</v>
      </c>
      <c r="CN11" s="5" t="s">
        <v>123</v>
      </c>
      <c r="CP11" s="5" t="s">
        <v>123</v>
      </c>
      <c r="CQ11" s="5" t="s">
        <v>123</v>
      </c>
      <c r="CR11" s="5" t="s">
        <v>123</v>
      </c>
      <c r="CS11" s="5" t="s">
        <v>123</v>
      </c>
      <c r="CT11" s="5" t="s">
        <v>123</v>
      </c>
      <c r="CU11" s="5" t="s">
        <v>123</v>
      </c>
      <c r="CV11" s="5" t="s">
        <v>123</v>
      </c>
      <c r="CW11" s="5" t="s">
        <v>123</v>
      </c>
      <c r="CX11" s="5" t="s">
        <v>123</v>
      </c>
      <c r="CY11" s="5" t="s">
        <v>123</v>
      </c>
      <c r="CZ11" s="5" t="s">
        <v>123</v>
      </c>
      <c r="DA11" s="5" t="s">
        <v>123</v>
      </c>
      <c r="DB11" s="5">
        <v>4.0</v>
      </c>
      <c r="DD11" s="5" t="s">
        <v>781</v>
      </c>
      <c r="DE11" s="5" t="s">
        <v>138</v>
      </c>
      <c r="DF11" s="5" t="s">
        <v>2017</v>
      </c>
      <c r="DG11" s="16" t="s">
        <v>2018</v>
      </c>
      <c r="DH11" s="16" t="str">
        <f>HYPERLINK("https://docs.google.com/document/d/1i1Cxzq3Mk92aatNKCzIb4lcaPRmd2Xg742Kys9T6Tec/edit?usp=drivesdk","Canopy Nomination 81: Future Public School")</f>
        <v>Canopy Nomination 81: Future Public School</v>
      </c>
      <c r="DI11" s="5" t="s">
        <v>1962</v>
      </c>
    </row>
    <row r="12">
      <c r="A12" s="5">
        <v>94.0</v>
      </c>
      <c r="B12" s="6">
        <v>11.0</v>
      </c>
      <c r="C12" s="6">
        <v>60.0</v>
      </c>
      <c r="D12" s="5" t="s">
        <v>139</v>
      </c>
      <c r="E12" s="5" t="s">
        <v>110</v>
      </c>
      <c r="F12" s="5" t="s">
        <v>160</v>
      </c>
      <c r="G12" s="5" t="s">
        <v>705</v>
      </c>
      <c r="H12" s="5" t="s">
        <v>863</v>
      </c>
      <c r="I12" s="5" t="s">
        <v>864</v>
      </c>
      <c r="J12" s="5" t="s">
        <v>259</v>
      </c>
      <c r="K12" s="5" t="s">
        <v>143</v>
      </c>
      <c r="L12" s="8" t="s">
        <v>865</v>
      </c>
      <c r="M12" s="5" t="s">
        <v>118</v>
      </c>
      <c r="N12" s="5" t="s">
        <v>866</v>
      </c>
      <c r="O12" s="5" t="s">
        <v>867</v>
      </c>
      <c r="P12" s="5" t="s">
        <v>868</v>
      </c>
      <c r="Q12" s="5" t="s">
        <v>157</v>
      </c>
      <c r="S12" s="5" t="s">
        <v>123</v>
      </c>
      <c r="T12" s="5" t="s">
        <v>123</v>
      </c>
      <c r="U12" s="5" t="s">
        <v>123</v>
      </c>
      <c r="V12" s="5" t="s">
        <v>123</v>
      </c>
      <c r="W12" s="5" t="s">
        <v>123</v>
      </c>
      <c r="X12" s="5" t="s">
        <v>123</v>
      </c>
      <c r="Y12" s="5" t="s">
        <v>123</v>
      </c>
      <c r="AA12" s="5" t="s">
        <v>123</v>
      </c>
      <c r="AB12" s="5" t="s">
        <v>123</v>
      </c>
      <c r="AC12" s="5" t="s">
        <v>123</v>
      </c>
      <c r="AD12" s="5" t="s">
        <v>123</v>
      </c>
      <c r="AK12" s="5" t="s">
        <v>123</v>
      </c>
      <c r="AM12" s="5" t="s">
        <v>123</v>
      </c>
      <c r="AO12" s="5" t="s">
        <v>123</v>
      </c>
      <c r="AQ12" s="5" t="s">
        <v>123</v>
      </c>
      <c r="AS12" s="5" t="s">
        <v>123</v>
      </c>
      <c r="AT12" s="5" t="s">
        <v>123</v>
      </c>
      <c r="AU12" s="5" t="s">
        <v>123</v>
      </c>
      <c r="AV12" s="5" t="s">
        <v>123</v>
      </c>
      <c r="AW12" s="5" t="s">
        <v>123</v>
      </c>
      <c r="AX12" s="5" t="s">
        <v>123</v>
      </c>
      <c r="AY12" s="5" t="s">
        <v>123</v>
      </c>
      <c r="BA12" s="5" t="s">
        <v>123</v>
      </c>
      <c r="BB12" s="5" t="s">
        <v>123</v>
      </c>
      <c r="BC12" s="5" t="s">
        <v>123</v>
      </c>
      <c r="BD12" s="5" t="s">
        <v>123</v>
      </c>
      <c r="BF12" s="5" t="s">
        <v>123</v>
      </c>
      <c r="BG12" s="5" t="s">
        <v>123</v>
      </c>
      <c r="BI12" s="5" t="s">
        <v>123</v>
      </c>
      <c r="BK12" s="5" t="s">
        <v>123</v>
      </c>
      <c r="BL12" s="5" t="s">
        <v>123</v>
      </c>
      <c r="BM12" s="5" t="s">
        <v>123</v>
      </c>
      <c r="BN12" s="5" t="s">
        <v>123</v>
      </c>
      <c r="BO12" s="5" t="s">
        <v>123</v>
      </c>
      <c r="BP12" s="5" t="s">
        <v>123</v>
      </c>
      <c r="BQ12" s="5" t="s">
        <v>123</v>
      </c>
      <c r="BR12" s="5" t="s">
        <v>123</v>
      </c>
      <c r="BS12" s="5" t="s">
        <v>123</v>
      </c>
      <c r="BT12" s="5" t="s">
        <v>123</v>
      </c>
      <c r="BU12" s="5" t="s">
        <v>123</v>
      </c>
      <c r="BV12" s="5" t="s">
        <v>123</v>
      </c>
      <c r="BW12" s="5" t="s">
        <v>123</v>
      </c>
      <c r="BX12" s="5" t="s">
        <v>123</v>
      </c>
      <c r="BY12" s="5" t="s">
        <v>123</v>
      </c>
      <c r="BZ12" s="5" t="s">
        <v>123</v>
      </c>
      <c r="CA12" s="5" t="s">
        <v>123</v>
      </c>
      <c r="CB12" s="5" t="s">
        <v>123</v>
      </c>
      <c r="CC12" s="5" t="s">
        <v>123</v>
      </c>
      <c r="CE12" s="5" t="s">
        <v>123</v>
      </c>
      <c r="CF12" s="5" t="s">
        <v>123</v>
      </c>
      <c r="CG12" s="5" t="s">
        <v>123</v>
      </c>
      <c r="CH12" s="5" t="s">
        <v>123</v>
      </c>
      <c r="CI12" s="5" t="s">
        <v>123</v>
      </c>
      <c r="CJ12" s="5" t="s">
        <v>123</v>
      </c>
      <c r="CK12" s="5" t="s">
        <v>123</v>
      </c>
      <c r="CL12" s="5" t="s">
        <v>123</v>
      </c>
      <c r="CM12" s="5" t="s">
        <v>123</v>
      </c>
      <c r="CN12" s="5" t="s">
        <v>123</v>
      </c>
      <c r="CO12" s="5" t="s">
        <v>123</v>
      </c>
      <c r="CP12" s="5" t="s">
        <v>123</v>
      </c>
      <c r="CQ12" s="5" t="s">
        <v>123</v>
      </c>
      <c r="CR12" s="5" t="s">
        <v>123</v>
      </c>
      <c r="CS12" s="5" t="s">
        <v>123</v>
      </c>
      <c r="CT12" s="5" t="s">
        <v>123</v>
      </c>
      <c r="CV12" s="5" t="s">
        <v>123</v>
      </c>
      <c r="CW12" s="5" t="s">
        <v>123</v>
      </c>
      <c r="CX12" s="5" t="s">
        <v>123</v>
      </c>
      <c r="DB12" s="5">
        <v>4.0</v>
      </c>
      <c r="DD12" s="5" t="s">
        <v>869</v>
      </c>
      <c r="DE12" s="5" t="s">
        <v>124</v>
      </c>
      <c r="DF12" s="5" t="s">
        <v>2025</v>
      </c>
      <c r="DG12" s="16" t="s">
        <v>2026</v>
      </c>
      <c r="DH12" s="16" t="str">
        <f>HYPERLINK("https://docs.google.com/document/d/1kNTe12AYlvVL7RbiqL5kLVxk5H-2vFbp1jOQO4m1yRA/edit?usp=drivesdk","Canopy Nomination 94: Highline Big Picture")</f>
        <v>Canopy Nomination 94: Highline Big Picture</v>
      </c>
      <c r="DI12" s="5" t="s">
        <v>2029</v>
      </c>
    </row>
    <row r="13">
      <c r="A13" s="5">
        <v>116.0</v>
      </c>
      <c r="B13" s="6">
        <v>72.0</v>
      </c>
      <c r="C13" s="6">
        <v>135.0</v>
      </c>
      <c r="D13" s="5" t="s">
        <v>139</v>
      </c>
      <c r="E13" s="5" t="s">
        <v>125</v>
      </c>
      <c r="F13" s="5" t="s">
        <v>160</v>
      </c>
      <c r="G13" s="5" t="s">
        <v>1021</v>
      </c>
      <c r="H13" s="5" t="s">
        <v>1022</v>
      </c>
      <c r="I13" s="5" t="s">
        <v>1023</v>
      </c>
      <c r="J13" s="5" t="s">
        <v>222</v>
      </c>
      <c r="K13" s="5" t="s">
        <v>1024</v>
      </c>
      <c r="L13" s="8" t="s">
        <v>1025</v>
      </c>
      <c r="M13" s="5" t="s">
        <v>118</v>
      </c>
      <c r="N13" s="5" t="s">
        <v>1026</v>
      </c>
      <c r="O13" s="5" t="s">
        <v>1027</v>
      </c>
      <c r="P13" s="5" t="s">
        <v>1028</v>
      </c>
      <c r="Q13" s="5" t="s">
        <v>157</v>
      </c>
      <c r="R13" s="5" t="s">
        <v>123</v>
      </c>
      <c r="S13" s="5" t="s">
        <v>123</v>
      </c>
      <c r="X13" s="5" t="s">
        <v>123</v>
      </c>
      <c r="Z13" s="5" t="s">
        <v>123</v>
      </c>
      <c r="AB13" s="5" t="s">
        <v>123</v>
      </c>
      <c r="AG13" s="5" t="s">
        <v>123</v>
      </c>
      <c r="AI13" s="5" t="s">
        <v>123</v>
      </c>
      <c r="AL13" s="5" t="s">
        <v>123</v>
      </c>
      <c r="AN13" s="5" t="s">
        <v>123</v>
      </c>
      <c r="AU13" s="5" t="s">
        <v>123</v>
      </c>
      <c r="AX13" s="5" t="s">
        <v>123</v>
      </c>
      <c r="AZ13" s="5" t="s">
        <v>123</v>
      </c>
      <c r="BA13" s="5" t="s">
        <v>123</v>
      </c>
      <c r="BC13" s="5" t="s">
        <v>123</v>
      </c>
      <c r="BD13" s="5" t="s">
        <v>123</v>
      </c>
      <c r="BE13" s="5" t="s">
        <v>123</v>
      </c>
      <c r="BF13" s="5" t="s">
        <v>123</v>
      </c>
      <c r="BG13" s="5" t="s">
        <v>123</v>
      </c>
      <c r="BH13" s="5" t="s">
        <v>123</v>
      </c>
      <c r="BI13" s="5" t="s">
        <v>123</v>
      </c>
      <c r="BJ13" s="5" t="s">
        <v>123</v>
      </c>
      <c r="BK13" s="5" t="s">
        <v>123</v>
      </c>
      <c r="BL13" s="5" t="s">
        <v>123</v>
      </c>
      <c r="BM13" s="5" t="s">
        <v>123</v>
      </c>
      <c r="BN13" s="5" t="s">
        <v>123</v>
      </c>
      <c r="BO13" s="5" t="s">
        <v>123</v>
      </c>
      <c r="BP13" s="5" t="s">
        <v>123</v>
      </c>
      <c r="BR13" s="5" t="s">
        <v>123</v>
      </c>
      <c r="BV13" s="5" t="s">
        <v>123</v>
      </c>
      <c r="BW13" s="5" t="s">
        <v>123</v>
      </c>
      <c r="BZ13" s="5" t="s">
        <v>123</v>
      </c>
      <c r="CE13" s="5" t="s">
        <v>123</v>
      </c>
      <c r="CF13" s="5" t="s">
        <v>123</v>
      </c>
      <c r="CG13" s="5" t="s">
        <v>123</v>
      </c>
      <c r="CO13" s="5" t="s">
        <v>123</v>
      </c>
      <c r="CP13" s="5" t="s">
        <v>123</v>
      </c>
      <c r="CQ13" s="5" t="s">
        <v>123</v>
      </c>
      <c r="CR13" s="5" t="s">
        <v>123</v>
      </c>
      <c r="CV13" s="5" t="s">
        <v>123</v>
      </c>
      <c r="CX13" s="5" t="s">
        <v>123</v>
      </c>
      <c r="CY13" s="5" t="s">
        <v>123</v>
      </c>
      <c r="CZ13" s="5" t="s">
        <v>123</v>
      </c>
      <c r="DB13" s="5">
        <v>3.0</v>
      </c>
      <c r="DE13" s="5" t="s">
        <v>124</v>
      </c>
      <c r="DF13" s="5" t="s">
        <v>2034</v>
      </c>
      <c r="DG13" s="16" t="s">
        <v>2035</v>
      </c>
      <c r="DH13" s="16" t="str">
        <f>HYPERLINK("https://docs.google.com/document/d/1NksFauFGGeksMiLqaQmN5gGlr0Hzdx_oAuVA6ZXU_AQ/edit?usp=drivesdk","Canopy Nomination 116: Lindsay Unified High School")</f>
        <v>Canopy Nomination 116: Lindsay Unified High School</v>
      </c>
      <c r="DI13" s="5" t="s">
        <v>2029</v>
      </c>
    </row>
    <row r="14">
      <c r="A14" s="5">
        <v>124.0</v>
      </c>
      <c r="B14" s="6" t="s">
        <v>1075</v>
      </c>
      <c r="C14" s="6" t="s">
        <v>492</v>
      </c>
      <c r="D14" s="5" t="s">
        <v>139</v>
      </c>
      <c r="G14" s="5" t="s">
        <v>493</v>
      </c>
      <c r="H14" s="5" t="s">
        <v>1076</v>
      </c>
      <c r="I14" s="5" t="s">
        <v>1077</v>
      </c>
      <c r="J14" s="5" t="s">
        <v>274</v>
      </c>
      <c r="K14" s="5" t="s">
        <v>1078</v>
      </c>
      <c r="L14" s="8" t="s">
        <v>1079</v>
      </c>
      <c r="M14" s="5" t="s">
        <v>118</v>
      </c>
      <c r="N14" s="5" t="s">
        <v>1080</v>
      </c>
      <c r="O14" s="5" t="s">
        <v>1081</v>
      </c>
      <c r="P14" s="5" t="s">
        <v>1082</v>
      </c>
      <c r="Q14" s="5" t="s">
        <v>157</v>
      </c>
      <c r="R14" s="5" t="s">
        <v>123</v>
      </c>
      <c r="S14" s="5" t="s">
        <v>123</v>
      </c>
      <c r="T14" s="5" t="s">
        <v>123</v>
      </c>
      <c r="U14" s="5" t="s">
        <v>123</v>
      </c>
      <c r="V14" s="5" t="s">
        <v>123</v>
      </c>
      <c r="W14" s="5" t="s">
        <v>123</v>
      </c>
      <c r="X14" s="5" t="s">
        <v>123</v>
      </c>
      <c r="Y14" s="5" t="s">
        <v>123</v>
      </c>
      <c r="Z14" s="5" t="s">
        <v>123</v>
      </c>
      <c r="AA14" s="5" t="s">
        <v>123</v>
      </c>
      <c r="AB14" s="5" t="s">
        <v>123</v>
      </c>
      <c r="AC14" s="5" t="s">
        <v>123</v>
      </c>
      <c r="AD14" s="5" t="s">
        <v>123</v>
      </c>
      <c r="AE14" s="5" t="s">
        <v>123</v>
      </c>
      <c r="AF14" s="5" t="s">
        <v>123</v>
      </c>
      <c r="AG14" s="5" t="s">
        <v>123</v>
      </c>
      <c r="AH14" s="5" t="s">
        <v>123</v>
      </c>
      <c r="AI14" s="5" t="s">
        <v>123</v>
      </c>
      <c r="AJ14" s="5" t="s">
        <v>123</v>
      </c>
      <c r="AK14" s="5" t="s">
        <v>123</v>
      </c>
      <c r="AL14" s="5" t="s">
        <v>123</v>
      </c>
      <c r="AM14" s="5" t="s">
        <v>123</v>
      </c>
      <c r="AN14" s="5" t="s">
        <v>123</v>
      </c>
      <c r="AO14" s="5" t="s">
        <v>123</v>
      </c>
      <c r="AP14" s="5" t="s">
        <v>123</v>
      </c>
      <c r="AQ14" s="5" t="s">
        <v>123</v>
      </c>
      <c r="AR14" s="5" t="s">
        <v>123</v>
      </c>
      <c r="AS14" s="5" t="s">
        <v>123</v>
      </c>
      <c r="AT14" s="5" t="s">
        <v>123</v>
      </c>
      <c r="AV14" s="5" t="s">
        <v>123</v>
      </c>
      <c r="AW14" s="5" t="s">
        <v>123</v>
      </c>
      <c r="AX14" s="5" t="s">
        <v>123</v>
      </c>
      <c r="AY14" s="5" t="s">
        <v>123</v>
      </c>
      <c r="BB14" s="5" t="s">
        <v>123</v>
      </c>
      <c r="BC14" s="5" t="s">
        <v>123</v>
      </c>
      <c r="BD14" s="5" t="s">
        <v>123</v>
      </c>
      <c r="BE14" s="5" t="s">
        <v>123</v>
      </c>
      <c r="BF14" s="5" t="s">
        <v>123</v>
      </c>
      <c r="BG14" s="5" t="s">
        <v>123</v>
      </c>
      <c r="BH14" s="5" t="s">
        <v>123</v>
      </c>
      <c r="BI14" s="5" t="s">
        <v>123</v>
      </c>
      <c r="BJ14" s="5" t="s">
        <v>123</v>
      </c>
      <c r="BK14" s="5" t="s">
        <v>123</v>
      </c>
      <c r="BL14" s="5" t="s">
        <v>123</v>
      </c>
      <c r="BM14" s="5" t="s">
        <v>123</v>
      </c>
      <c r="BN14" s="5" t="s">
        <v>123</v>
      </c>
      <c r="BO14" s="5" t="s">
        <v>123</v>
      </c>
      <c r="BP14" s="5" t="s">
        <v>123</v>
      </c>
      <c r="BQ14" s="5" t="s">
        <v>123</v>
      </c>
      <c r="BR14" s="5" t="s">
        <v>123</v>
      </c>
      <c r="BS14" s="5" t="s">
        <v>123</v>
      </c>
      <c r="BT14" s="5" t="s">
        <v>123</v>
      </c>
      <c r="BU14" s="5" t="s">
        <v>123</v>
      </c>
      <c r="BV14" s="5" t="s">
        <v>123</v>
      </c>
      <c r="BW14" s="5" t="s">
        <v>123</v>
      </c>
      <c r="BX14" s="5" t="s">
        <v>123</v>
      </c>
      <c r="BY14" s="5" t="s">
        <v>123</v>
      </c>
      <c r="BZ14" s="5" t="s">
        <v>123</v>
      </c>
      <c r="CA14" s="5" t="s">
        <v>123</v>
      </c>
      <c r="CB14" s="5" t="s">
        <v>123</v>
      </c>
      <c r="CC14" s="5" t="s">
        <v>123</v>
      </c>
      <c r="CD14" s="5" t="s">
        <v>123</v>
      </c>
      <c r="CE14" s="5" t="s">
        <v>123</v>
      </c>
      <c r="CF14" s="5" t="s">
        <v>123</v>
      </c>
      <c r="CG14" s="5" t="s">
        <v>123</v>
      </c>
      <c r="CH14" s="5" t="s">
        <v>123</v>
      </c>
      <c r="CI14" s="5" t="s">
        <v>123</v>
      </c>
      <c r="CJ14" s="5" t="s">
        <v>123</v>
      </c>
      <c r="CK14" s="5" t="s">
        <v>123</v>
      </c>
      <c r="CL14" s="5" t="s">
        <v>123</v>
      </c>
      <c r="CM14" s="5" t="s">
        <v>123</v>
      </c>
      <c r="CN14" s="5" t="s">
        <v>123</v>
      </c>
      <c r="CO14" s="5" t="s">
        <v>123</v>
      </c>
      <c r="CP14" s="5" t="s">
        <v>123</v>
      </c>
      <c r="CQ14" s="5" t="s">
        <v>123</v>
      </c>
      <c r="CR14" s="5" t="s">
        <v>123</v>
      </c>
      <c r="CS14" s="5" t="s">
        <v>123</v>
      </c>
      <c r="CT14" s="5" t="s">
        <v>123</v>
      </c>
      <c r="CU14" s="5" t="s">
        <v>123</v>
      </c>
      <c r="CV14" s="5" t="s">
        <v>123</v>
      </c>
      <c r="CW14" s="5" t="s">
        <v>123</v>
      </c>
      <c r="CZ14" s="5" t="s">
        <v>123</v>
      </c>
      <c r="DB14" s="9">
        <v>43559.0</v>
      </c>
      <c r="DD14" s="5" t="s">
        <v>1083</v>
      </c>
      <c r="DE14" s="5" t="s">
        <v>1084</v>
      </c>
      <c r="DF14" s="5" t="s">
        <v>2040</v>
      </c>
      <c r="DG14" s="16" t="s">
        <v>2041</v>
      </c>
      <c r="DH14" s="16" t="str">
        <f>HYPERLINK("https://docs.google.com/document/d/1JkQjoHHOmd4Ud8p8Fqe7vDPNcwglKedAAVN_VsrBL6k/edit?usp=drivesdk","Canopy Nomination 124: Meadows Valley School PK-12")</f>
        <v>Canopy Nomination 124: Meadows Valley School PK-12</v>
      </c>
      <c r="DI14" s="5" t="s">
        <v>2029</v>
      </c>
    </row>
    <row r="15">
      <c r="A15" s="5">
        <v>130.0</v>
      </c>
      <c r="B15" s="6">
        <v>21.0</v>
      </c>
      <c r="C15" s="6">
        <v>72.0</v>
      </c>
      <c r="D15" s="5" t="s">
        <v>139</v>
      </c>
      <c r="E15" s="5" t="s">
        <v>125</v>
      </c>
      <c r="F15" s="5" t="s">
        <v>160</v>
      </c>
      <c r="G15" s="5" t="s">
        <v>1121</v>
      </c>
      <c r="H15" s="5" t="s">
        <v>1122</v>
      </c>
      <c r="I15" s="5" t="s">
        <v>1123</v>
      </c>
      <c r="J15" s="5" t="s">
        <v>249</v>
      </c>
      <c r="K15" s="5" t="s">
        <v>1122</v>
      </c>
      <c r="L15" s="8" t="s">
        <v>1124</v>
      </c>
      <c r="M15" s="5" t="s">
        <v>118</v>
      </c>
      <c r="N15" s="5" t="s">
        <v>1125</v>
      </c>
      <c r="O15" s="5" t="s">
        <v>1126</v>
      </c>
      <c r="P15" s="5" t="s">
        <v>1127</v>
      </c>
      <c r="Q15" s="5" t="s">
        <v>157</v>
      </c>
      <c r="S15" s="5" t="s">
        <v>123</v>
      </c>
      <c r="U15" s="5" t="s">
        <v>123</v>
      </c>
      <c r="V15" s="5" t="s">
        <v>123</v>
      </c>
      <c r="W15" s="5" t="s">
        <v>123</v>
      </c>
      <c r="X15" s="5" t="s">
        <v>123</v>
      </c>
      <c r="Y15" s="5" t="s">
        <v>123</v>
      </c>
      <c r="AA15" s="5" t="s">
        <v>123</v>
      </c>
      <c r="AB15" s="5" t="s">
        <v>123</v>
      </c>
      <c r="AC15" s="5" t="s">
        <v>123</v>
      </c>
      <c r="AH15" s="5" t="s">
        <v>123</v>
      </c>
      <c r="AI15" s="5" t="s">
        <v>123</v>
      </c>
      <c r="AJ15" s="5" t="s">
        <v>123</v>
      </c>
      <c r="AK15" s="5" t="s">
        <v>123</v>
      </c>
      <c r="AL15" s="5" t="s">
        <v>123</v>
      </c>
      <c r="AM15" s="5" t="s">
        <v>123</v>
      </c>
      <c r="AN15" s="5" t="s">
        <v>123</v>
      </c>
      <c r="AO15" s="5" t="s">
        <v>123</v>
      </c>
      <c r="AP15" s="5" t="s">
        <v>123</v>
      </c>
      <c r="AR15" s="5" t="s">
        <v>123</v>
      </c>
      <c r="AT15" s="5" t="s">
        <v>123</v>
      </c>
      <c r="AU15" s="5" t="s">
        <v>123</v>
      </c>
      <c r="AW15" s="5" t="s">
        <v>123</v>
      </c>
      <c r="AX15" s="5" t="s">
        <v>123</v>
      </c>
      <c r="AY15" s="5" t="s">
        <v>123</v>
      </c>
      <c r="BA15" s="5" t="s">
        <v>123</v>
      </c>
      <c r="BB15" s="5" t="s">
        <v>123</v>
      </c>
      <c r="BC15" s="5" t="s">
        <v>123</v>
      </c>
      <c r="BD15" s="5" t="s">
        <v>123</v>
      </c>
      <c r="BE15" s="5" t="s">
        <v>123</v>
      </c>
      <c r="BF15" s="5" t="s">
        <v>123</v>
      </c>
      <c r="BG15" s="5" t="s">
        <v>123</v>
      </c>
      <c r="BH15" s="5" t="s">
        <v>123</v>
      </c>
      <c r="BI15" s="5" t="s">
        <v>123</v>
      </c>
      <c r="BJ15" s="5" t="s">
        <v>123</v>
      </c>
      <c r="BK15" s="5" t="s">
        <v>123</v>
      </c>
      <c r="BL15" s="5" t="s">
        <v>123</v>
      </c>
      <c r="BM15" s="5" t="s">
        <v>123</v>
      </c>
      <c r="BN15" s="5" t="s">
        <v>123</v>
      </c>
      <c r="BO15" s="5" t="s">
        <v>123</v>
      </c>
      <c r="BP15" s="5" t="s">
        <v>123</v>
      </c>
      <c r="BQ15" s="5" t="s">
        <v>123</v>
      </c>
      <c r="BR15" s="5" t="s">
        <v>123</v>
      </c>
      <c r="BS15" s="5" t="s">
        <v>123</v>
      </c>
      <c r="BT15" s="5" t="s">
        <v>123</v>
      </c>
      <c r="BU15" s="5" t="s">
        <v>123</v>
      </c>
      <c r="BV15" s="5" t="s">
        <v>123</v>
      </c>
      <c r="BW15" s="5" t="s">
        <v>123</v>
      </c>
      <c r="BX15" s="5" t="s">
        <v>123</v>
      </c>
      <c r="BY15" s="5" t="s">
        <v>123</v>
      </c>
      <c r="BZ15" s="5" t="s">
        <v>123</v>
      </c>
      <c r="CA15" s="5" t="s">
        <v>123</v>
      </c>
      <c r="CB15" s="5" t="s">
        <v>123</v>
      </c>
      <c r="CC15" s="5" t="s">
        <v>123</v>
      </c>
      <c r="CE15" s="5" t="s">
        <v>123</v>
      </c>
      <c r="CF15" s="5" t="s">
        <v>123</v>
      </c>
      <c r="CG15" s="5" t="s">
        <v>123</v>
      </c>
      <c r="CH15" s="5" t="s">
        <v>123</v>
      </c>
      <c r="CI15" s="5" t="s">
        <v>123</v>
      </c>
      <c r="CJ15" s="5" t="s">
        <v>123</v>
      </c>
      <c r="CK15" s="5" t="s">
        <v>123</v>
      </c>
      <c r="CM15" s="5" t="s">
        <v>123</v>
      </c>
      <c r="CN15" s="5" t="s">
        <v>123</v>
      </c>
      <c r="CO15" s="5" t="s">
        <v>123</v>
      </c>
      <c r="CP15" s="5" t="s">
        <v>123</v>
      </c>
      <c r="CQ15" s="5" t="s">
        <v>123</v>
      </c>
      <c r="CR15" s="5" t="s">
        <v>123</v>
      </c>
      <c r="CS15" s="5" t="s">
        <v>123</v>
      </c>
      <c r="CT15" s="5" t="s">
        <v>123</v>
      </c>
      <c r="CV15" s="5" t="s">
        <v>123</v>
      </c>
      <c r="CW15" s="5" t="s">
        <v>123</v>
      </c>
      <c r="CX15" s="5" t="s">
        <v>123</v>
      </c>
      <c r="CY15" s="5" t="s">
        <v>123</v>
      </c>
      <c r="CZ15" s="5" t="s">
        <v>123</v>
      </c>
      <c r="DB15" s="5">
        <v>4.0</v>
      </c>
      <c r="DE15" s="5" t="s">
        <v>124</v>
      </c>
      <c r="DF15" s="5" t="s">
        <v>2050</v>
      </c>
      <c r="DG15" s="16" t="s">
        <v>2051</v>
      </c>
      <c r="DH15" s="16" t="str">
        <f>HYPERLINK("https://docs.google.com/document/d/1FhzC9WB_NQeG3BIG6iRCFX6Dau7GLYbHjf_rS2V1vBI/edit?usp=drivesdk","Canopy Nomination 130: Minnesota New Country School")</f>
        <v>Canopy Nomination 130: Minnesota New Country School</v>
      </c>
      <c r="DI15" s="5" t="s">
        <v>2029</v>
      </c>
    </row>
    <row r="16">
      <c r="A16" s="5">
        <v>131.0</v>
      </c>
      <c r="B16" s="6">
        <v>94.0</v>
      </c>
      <c r="C16" s="6">
        <v>68.0</v>
      </c>
      <c r="D16" s="5" t="s">
        <v>139</v>
      </c>
      <c r="E16" s="5" t="s">
        <v>125</v>
      </c>
      <c r="F16" s="5" t="s">
        <v>160</v>
      </c>
      <c r="G16" s="5" t="s">
        <v>1128</v>
      </c>
      <c r="H16" s="5" t="s">
        <v>1129</v>
      </c>
      <c r="I16" s="5" t="s">
        <v>326</v>
      </c>
      <c r="J16" s="5" t="s">
        <v>327</v>
      </c>
      <c r="K16" s="5" t="s">
        <v>1130</v>
      </c>
      <c r="L16" s="8" t="s">
        <v>1131</v>
      </c>
      <c r="M16" s="5" t="s">
        <v>118</v>
      </c>
      <c r="N16" s="5" t="s">
        <v>1132</v>
      </c>
      <c r="O16" s="5" t="s">
        <v>1133</v>
      </c>
      <c r="P16" s="5" t="s">
        <v>1134</v>
      </c>
      <c r="Q16" s="5" t="s">
        <v>157</v>
      </c>
      <c r="T16" s="5" t="s">
        <v>123</v>
      </c>
      <c r="U16" s="5" t="s">
        <v>123</v>
      </c>
      <c r="V16" s="5" t="s">
        <v>123</v>
      </c>
      <c r="X16" s="5" t="s">
        <v>123</v>
      </c>
      <c r="Y16" s="5" t="s">
        <v>123</v>
      </c>
      <c r="Z16" s="5" t="s">
        <v>123</v>
      </c>
      <c r="AA16" s="5" t="s">
        <v>123</v>
      </c>
      <c r="AB16" s="5" t="s">
        <v>123</v>
      </c>
      <c r="AC16" s="5" t="s">
        <v>123</v>
      </c>
      <c r="AK16" s="5" t="s">
        <v>123</v>
      </c>
      <c r="AL16" s="5" t="s">
        <v>123</v>
      </c>
      <c r="AM16" s="5" t="s">
        <v>123</v>
      </c>
      <c r="AN16" s="5" t="s">
        <v>123</v>
      </c>
      <c r="AO16" s="5" t="s">
        <v>123</v>
      </c>
      <c r="AQ16" s="5" t="s">
        <v>123</v>
      </c>
      <c r="AR16" s="5" t="s">
        <v>123</v>
      </c>
      <c r="AS16" s="5" t="s">
        <v>123</v>
      </c>
      <c r="AT16" s="5" t="s">
        <v>123</v>
      </c>
      <c r="AU16" s="5" t="s">
        <v>123</v>
      </c>
      <c r="AV16" s="5" t="s">
        <v>123</v>
      </c>
      <c r="AY16" s="5" t="s">
        <v>123</v>
      </c>
      <c r="AZ16" s="5" t="s">
        <v>123</v>
      </c>
      <c r="BA16" s="5" t="s">
        <v>123</v>
      </c>
      <c r="BB16" s="5" t="s">
        <v>123</v>
      </c>
      <c r="BC16" s="5" t="s">
        <v>123</v>
      </c>
      <c r="BF16" s="5" t="s">
        <v>123</v>
      </c>
      <c r="BH16" s="5" t="s">
        <v>123</v>
      </c>
      <c r="BK16" s="5" t="s">
        <v>123</v>
      </c>
      <c r="BL16" s="5" t="s">
        <v>123</v>
      </c>
      <c r="BM16" s="5" t="s">
        <v>123</v>
      </c>
      <c r="BN16" s="5" t="s">
        <v>123</v>
      </c>
      <c r="BO16" s="5" t="s">
        <v>123</v>
      </c>
      <c r="BP16" s="5" t="s">
        <v>123</v>
      </c>
      <c r="BQ16" s="5" t="s">
        <v>123</v>
      </c>
      <c r="BR16" s="5" t="s">
        <v>123</v>
      </c>
      <c r="BS16" s="5" t="s">
        <v>123</v>
      </c>
      <c r="BT16" s="5" t="s">
        <v>123</v>
      </c>
      <c r="BU16" s="5" t="s">
        <v>123</v>
      </c>
      <c r="BV16" s="5" t="s">
        <v>123</v>
      </c>
      <c r="BZ16" s="5" t="s">
        <v>123</v>
      </c>
      <c r="CA16" s="5" t="s">
        <v>123</v>
      </c>
      <c r="CC16" s="5" t="s">
        <v>123</v>
      </c>
      <c r="CG16" s="5" t="s">
        <v>123</v>
      </c>
      <c r="CH16" s="5" t="s">
        <v>123</v>
      </c>
      <c r="CI16" s="5" t="s">
        <v>123</v>
      </c>
      <c r="CJ16" s="5" t="s">
        <v>123</v>
      </c>
      <c r="CK16" s="5" t="s">
        <v>123</v>
      </c>
      <c r="CL16" s="5" t="s">
        <v>123</v>
      </c>
      <c r="CM16" s="5" t="s">
        <v>123</v>
      </c>
      <c r="CN16" s="5" t="s">
        <v>123</v>
      </c>
      <c r="CP16" s="5" t="s">
        <v>123</v>
      </c>
      <c r="CQ16" s="5" t="s">
        <v>123</v>
      </c>
      <c r="CR16" s="5" t="s">
        <v>123</v>
      </c>
      <c r="CS16" s="5" t="s">
        <v>123</v>
      </c>
      <c r="CT16" s="5" t="s">
        <v>123</v>
      </c>
      <c r="CV16" s="5" t="s">
        <v>123</v>
      </c>
      <c r="CX16" s="5" t="s">
        <v>123</v>
      </c>
      <c r="CZ16" s="5" t="s">
        <v>123</v>
      </c>
      <c r="DB16" s="5">
        <v>4.0</v>
      </c>
      <c r="DD16" s="5" t="s">
        <v>1135</v>
      </c>
      <c r="DE16" s="5" t="s">
        <v>124</v>
      </c>
      <c r="DF16" s="5" t="s">
        <v>2057</v>
      </c>
      <c r="DG16" s="16" t="s">
        <v>2058</v>
      </c>
      <c r="DH16" s="16" t="str">
        <f>HYPERLINK("https://docs.google.com/document/d/1_M_kNuCjHVsFsdM2N4WEt72tE1d03lQmVOrp50Xj8VI/edit?usp=drivesdk","Canopy Nomination 131: Mission Hill K-8 School")</f>
        <v>Canopy Nomination 131: Mission Hill K-8 School</v>
      </c>
      <c r="DI16" s="5" t="s">
        <v>2029</v>
      </c>
    </row>
    <row r="17">
      <c r="A17" s="5">
        <v>135.0</v>
      </c>
      <c r="B17" s="6">
        <v>23.0</v>
      </c>
      <c r="C17" s="6">
        <v>74.0</v>
      </c>
      <c r="D17" s="5" t="s">
        <v>139</v>
      </c>
      <c r="E17" s="5" t="s">
        <v>125</v>
      </c>
      <c r="F17" s="5" t="s">
        <v>160</v>
      </c>
      <c r="G17" s="5" t="s">
        <v>1167</v>
      </c>
      <c r="H17" s="5" t="s">
        <v>1168</v>
      </c>
      <c r="I17" s="5" t="s">
        <v>1169</v>
      </c>
      <c r="J17" s="5" t="s">
        <v>249</v>
      </c>
      <c r="K17" s="5" t="s">
        <v>1170</v>
      </c>
      <c r="L17" s="8" t="s">
        <v>1171</v>
      </c>
      <c r="M17" s="5" t="s">
        <v>118</v>
      </c>
      <c r="N17" s="5" t="s">
        <v>1172</v>
      </c>
      <c r="O17" s="5" t="s">
        <v>1173</v>
      </c>
      <c r="P17" s="5" t="s">
        <v>1174</v>
      </c>
      <c r="Q17" s="5" t="s">
        <v>157</v>
      </c>
      <c r="R17" s="5" t="s">
        <v>123</v>
      </c>
      <c r="AD17" s="5" t="s">
        <v>123</v>
      </c>
      <c r="AT17" s="5" t="s">
        <v>123</v>
      </c>
      <c r="AV17" s="5" t="s">
        <v>123</v>
      </c>
      <c r="BA17" s="5" t="s">
        <v>123</v>
      </c>
      <c r="BE17" s="5" t="s">
        <v>123</v>
      </c>
      <c r="BI17" s="5" t="s">
        <v>123</v>
      </c>
      <c r="BJ17" s="5" t="s">
        <v>123</v>
      </c>
      <c r="BK17" s="5" t="s">
        <v>123</v>
      </c>
      <c r="BL17" s="5" t="s">
        <v>123</v>
      </c>
      <c r="BN17" s="5" t="s">
        <v>123</v>
      </c>
      <c r="BO17" s="5" t="s">
        <v>123</v>
      </c>
      <c r="BP17" s="5" t="s">
        <v>123</v>
      </c>
      <c r="CK17" s="5" t="s">
        <v>123</v>
      </c>
      <c r="CT17" s="5" t="s">
        <v>123</v>
      </c>
      <c r="CV17" s="5" t="s">
        <v>123</v>
      </c>
      <c r="DA17" s="5" t="s">
        <v>123</v>
      </c>
      <c r="DB17" s="5">
        <v>4.0</v>
      </c>
      <c r="DE17" s="5" t="s">
        <v>138</v>
      </c>
      <c r="DF17" s="5" t="s">
        <v>2064</v>
      </c>
      <c r="DG17" s="16" t="s">
        <v>2065</v>
      </c>
      <c r="DH17" s="16" t="str">
        <f>HYPERLINK("https://docs.google.com/document/d/12F6AFRil1sX8BIVyJCtVjmz2BPsO2q0zCYOvB7jy3zA/edit?usp=drivesdk","Canopy Nomination 135: Nativity of Mary Catholic School")</f>
        <v>Canopy Nomination 135: Nativity of Mary Catholic School</v>
      </c>
      <c r="DI17" s="5" t="s">
        <v>2029</v>
      </c>
    </row>
    <row r="18">
      <c r="A18" s="5">
        <v>136.0</v>
      </c>
      <c r="B18" s="6">
        <v>49.0</v>
      </c>
      <c r="C18" s="6">
        <v>108.0</v>
      </c>
      <c r="D18" s="5" t="s">
        <v>139</v>
      </c>
      <c r="E18" s="5" t="s">
        <v>125</v>
      </c>
      <c r="F18" s="5" t="s">
        <v>160</v>
      </c>
      <c r="G18" s="5" t="s">
        <v>393</v>
      </c>
      <c r="H18" s="5" t="s">
        <v>1175</v>
      </c>
      <c r="I18" s="5" t="s">
        <v>1176</v>
      </c>
      <c r="J18" s="5" t="s">
        <v>151</v>
      </c>
      <c r="K18" s="5" t="s">
        <v>1177</v>
      </c>
      <c r="L18" s="8" t="s">
        <v>117</v>
      </c>
      <c r="M18" s="5" t="s">
        <v>118</v>
      </c>
      <c r="N18" s="5" t="s">
        <v>1178</v>
      </c>
      <c r="O18" s="5" t="s">
        <v>1179</v>
      </c>
      <c r="P18" s="5" t="s">
        <v>1180</v>
      </c>
      <c r="Q18" s="5" t="s">
        <v>157</v>
      </c>
      <c r="R18" s="5" t="s">
        <v>123</v>
      </c>
      <c r="U18" s="5" t="s">
        <v>123</v>
      </c>
      <c r="W18" s="5" t="s">
        <v>123</v>
      </c>
      <c r="Z18" s="5" t="s">
        <v>123</v>
      </c>
      <c r="AA18" s="5" t="s">
        <v>123</v>
      </c>
      <c r="AB18" s="5" t="s">
        <v>123</v>
      </c>
      <c r="AC18" s="5" t="s">
        <v>123</v>
      </c>
      <c r="AH18" s="5" t="s">
        <v>123</v>
      </c>
      <c r="AJ18" s="5" t="s">
        <v>123</v>
      </c>
      <c r="AK18" s="5" t="s">
        <v>123</v>
      </c>
      <c r="AL18" s="5" t="s">
        <v>123</v>
      </c>
      <c r="AQ18" s="5" t="s">
        <v>123</v>
      </c>
      <c r="AV18" s="5" t="s">
        <v>123</v>
      </c>
      <c r="BA18" s="5" t="s">
        <v>123</v>
      </c>
      <c r="BB18" s="5" t="s">
        <v>123</v>
      </c>
      <c r="BC18" s="5" t="s">
        <v>123</v>
      </c>
      <c r="BF18" s="5" t="s">
        <v>123</v>
      </c>
      <c r="BJ18" s="5" t="s">
        <v>123</v>
      </c>
      <c r="BM18" s="5" t="s">
        <v>123</v>
      </c>
      <c r="BO18" s="5" t="s">
        <v>123</v>
      </c>
      <c r="BP18" s="5" t="s">
        <v>123</v>
      </c>
      <c r="BR18" s="5" t="s">
        <v>123</v>
      </c>
      <c r="BS18" s="5" t="s">
        <v>123</v>
      </c>
      <c r="BT18" s="5" t="s">
        <v>123</v>
      </c>
      <c r="BU18" s="5" t="s">
        <v>123</v>
      </c>
      <c r="BV18" s="5" t="s">
        <v>123</v>
      </c>
      <c r="BW18" s="5" t="s">
        <v>123</v>
      </c>
      <c r="BZ18" s="5" t="s">
        <v>123</v>
      </c>
      <c r="CA18" s="5" t="s">
        <v>123</v>
      </c>
      <c r="CB18" s="5" t="s">
        <v>123</v>
      </c>
      <c r="CC18" s="5" t="s">
        <v>123</v>
      </c>
      <c r="CE18" s="5" t="s">
        <v>123</v>
      </c>
      <c r="CF18" s="5" t="s">
        <v>123</v>
      </c>
      <c r="CG18" s="5" t="s">
        <v>123</v>
      </c>
      <c r="CH18" s="5" t="s">
        <v>123</v>
      </c>
      <c r="CO18" s="5" t="s">
        <v>123</v>
      </c>
      <c r="CP18" s="5" t="s">
        <v>123</v>
      </c>
      <c r="CR18" s="5" t="s">
        <v>123</v>
      </c>
      <c r="CS18" s="5" t="s">
        <v>123</v>
      </c>
      <c r="CT18" s="5" t="s">
        <v>123</v>
      </c>
      <c r="CU18" s="5" t="s">
        <v>123</v>
      </c>
      <c r="CZ18" s="5" t="s">
        <v>123</v>
      </c>
      <c r="DA18" s="5" t="s">
        <v>123</v>
      </c>
      <c r="DB18" s="5">
        <v>2.0</v>
      </c>
      <c r="DC18" s="5" t="s">
        <v>1181</v>
      </c>
      <c r="DD18" s="5" t="s">
        <v>1182</v>
      </c>
      <c r="DE18" s="5" t="s">
        <v>124</v>
      </c>
      <c r="DF18" s="5" t="s">
        <v>2072</v>
      </c>
      <c r="DG18" s="16" t="s">
        <v>2073</v>
      </c>
      <c r="DH18" s="16" t="str">
        <f>HYPERLINK("https://docs.google.com/document/d/163mAjPfnaGLnQFeLXImFFbsQCmJKcqo0iRWIS866a3E/edit?usp=drivesdk","Canopy Nomination 136: NC School of Science and Mathematics")</f>
        <v>Canopy Nomination 136: NC School of Science and Mathematics</v>
      </c>
      <c r="DI18" s="5" t="s">
        <v>2029</v>
      </c>
    </row>
    <row r="19">
      <c r="A19" s="5">
        <v>141.0</v>
      </c>
      <c r="B19" s="6" t="s">
        <v>1210</v>
      </c>
      <c r="C19" s="6" t="s">
        <v>1211</v>
      </c>
      <c r="D19" s="5" t="s">
        <v>139</v>
      </c>
      <c r="G19" s="5" t="s">
        <v>1252</v>
      </c>
      <c r="H19" s="5" t="s">
        <v>1213</v>
      </c>
      <c r="I19" s="5" t="s">
        <v>1214</v>
      </c>
      <c r="J19" s="5" t="s">
        <v>503</v>
      </c>
      <c r="K19" s="5" t="s">
        <v>1215</v>
      </c>
      <c r="L19" s="8" t="s">
        <v>1216</v>
      </c>
      <c r="M19" s="5"/>
      <c r="N19" s="5" t="s">
        <v>1217</v>
      </c>
      <c r="O19" s="5" t="s">
        <v>1218</v>
      </c>
      <c r="P19" s="5" t="s">
        <v>1219</v>
      </c>
      <c r="Q19" s="5" t="s">
        <v>157</v>
      </c>
      <c r="R19" s="5" t="s">
        <v>123</v>
      </c>
      <c r="S19" s="5" t="s">
        <v>123</v>
      </c>
      <c r="T19" s="5" t="s">
        <v>123</v>
      </c>
      <c r="U19" s="5" t="s">
        <v>123</v>
      </c>
      <c r="V19" s="5" t="s">
        <v>123</v>
      </c>
      <c r="X19" s="5" t="s">
        <v>123</v>
      </c>
      <c r="Y19" s="5" t="s">
        <v>123</v>
      </c>
      <c r="AA19" s="5" t="s">
        <v>123</v>
      </c>
      <c r="AB19" s="5" t="s">
        <v>123</v>
      </c>
      <c r="AC19" s="5" t="s">
        <v>123</v>
      </c>
      <c r="AK19" s="5" t="s">
        <v>123</v>
      </c>
      <c r="AP19" s="5" t="s">
        <v>123</v>
      </c>
      <c r="AQ19" s="5" t="s">
        <v>123</v>
      </c>
      <c r="AR19" s="5" t="s">
        <v>123</v>
      </c>
      <c r="AS19" s="5" t="s">
        <v>123</v>
      </c>
      <c r="AT19" s="5" t="s">
        <v>123</v>
      </c>
      <c r="AW19" s="5" t="s">
        <v>123</v>
      </c>
      <c r="AX19" s="5" t="s">
        <v>123</v>
      </c>
      <c r="AY19" s="5" t="s">
        <v>123</v>
      </c>
      <c r="BB19" s="5" t="s">
        <v>123</v>
      </c>
      <c r="BK19" s="5" t="s">
        <v>123</v>
      </c>
      <c r="BL19" s="5" t="s">
        <v>123</v>
      </c>
      <c r="BM19" s="5" t="s">
        <v>123</v>
      </c>
      <c r="BN19" s="5" t="s">
        <v>123</v>
      </c>
      <c r="CE19" s="5" t="s">
        <v>123</v>
      </c>
      <c r="CH19" s="5" t="s">
        <v>123</v>
      </c>
      <c r="CI19" s="5" t="s">
        <v>123</v>
      </c>
      <c r="CJ19" s="5" t="s">
        <v>123</v>
      </c>
      <c r="CK19" s="5" t="s">
        <v>123</v>
      </c>
      <c r="CM19" s="5" t="s">
        <v>123</v>
      </c>
      <c r="CP19" s="5" t="s">
        <v>123</v>
      </c>
      <c r="CR19" s="5" t="s">
        <v>123</v>
      </c>
      <c r="CT19" s="5" t="s">
        <v>123</v>
      </c>
      <c r="CV19" s="5" t="s">
        <v>123</v>
      </c>
      <c r="CW19" s="5" t="s">
        <v>123</v>
      </c>
      <c r="CX19" s="5" t="s">
        <v>123</v>
      </c>
      <c r="CY19" s="5" t="s">
        <v>123</v>
      </c>
      <c r="DB19" s="9">
        <v>43500.0</v>
      </c>
      <c r="DD19" s="5" t="s">
        <v>1220</v>
      </c>
      <c r="DE19" s="5" t="s">
        <v>138</v>
      </c>
      <c r="DF19" s="5" t="s">
        <v>2078</v>
      </c>
      <c r="DG19" s="16" t="s">
        <v>2079</v>
      </c>
      <c r="DH19" s="16" t="str">
        <f>HYPERLINK("https://docs.google.com/document/d/1r9C_fAw0UGTn_ElhtyGiUx9BYHPM5bUdmrupnbLTMi4/edit?usp=drivesdk","Canopy Nomination 141: Norris Academy")</f>
        <v>Canopy Nomination 141: Norris Academy</v>
      </c>
      <c r="DI19" s="5" t="s">
        <v>2029</v>
      </c>
    </row>
    <row r="20">
      <c r="A20" s="5">
        <v>142.0</v>
      </c>
      <c r="B20" s="6">
        <v>12.0</v>
      </c>
      <c r="C20" s="6">
        <v>61.0</v>
      </c>
      <c r="D20" s="5" t="s">
        <v>139</v>
      </c>
      <c r="E20" s="5" t="s">
        <v>125</v>
      </c>
      <c r="F20" s="5" t="s">
        <v>126</v>
      </c>
      <c r="G20" s="5" t="s">
        <v>158</v>
      </c>
      <c r="H20" s="5" t="s">
        <v>1221</v>
      </c>
      <c r="I20" s="5" t="s">
        <v>1222</v>
      </c>
      <c r="J20" s="5" t="s">
        <v>151</v>
      </c>
      <c r="K20" s="5" t="s">
        <v>1223</v>
      </c>
      <c r="L20" s="8" t="s">
        <v>1224</v>
      </c>
      <c r="M20" s="5" t="s">
        <v>118</v>
      </c>
      <c r="N20" s="5" t="s">
        <v>1225</v>
      </c>
      <c r="O20" s="5" t="s">
        <v>1226</v>
      </c>
      <c r="P20" s="5" t="s">
        <v>1227</v>
      </c>
      <c r="Q20" s="5" t="s">
        <v>157</v>
      </c>
      <c r="U20" s="5" t="s">
        <v>123</v>
      </c>
      <c r="AT20" s="5" t="s">
        <v>123</v>
      </c>
      <c r="AU20" s="5" t="s">
        <v>123</v>
      </c>
      <c r="AY20" s="5" t="s">
        <v>123</v>
      </c>
      <c r="BB20" s="5" t="s">
        <v>123</v>
      </c>
      <c r="BE20" s="5" t="s">
        <v>123</v>
      </c>
      <c r="BF20" s="5" t="s">
        <v>123</v>
      </c>
      <c r="BK20" s="5" t="s">
        <v>123</v>
      </c>
      <c r="BP20" s="5" t="s">
        <v>123</v>
      </c>
      <c r="CJ20" s="5" t="s">
        <v>123</v>
      </c>
      <c r="CP20" s="5" t="s">
        <v>123</v>
      </c>
      <c r="CQ20" s="5" t="s">
        <v>123</v>
      </c>
      <c r="CU20" s="5" t="s">
        <v>123</v>
      </c>
      <c r="CZ20" s="5" t="s">
        <v>123</v>
      </c>
      <c r="DB20" s="5">
        <v>3.0</v>
      </c>
      <c r="DD20" s="5" t="s">
        <v>159</v>
      </c>
      <c r="DE20" s="5" t="s">
        <v>138</v>
      </c>
      <c r="DF20" s="5" t="s">
        <v>2084</v>
      </c>
      <c r="DG20" s="16" t="s">
        <v>2086</v>
      </c>
      <c r="DH20" s="16" t="str">
        <f>HYPERLINK("https://docs.google.com/document/d/1QjQsk7TMMJ1I0Oy8jDEsp67jNq90sdE1sa6zgaDOTk8/edit?usp=drivesdk","Canopy Nomination 142: North Edgecombe High School")</f>
        <v>Canopy Nomination 142: North Edgecombe High School</v>
      </c>
      <c r="DI20" s="5" t="s">
        <v>2029</v>
      </c>
    </row>
    <row r="21">
      <c r="A21" s="5">
        <v>150.0</v>
      </c>
      <c r="B21" s="6" t="s">
        <v>1275</v>
      </c>
      <c r="C21" s="6" t="s">
        <v>1276</v>
      </c>
      <c r="D21" s="5" t="s">
        <v>139</v>
      </c>
      <c r="G21" s="5" t="s">
        <v>1277</v>
      </c>
      <c r="H21" s="5" t="s">
        <v>1278</v>
      </c>
      <c r="I21" s="5" t="s">
        <v>776</v>
      </c>
      <c r="J21" s="5" t="s">
        <v>274</v>
      </c>
      <c r="K21" s="5" t="s">
        <v>143</v>
      </c>
      <c r="L21" s="7" t="s">
        <v>117</v>
      </c>
      <c r="M21" s="5" t="s">
        <v>118</v>
      </c>
      <c r="N21" s="5" t="s">
        <v>1279</v>
      </c>
      <c r="O21" s="5" t="s">
        <v>1280</v>
      </c>
      <c r="P21" s="5" t="s">
        <v>1281</v>
      </c>
      <c r="Q21" s="5" t="s">
        <v>157</v>
      </c>
      <c r="R21" s="5" t="s">
        <v>123</v>
      </c>
      <c r="S21" s="5" t="s">
        <v>123</v>
      </c>
      <c r="T21" s="5" t="s">
        <v>123</v>
      </c>
      <c r="U21" s="5" t="s">
        <v>123</v>
      </c>
      <c r="V21" s="5" t="s">
        <v>123</v>
      </c>
      <c r="W21" s="5" t="s">
        <v>123</v>
      </c>
      <c r="X21" s="5" t="s">
        <v>123</v>
      </c>
      <c r="Y21" s="5" t="s">
        <v>123</v>
      </c>
      <c r="Z21" s="5" t="s">
        <v>123</v>
      </c>
      <c r="AA21" s="5" t="s">
        <v>123</v>
      </c>
      <c r="AB21" s="5" t="s">
        <v>123</v>
      </c>
      <c r="AC21" s="5" t="s">
        <v>123</v>
      </c>
      <c r="AK21" s="5" t="s">
        <v>123</v>
      </c>
      <c r="AM21" s="5" t="s">
        <v>123</v>
      </c>
      <c r="AN21" s="5" t="s">
        <v>123</v>
      </c>
      <c r="AO21" s="5" t="s">
        <v>123</v>
      </c>
      <c r="AP21" s="5" t="s">
        <v>123</v>
      </c>
      <c r="AS21" s="5" t="s">
        <v>123</v>
      </c>
      <c r="BB21" s="5" t="s">
        <v>123</v>
      </c>
      <c r="BC21" s="5" t="s">
        <v>123</v>
      </c>
      <c r="BD21" s="5" t="s">
        <v>123</v>
      </c>
      <c r="BH21" s="5" t="s">
        <v>123</v>
      </c>
      <c r="BK21" s="5" t="s">
        <v>123</v>
      </c>
      <c r="BM21" s="5" t="s">
        <v>123</v>
      </c>
      <c r="BN21" s="5" t="s">
        <v>123</v>
      </c>
      <c r="BQ21" s="5" t="s">
        <v>123</v>
      </c>
      <c r="BR21" s="5" t="s">
        <v>123</v>
      </c>
      <c r="BS21" s="5" t="s">
        <v>123</v>
      </c>
      <c r="BT21" s="5" t="s">
        <v>123</v>
      </c>
      <c r="BU21" s="5" t="s">
        <v>123</v>
      </c>
      <c r="BV21" s="5" t="s">
        <v>123</v>
      </c>
      <c r="BX21" s="5" t="s">
        <v>123</v>
      </c>
      <c r="CB21" s="5" t="s">
        <v>123</v>
      </c>
      <c r="CC21" s="5" t="s">
        <v>123</v>
      </c>
      <c r="CG21" s="5" t="s">
        <v>123</v>
      </c>
      <c r="CH21" s="5" t="s">
        <v>123</v>
      </c>
      <c r="CI21" s="5" t="s">
        <v>123</v>
      </c>
      <c r="CK21" s="5" t="s">
        <v>123</v>
      </c>
      <c r="CM21" s="5" t="s">
        <v>123</v>
      </c>
      <c r="CQ21" s="5" t="s">
        <v>123</v>
      </c>
      <c r="CR21" s="5" t="s">
        <v>123</v>
      </c>
      <c r="CS21" s="5" t="s">
        <v>123</v>
      </c>
      <c r="CW21" s="5" t="s">
        <v>123</v>
      </c>
      <c r="DA21" s="5" t="s">
        <v>123</v>
      </c>
      <c r="DB21" s="9">
        <v>43558.0</v>
      </c>
      <c r="DD21" s="5" t="s">
        <v>1282</v>
      </c>
      <c r="DE21" s="5" t="s">
        <v>1283</v>
      </c>
      <c r="DF21" s="5" t="s">
        <v>2092</v>
      </c>
      <c r="DG21" s="16" t="s">
        <v>2093</v>
      </c>
      <c r="DH21" s="16" t="str">
        <f>HYPERLINK("https://docs.google.com/document/d/1-5cTT7ysHXc2wA8pLRo6mzR_A-g9HL7Y_NPceZ6JOFc/edit?usp=drivesdk","Canopy Nomination 150: One Stone")</f>
        <v>Canopy Nomination 150: One Stone</v>
      </c>
      <c r="DI21" s="5" t="s">
        <v>2029</v>
      </c>
    </row>
    <row r="22">
      <c r="A22" s="5">
        <v>162.0</v>
      </c>
      <c r="B22" s="6">
        <v>63.0</v>
      </c>
      <c r="C22" s="6">
        <v>125.0</v>
      </c>
      <c r="D22" s="5" t="s">
        <v>139</v>
      </c>
      <c r="E22" s="5" t="s">
        <v>125</v>
      </c>
      <c r="F22" s="5" t="s">
        <v>160</v>
      </c>
      <c r="G22" s="5" t="s">
        <v>169</v>
      </c>
      <c r="H22" s="5" t="s">
        <v>1381</v>
      </c>
      <c r="I22" s="5" t="s">
        <v>424</v>
      </c>
      <c r="J22" s="5" t="s">
        <v>425</v>
      </c>
      <c r="K22" s="5" t="s">
        <v>173</v>
      </c>
      <c r="L22" s="8" t="s">
        <v>1382</v>
      </c>
      <c r="M22" s="5" t="s">
        <v>118</v>
      </c>
      <c r="N22" s="5" t="s">
        <v>1383</v>
      </c>
      <c r="O22" s="5" t="s">
        <v>1384</v>
      </c>
      <c r="P22" s="5" t="s">
        <v>1385</v>
      </c>
      <c r="Q22" s="5" t="s">
        <v>157</v>
      </c>
      <c r="T22" s="5" t="s">
        <v>123</v>
      </c>
      <c r="V22" s="5" t="s">
        <v>123</v>
      </c>
      <c r="X22" s="5" t="s">
        <v>123</v>
      </c>
      <c r="Y22" s="5" t="s">
        <v>123</v>
      </c>
      <c r="AB22" s="5" t="s">
        <v>123</v>
      </c>
      <c r="AC22" s="5" t="s">
        <v>123</v>
      </c>
      <c r="AM22" s="5" t="s">
        <v>123</v>
      </c>
      <c r="AQ22" s="5" t="s">
        <v>123</v>
      </c>
      <c r="AT22" s="5" t="s">
        <v>123</v>
      </c>
      <c r="BK22" s="5" t="s">
        <v>123</v>
      </c>
      <c r="BO22" s="5" t="s">
        <v>123</v>
      </c>
      <c r="BQ22" s="5" t="s">
        <v>123</v>
      </c>
      <c r="BS22" s="5" t="s">
        <v>123</v>
      </c>
      <c r="BT22" s="5" t="s">
        <v>123</v>
      </c>
      <c r="BU22" s="5" t="s">
        <v>123</v>
      </c>
      <c r="BV22" s="5" t="s">
        <v>123</v>
      </c>
      <c r="BY22" s="5" t="s">
        <v>123</v>
      </c>
      <c r="CA22" s="5" t="s">
        <v>123</v>
      </c>
      <c r="CG22" s="5" t="s">
        <v>123</v>
      </c>
      <c r="CI22" s="5" t="s">
        <v>123</v>
      </c>
      <c r="CJ22" s="5" t="s">
        <v>123</v>
      </c>
      <c r="CK22" s="5" t="s">
        <v>123</v>
      </c>
      <c r="CM22" s="5" t="s">
        <v>123</v>
      </c>
      <c r="CO22" s="5" t="s">
        <v>123</v>
      </c>
      <c r="CQ22" s="5" t="s">
        <v>123</v>
      </c>
      <c r="CS22" s="5" t="s">
        <v>123</v>
      </c>
      <c r="DB22" s="5">
        <v>3.0</v>
      </c>
      <c r="DE22" s="5" t="s">
        <v>124</v>
      </c>
      <c r="DF22" s="5" t="s">
        <v>2098</v>
      </c>
      <c r="DG22" s="16" t="s">
        <v>2099</v>
      </c>
      <c r="DH22" s="16" t="str">
        <f>HYPERLINK("https://docs.google.com/document/d/1pAY8YgQ02U1Kg2LnUfyR_cJ8ahn08D5CI_yNszZMkoU/edit?usp=drivesdk","Canopy Nomination 162: Polaris Charter Academy")</f>
        <v>Canopy Nomination 162: Polaris Charter Academy</v>
      </c>
      <c r="DI22" s="5" t="s">
        <v>2102</v>
      </c>
    </row>
    <row r="23">
      <c r="A23" s="5">
        <v>168.0</v>
      </c>
      <c r="B23" s="6" t="s">
        <v>1418</v>
      </c>
      <c r="C23" s="6" t="s">
        <v>1419</v>
      </c>
      <c r="D23" s="5" t="s">
        <v>139</v>
      </c>
      <c r="G23" s="5" t="s">
        <v>1420</v>
      </c>
      <c r="H23" s="5" t="s">
        <v>1421</v>
      </c>
      <c r="I23" s="5" t="s">
        <v>354</v>
      </c>
      <c r="J23" s="5" t="s">
        <v>355</v>
      </c>
      <c r="K23" s="5" t="s">
        <v>356</v>
      </c>
      <c r="L23" s="8" t="s">
        <v>1422</v>
      </c>
      <c r="M23" s="5" t="s">
        <v>118</v>
      </c>
      <c r="N23" s="5" t="s">
        <v>1423</v>
      </c>
      <c r="O23" s="5" t="s">
        <v>1424</v>
      </c>
      <c r="P23" s="5" t="s">
        <v>1425</v>
      </c>
      <c r="Q23" s="5" t="s">
        <v>157</v>
      </c>
      <c r="T23" s="5" t="s">
        <v>123</v>
      </c>
      <c r="U23" s="5" t="s">
        <v>123</v>
      </c>
      <c r="V23" s="5" t="s">
        <v>123</v>
      </c>
      <c r="W23" s="5" t="s">
        <v>123</v>
      </c>
      <c r="X23" s="5" t="s">
        <v>123</v>
      </c>
      <c r="Y23" s="5" t="s">
        <v>123</v>
      </c>
      <c r="Z23" s="5" t="s">
        <v>123</v>
      </c>
      <c r="AA23" s="5" t="s">
        <v>123</v>
      </c>
      <c r="AK23" s="5" t="s">
        <v>123</v>
      </c>
      <c r="AM23" s="5" t="s">
        <v>123</v>
      </c>
      <c r="AN23" s="5" t="s">
        <v>123</v>
      </c>
      <c r="AO23" s="5" t="s">
        <v>123</v>
      </c>
      <c r="AQ23" s="5" t="s">
        <v>123</v>
      </c>
      <c r="AR23" s="5" t="s">
        <v>123</v>
      </c>
      <c r="AS23" s="5" t="s">
        <v>123</v>
      </c>
      <c r="AT23" s="5" t="s">
        <v>123</v>
      </c>
      <c r="AU23" s="5" t="s">
        <v>123</v>
      </c>
      <c r="AV23" s="5" t="s">
        <v>123</v>
      </c>
      <c r="AY23" s="5" t="s">
        <v>123</v>
      </c>
      <c r="AZ23" s="5" t="s">
        <v>123</v>
      </c>
      <c r="BA23" s="5" t="s">
        <v>123</v>
      </c>
      <c r="BB23" s="5" t="s">
        <v>123</v>
      </c>
      <c r="BC23" s="5" t="s">
        <v>123</v>
      </c>
      <c r="BD23" s="5" t="s">
        <v>123</v>
      </c>
      <c r="BF23" s="5" t="s">
        <v>123</v>
      </c>
      <c r="BH23" s="5" t="s">
        <v>123</v>
      </c>
      <c r="BK23" s="5" t="s">
        <v>123</v>
      </c>
      <c r="BL23" s="5" t="s">
        <v>123</v>
      </c>
      <c r="BM23" s="5" t="s">
        <v>123</v>
      </c>
      <c r="BO23" s="5" t="s">
        <v>123</v>
      </c>
      <c r="BP23" s="5" t="s">
        <v>123</v>
      </c>
      <c r="BR23" s="5" t="s">
        <v>123</v>
      </c>
      <c r="BS23" s="5" t="s">
        <v>123</v>
      </c>
      <c r="BT23" s="5" t="s">
        <v>123</v>
      </c>
      <c r="BU23" s="5" t="s">
        <v>123</v>
      </c>
      <c r="BV23" s="5" t="s">
        <v>123</v>
      </c>
      <c r="BZ23" s="5" t="s">
        <v>123</v>
      </c>
      <c r="CA23" s="5" t="s">
        <v>123</v>
      </c>
      <c r="CB23" s="5" t="s">
        <v>123</v>
      </c>
      <c r="CG23" s="5" t="s">
        <v>123</v>
      </c>
      <c r="CH23" s="5" t="s">
        <v>123</v>
      </c>
      <c r="CI23" s="5" t="s">
        <v>123</v>
      </c>
      <c r="CJ23" s="5" t="s">
        <v>123</v>
      </c>
      <c r="CK23" s="5" t="s">
        <v>123</v>
      </c>
      <c r="CL23" s="5" t="s">
        <v>123</v>
      </c>
      <c r="CM23" s="5" t="s">
        <v>123</v>
      </c>
      <c r="CN23" s="5" t="s">
        <v>123</v>
      </c>
      <c r="CP23" s="5" t="s">
        <v>123</v>
      </c>
      <c r="CQ23" s="5" t="s">
        <v>123</v>
      </c>
      <c r="CR23" s="5" t="s">
        <v>123</v>
      </c>
      <c r="CS23" s="5" t="s">
        <v>123</v>
      </c>
      <c r="CT23" s="5" t="s">
        <v>123</v>
      </c>
      <c r="CW23" s="5" t="s">
        <v>123</v>
      </c>
      <c r="CX23" s="5" t="s">
        <v>123</v>
      </c>
      <c r="CY23" s="5" t="s">
        <v>123</v>
      </c>
      <c r="CZ23" s="5" t="s">
        <v>123</v>
      </c>
      <c r="DA23" s="5" t="s">
        <v>123</v>
      </c>
      <c r="DB23" s="9">
        <v>43528.0</v>
      </c>
      <c r="DD23" s="5" t="s">
        <v>1135</v>
      </c>
      <c r="DE23" s="5" t="s">
        <v>124</v>
      </c>
      <c r="DF23" s="5" t="s">
        <v>2105</v>
      </c>
      <c r="DG23" s="16" t="s">
        <v>2106</v>
      </c>
      <c r="DH23" s="16" t="str">
        <f>HYPERLINK("https://docs.google.com/document/d/181F-ug6s6Iw_SFJH0WGdmCoGA4jrjQ9x18ShiEdTiWQ/edit?usp=drivesdk","Canopy Nomination 168: Reiche Community School")</f>
        <v>Canopy Nomination 168: Reiche Community School</v>
      </c>
      <c r="DI23" s="5" t="s">
        <v>2102</v>
      </c>
    </row>
    <row r="24">
      <c r="A24" s="5">
        <v>171.0</v>
      </c>
      <c r="B24" s="6">
        <v>241.0</v>
      </c>
      <c r="C24" s="6">
        <v>124.0</v>
      </c>
      <c r="D24" s="5" t="s">
        <v>139</v>
      </c>
      <c r="E24" s="5" t="s">
        <v>125</v>
      </c>
      <c r="F24" s="5" t="s">
        <v>160</v>
      </c>
      <c r="G24" s="5" t="s">
        <v>449</v>
      </c>
      <c r="H24" s="5" t="s">
        <v>1443</v>
      </c>
      <c r="I24" s="5" t="s">
        <v>527</v>
      </c>
      <c r="J24" s="5" t="s">
        <v>142</v>
      </c>
      <c r="K24" s="5" t="s">
        <v>1444</v>
      </c>
      <c r="L24" s="8" t="s">
        <v>1445</v>
      </c>
      <c r="M24" s="5" t="s">
        <v>118</v>
      </c>
      <c r="N24" s="5" t="s">
        <v>1446</v>
      </c>
      <c r="O24" s="5" t="s">
        <v>1447</v>
      </c>
      <c r="P24" s="5" t="s">
        <v>1448</v>
      </c>
      <c r="Q24" s="5" t="s">
        <v>157</v>
      </c>
      <c r="S24" s="5" t="s">
        <v>123</v>
      </c>
      <c r="V24" s="5" t="s">
        <v>123</v>
      </c>
      <c r="X24" s="5" t="s">
        <v>123</v>
      </c>
      <c r="Y24" s="5" t="s">
        <v>123</v>
      </c>
      <c r="Z24" s="5" t="s">
        <v>123</v>
      </c>
      <c r="AA24" s="5" t="s">
        <v>123</v>
      </c>
      <c r="AB24" s="5" t="s">
        <v>123</v>
      </c>
      <c r="AC24" s="5" t="s">
        <v>123</v>
      </c>
      <c r="AK24" s="5" t="s">
        <v>123</v>
      </c>
      <c r="AL24" s="5" t="s">
        <v>123</v>
      </c>
      <c r="AM24" s="5" t="s">
        <v>123</v>
      </c>
      <c r="AN24" s="5" t="s">
        <v>123</v>
      </c>
      <c r="AP24" s="5" t="s">
        <v>123</v>
      </c>
      <c r="AT24" s="5" t="s">
        <v>123</v>
      </c>
      <c r="AV24" s="5" t="s">
        <v>123</v>
      </c>
      <c r="AW24" s="5" t="s">
        <v>123</v>
      </c>
      <c r="AX24" s="5" t="s">
        <v>123</v>
      </c>
      <c r="AY24" s="5" t="s">
        <v>123</v>
      </c>
      <c r="BA24" s="5" t="s">
        <v>123</v>
      </c>
      <c r="BE24" s="5" t="s">
        <v>123</v>
      </c>
      <c r="BF24" s="5" t="s">
        <v>123</v>
      </c>
      <c r="BH24" s="5" t="s">
        <v>123</v>
      </c>
      <c r="BI24" s="5" t="s">
        <v>123</v>
      </c>
      <c r="BK24" s="5" t="s">
        <v>123</v>
      </c>
      <c r="BL24" s="5" t="s">
        <v>123</v>
      </c>
      <c r="BN24" s="5" t="s">
        <v>123</v>
      </c>
      <c r="BO24" s="5" t="s">
        <v>123</v>
      </c>
      <c r="BP24" s="5" t="s">
        <v>123</v>
      </c>
      <c r="BQ24" s="5" t="s">
        <v>123</v>
      </c>
      <c r="BR24" s="5" t="s">
        <v>123</v>
      </c>
      <c r="BS24" s="5" t="s">
        <v>123</v>
      </c>
      <c r="BT24" s="5" t="s">
        <v>123</v>
      </c>
      <c r="BU24" s="5" t="s">
        <v>123</v>
      </c>
      <c r="BV24" s="5" t="s">
        <v>123</v>
      </c>
      <c r="BX24" s="5" t="s">
        <v>123</v>
      </c>
      <c r="BY24" s="5" t="s">
        <v>123</v>
      </c>
      <c r="BZ24" s="5" t="s">
        <v>123</v>
      </c>
      <c r="CC24" s="5" t="s">
        <v>123</v>
      </c>
      <c r="CE24" s="5" t="s">
        <v>123</v>
      </c>
      <c r="CF24" s="5" t="s">
        <v>123</v>
      </c>
      <c r="CG24" s="5" t="s">
        <v>123</v>
      </c>
      <c r="CH24" s="5" t="s">
        <v>123</v>
      </c>
      <c r="CI24" s="5" t="s">
        <v>123</v>
      </c>
      <c r="CJ24" s="5" t="s">
        <v>123</v>
      </c>
      <c r="CK24" s="5" t="s">
        <v>123</v>
      </c>
      <c r="CM24" s="5" t="s">
        <v>123</v>
      </c>
      <c r="CN24" s="5" t="s">
        <v>123</v>
      </c>
      <c r="CP24" s="5" t="s">
        <v>123</v>
      </c>
      <c r="CQ24" s="5" t="s">
        <v>123</v>
      </c>
      <c r="CS24" s="5" t="s">
        <v>123</v>
      </c>
      <c r="CT24" s="5" t="s">
        <v>123</v>
      </c>
      <c r="CU24" s="5" t="s">
        <v>123</v>
      </c>
      <c r="CV24" s="5" t="s">
        <v>123</v>
      </c>
      <c r="CX24" s="5" t="s">
        <v>123</v>
      </c>
      <c r="DB24" s="5">
        <v>3.0</v>
      </c>
      <c r="DD24" s="5" t="s">
        <v>1451</v>
      </c>
      <c r="DE24" s="5" t="s">
        <v>124</v>
      </c>
      <c r="DF24" s="5" t="s">
        <v>2116</v>
      </c>
      <c r="DG24" s="16" t="s">
        <v>2117</v>
      </c>
      <c r="DH24" s="16" t="str">
        <f>HYPERLINK("https://docs.google.com/document/d/1UREkAmVNzCe5-hwabzxfNN4ezaAO4FcFCMAc7mpOI84/edit?usp=drivesdk","Canopy Nomination 171: Rocky Mountain School of Expeditionary Learning")</f>
        <v>Canopy Nomination 171: Rocky Mountain School of Expeditionary Learning</v>
      </c>
      <c r="DI24" s="5" t="s">
        <v>2102</v>
      </c>
    </row>
    <row r="25">
      <c r="A25" s="5">
        <v>175.0</v>
      </c>
      <c r="B25" s="6">
        <v>22.0</v>
      </c>
      <c r="C25" s="6">
        <v>73.0</v>
      </c>
      <c r="D25" s="5" t="s">
        <v>139</v>
      </c>
      <c r="E25" s="5" t="s">
        <v>110</v>
      </c>
      <c r="F25" s="5" t="s">
        <v>160</v>
      </c>
      <c r="G25" s="5" t="s">
        <v>403</v>
      </c>
      <c r="H25" s="5" t="s">
        <v>1471</v>
      </c>
      <c r="I25" s="5" t="s">
        <v>1472</v>
      </c>
      <c r="J25" s="5" t="s">
        <v>406</v>
      </c>
      <c r="K25" s="5" t="s">
        <v>1473</v>
      </c>
      <c r="L25" s="8" t="s">
        <v>1474</v>
      </c>
      <c r="M25" s="5" t="s">
        <v>118</v>
      </c>
      <c r="N25" s="5" t="s">
        <v>1475</v>
      </c>
      <c r="O25" s="5" t="s">
        <v>1476</v>
      </c>
      <c r="P25" s="5" t="s">
        <v>1477</v>
      </c>
      <c r="Q25" s="5" t="s">
        <v>157</v>
      </c>
      <c r="R25" s="5" t="s">
        <v>123</v>
      </c>
      <c r="S25" s="5" t="s">
        <v>123</v>
      </c>
      <c r="T25" s="5" t="s">
        <v>123</v>
      </c>
      <c r="U25" s="5" t="s">
        <v>123</v>
      </c>
      <c r="V25" s="5" t="s">
        <v>123</v>
      </c>
      <c r="W25" s="5" t="s">
        <v>123</v>
      </c>
      <c r="X25" s="5" t="s">
        <v>123</v>
      </c>
      <c r="Y25" s="5" t="s">
        <v>123</v>
      </c>
      <c r="Z25" s="5" t="s">
        <v>123</v>
      </c>
      <c r="AA25" s="5" t="s">
        <v>123</v>
      </c>
      <c r="AB25" s="5" t="s">
        <v>123</v>
      </c>
      <c r="AD25" s="5" t="s">
        <v>123</v>
      </c>
      <c r="AE25" s="5" t="s">
        <v>123</v>
      </c>
      <c r="AG25" s="5" t="s">
        <v>123</v>
      </c>
      <c r="AK25" s="5" t="s">
        <v>123</v>
      </c>
      <c r="AP25" s="5" t="s">
        <v>123</v>
      </c>
      <c r="AR25" s="5" t="s">
        <v>123</v>
      </c>
      <c r="AS25" s="5" t="s">
        <v>123</v>
      </c>
      <c r="AT25" s="5" t="s">
        <v>123</v>
      </c>
      <c r="AU25" s="5" t="s">
        <v>123</v>
      </c>
      <c r="AV25" s="5" t="s">
        <v>123</v>
      </c>
      <c r="AX25" s="5" t="s">
        <v>123</v>
      </c>
      <c r="BC25" s="5" t="s">
        <v>123</v>
      </c>
      <c r="BE25" s="5" t="s">
        <v>123</v>
      </c>
      <c r="BF25" s="5" t="s">
        <v>123</v>
      </c>
      <c r="BI25" s="5" t="s">
        <v>123</v>
      </c>
      <c r="BJ25" s="5" t="s">
        <v>123</v>
      </c>
      <c r="BM25" s="5" t="s">
        <v>123</v>
      </c>
      <c r="BN25" s="5" t="s">
        <v>123</v>
      </c>
      <c r="BP25" s="5" t="s">
        <v>123</v>
      </c>
      <c r="BQ25" s="5" t="s">
        <v>123</v>
      </c>
      <c r="BS25" s="5" t="s">
        <v>123</v>
      </c>
      <c r="BT25" s="5" t="s">
        <v>123</v>
      </c>
      <c r="BU25" s="5" t="s">
        <v>123</v>
      </c>
      <c r="BY25" s="5" t="s">
        <v>123</v>
      </c>
      <c r="BZ25" s="5" t="s">
        <v>123</v>
      </c>
      <c r="CA25" s="5" t="s">
        <v>123</v>
      </c>
      <c r="CB25" s="5" t="s">
        <v>123</v>
      </c>
      <c r="CH25" s="5" t="s">
        <v>123</v>
      </c>
      <c r="CI25" s="5" t="s">
        <v>123</v>
      </c>
      <c r="CJ25" s="5" t="s">
        <v>123</v>
      </c>
      <c r="CK25" s="5" t="s">
        <v>123</v>
      </c>
      <c r="CM25" s="5" t="s">
        <v>123</v>
      </c>
      <c r="CP25" s="5" t="s">
        <v>123</v>
      </c>
      <c r="CQ25" s="5" t="s">
        <v>123</v>
      </c>
      <c r="CR25" s="5" t="s">
        <v>123</v>
      </c>
      <c r="CS25" s="5" t="s">
        <v>123</v>
      </c>
      <c r="CU25" s="5" t="s">
        <v>123</v>
      </c>
      <c r="CV25" s="5" t="s">
        <v>123</v>
      </c>
      <c r="CW25" s="5" t="s">
        <v>123</v>
      </c>
      <c r="CX25" s="5" t="s">
        <v>123</v>
      </c>
      <c r="CY25" s="5" t="s">
        <v>123</v>
      </c>
      <c r="CZ25" s="5" t="s">
        <v>123</v>
      </c>
      <c r="DB25" s="5">
        <v>4.0</v>
      </c>
      <c r="DE25" s="5" t="s">
        <v>138</v>
      </c>
      <c r="DF25" s="5" t="s">
        <v>2125</v>
      </c>
      <c r="DG25" s="16" t="s">
        <v>2126</v>
      </c>
      <c r="DH25" s="16" t="str">
        <f>HYPERLINK("https://docs.google.com/document/d/1GBon185DXkVDixbYnr8WNpRUaXERyGcxh7BuNoIHPjs/edit?usp=drivesdk","Canopy Nomination 175: Saluda Trail Middle School")</f>
        <v>Canopy Nomination 175: Saluda Trail Middle School</v>
      </c>
      <c r="DI25" s="5" t="s">
        <v>2102</v>
      </c>
    </row>
    <row r="26">
      <c r="A26" s="5">
        <v>181.0</v>
      </c>
      <c r="B26" s="6">
        <v>88.0</v>
      </c>
      <c r="C26" s="6">
        <v>61.0</v>
      </c>
      <c r="D26" s="5" t="s">
        <v>139</v>
      </c>
      <c r="E26" s="5" t="s">
        <v>125</v>
      </c>
      <c r="F26" s="5" t="s">
        <v>126</v>
      </c>
      <c r="G26" s="5" t="s">
        <v>158</v>
      </c>
      <c r="H26" s="5" t="s">
        <v>1520</v>
      </c>
      <c r="I26" s="5" t="s">
        <v>150</v>
      </c>
      <c r="J26" s="5" t="s">
        <v>151</v>
      </c>
      <c r="K26" s="5" t="s">
        <v>152</v>
      </c>
      <c r="L26" s="8" t="s">
        <v>1521</v>
      </c>
      <c r="M26" s="5" t="s">
        <v>118</v>
      </c>
      <c r="N26" s="5" t="s">
        <v>1522</v>
      </c>
      <c r="O26" s="5" t="s">
        <v>1523</v>
      </c>
      <c r="P26" s="5" t="s">
        <v>1524</v>
      </c>
      <c r="Q26" s="5" t="s">
        <v>157</v>
      </c>
      <c r="U26" s="5" t="s">
        <v>123</v>
      </c>
      <c r="AV26" s="5" t="s">
        <v>123</v>
      </c>
      <c r="AY26" s="5" t="s">
        <v>123</v>
      </c>
      <c r="BB26" s="5" t="s">
        <v>123</v>
      </c>
      <c r="BE26" s="5" t="s">
        <v>123</v>
      </c>
      <c r="BF26" s="5" t="s">
        <v>123</v>
      </c>
      <c r="BK26" s="5" t="s">
        <v>123</v>
      </c>
      <c r="BP26" s="5" t="s">
        <v>123</v>
      </c>
      <c r="CP26" s="5" t="s">
        <v>123</v>
      </c>
      <c r="CU26" s="5" t="s">
        <v>123</v>
      </c>
      <c r="DB26" s="5">
        <v>3.0</v>
      </c>
      <c r="DD26" s="5" t="s">
        <v>159</v>
      </c>
      <c r="DE26" s="5" t="s">
        <v>124</v>
      </c>
      <c r="DF26" s="5" t="s">
        <v>2131</v>
      </c>
      <c r="DG26" s="16" t="s">
        <v>2132</v>
      </c>
      <c r="DH26" s="16" t="str">
        <f>HYPERLINK("https://docs.google.com/document/d/13TwQLyE4Zx5AhIXITXj2NqNXXs8GPfFPLTnIn3fbwL0/edit?usp=drivesdk","Canopy Nomination 181: Shamrock Garden Elementary School")</f>
        <v>Canopy Nomination 181: Shamrock Garden Elementary School</v>
      </c>
      <c r="DI26" s="5" t="s">
        <v>2102</v>
      </c>
    </row>
    <row r="27">
      <c r="A27" s="5">
        <v>184.0</v>
      </c>
      <c r="B27" s="6">
        <v>48.0</v>
      </c>
      <c r="C27" s="6">
        <v>107.0</v>
      </c>
      <c r="D27" s="5" t="s">
        <v>139</v>
      </c>
      <c r="E27" s="5" t="s">
        <v>110</v>
      </c>
      <c r="F27" s="5" t="s">
        <v>160</v>
      </c>
      <c r="G27" s="5" t="s">
        <v>462</v>
      </c>
      <c r="H27" s="5" t="s">
        <v>1539</v>
      </c>
      <c r="I27" s="5" t="s">
        <v>1540</v>
      </c>
      <c r="J27" s="5" t="s">
        <v>386</v>
      </c>
      <c r="K27" s="5" t="s">
        <v>1541</v>
      </c>
      <c r="L27" s="8" t="s">
        <v>1542</v>
      </c>
      <c r="M27" s="5" t="s">
        <v>118</v>
      </c>
      <c r="N27" s="5" t="s">
        <v>1543</v>
      </c>
      <c r="O27" s="5" t="s">
        <v>1544</v>
      </c>
      <c r="P27" s="5" t="s">
        <v>1545</v>
      </c>
      <c r="Q27" s="5" t="s">
        <v>157</v>
      </c>
      <c r="R27" s="5" t="s">
        <v>123</v>
      </c>
      <c r="AD27" s="5" t="s">
        <v>123</v>
      </c>
      <c r="AL27" s="5" t="s">
        <v>123</v>
      </c>
      <c r="AM27" s="5" t="s">
        <v>123</v>
      </c>
      <c r="BE27" s="5" t="s">
        <v>123</v>
      </c>
      <c r="BK27" s="5" t="s">
        <v>123</v>
      </c>
      <c r="BL27" s="5" t="s">
        <v>123</v>
      </c>
      <c r="BP27" s="5" t="s">
        <v>123</v>
      </c>
      <c r="BX27" s="5" t="s">
        <v>123</v>
      </c>
      <c r="CQ27" s="5" t="s">
        <v>123</v>
      </c>
      <c r="CR27" s="5" t="s">
        <v>123</v>
      </c>
      <c r="CS27" s="5" t="s">
        <v>123</v>
      </c>
      <c r="CU27" s="5" t="s">
        <v>123</v>
      </c>
      <c r="CV27" s="5" t="s">
        <v>123</v>
      </c>
      <c r="CW27" s="5" t="s">
        <v>123</v>
      </c>
      <c r="DB27" s="5">
        <v>4.0</v>
      </c>
      <c r="DE27" s="5" t="s">
        <v>124</v>
      </c>
      <c r="DF27" s="5" t="s">
        <v>2139</v>
      </c>
      <c r="DG27" s="16" t="s">
        <v>2140</v>
      </c>
      <c r="DH27" s="16" t="str">
        <f>HYPERLINK("https://docs.google.com/document/d/1jaoF544KyvDSzTtnuiGkkohcUdLk_v9XDms4G9DKWvw/edit?usp=drivesdk","Canopy Nomination 184: Siloam Springs High School")</f>
        <v>Canopy Nomination 184: Siloam Springs High School</v>
      </c>
      <c r="DI27" s="5" t="s">
        <v>2102</v>
      </c>
    </row>
    <row r="28">
      <c r="A28" s="5">
        <v>189.0</v>
      </c>
      <c r="B28" s="6" t="s">
        <v>1572</v>
      </c>
      <c r="C28" s="6" t="s">
        <v>1573</v>
      </c>
      <c r="D28" s="5" t="s">
        <v>139</v>
      </c>
      <c r="G28" s="5" t="s">
        <v>1574</v>
      </c>
      <c r="H28" s="5" t="s">
        <v>1575</v>
      </c>
      <c r="I28" s="5" t="s">
        <v>441</v>
      </c>
      <c r="J28" s="5" t="s">
        <v>222</v>
      </c>
      <c r="K28" s="5" t="s">
        <v>1576</v>
      </c>
      <c r="L28" s="8" t="s">
        <v>1577</v>
      </c>
      <c r="M28" s="5" t="s">
        <v>118</v>
      </c>
      <c r="N28" s="5" t="s">
        <v>1578</v>
      </c>
      <c r="O28" s="5" t="s">
        <v>1579</v>
      </c>
      <c r="Q28" s="5" t="s">
        <v>157</v>
      </c>
      <c r="T28" s="5" t="s">
        <v>123</v>
      </c>
      <c r="U28" s="5" t="s">
        <v>123</v>
      </c>
      <c r="V28" s="5" t="s">
        <v>123</v>
      </c>
      <c r="X28" s="5" t="s">
        <v>123</v>
      </c>
      <c r="Y28" s="5" t="s">
        <v>123</v>
      </c>
      <c r="Z28" s="5" t="s">
        <v>123</v>
      </c>
      <c r="AA28" s="5" t="s">
        <v>123</v>
      </c>
      <c r="AK28" s="5" t="s">
        <v>123</v>
      </c>
      <c r="AL28" s="5" t="s">
        <v>123</v>
      </c>
      <c r="AM28" s="5" t="s">
        <v>123</v>
      </c>
      <c r="AO28" s="5" t="s">
        <v>123</v>
      </c>
      <c r="AQ28" s="5" t="s">
        <v>123</v>
      </c>
      <c r="AR28" s="5" t="s">
        <v>123</v>
      </c>
      <c r="AS28" s="5" t="s">
        <v>123</v>
      </c>
      <c r="AT28" s="5" t="s">
        <v>123</v>
      </c>
      <c r="AU28" s="5" t="s">
        <v>123</v>
      </c>
      <c r="AX28" s="5" t="s">
        <v>123</v>
      </c>
      <c r="AY28" s="5" t="s">
        <v>123</v>
      </c>
      <c r="AZ28" s="5" t="s">
        <v>123</v>
      </c>
      <c r="BA28" s="5" t="s">
        <v>123</v>
      </c>
      <c r="BB28" s="5" t="s">
        <v>123</v>
      </c>
      <c r="BC28" s="5" t="s">
        <v>123</v>
      </c>
      <c r="BD28" s="5" t="s">
        <v>123</v>
      </c>
      <c r="BF28" s="5" t="s">
        <v>123</v>
      </c>
      <c r="BJ28" s="5" t="s">
        <v>123</v>
      </c>
      <c r="BK28" s="5" t="s">
        <v>123</v>
      </c>
      <c r="BN28" s="5" t="s">
        <v>123</v>
      </c>
      <c r="BO28" s="5" t="s">
        <v>123</v>
      </c>
      <c r="BP28" s="5" t="s">
        <v>123</v>
      </c>
      <c r="BS28" s="5" t="s">
        <v>123</v>
      </c>
      <c r="BT28" s="5" t="s">
        <v>123</v>
      </c>
      <c r="BV28" s="5" t="s">
        <v>123</v>
      </c>
      <c r="BZ28" s="5" t="s">
        <v>123</v>
      </c>
      <c r="CA28" s="5" t="s">
        <v>123</v>
      </c>
      <c r="CE28" s="5" t="s">
        <v>123</v>
      </c>
      <c r="CF28" s="5" t="s">
        <v>123</v>
      </c>
      <c r="CG28" s="5" t="s">
        <v>123</v>
      </c>
      <c r="CH28" s="5" t="s">
        <v>123</v>
      </c>
      <c r="CI28" s="5" t="s">
        <v>123</v>
      </c>
      <c r="CJ28" s="5" t="s">
        <v>123</v>
      </c>
      <c r="CK28" s="5" t="s">
        <v>123</v>
      </c>
      <c r="CM28" s="5" t="s">
        <v>123</v>
      </c>
      <c r="CN28" s="5" t="s">
        <v>123</v>
      </c>
      <c r="CO28" s="5" t="s">
        <v>123</v>
      </c>
      <c r="CP28" s="5" t="s">
        <v>123</v>
      </c>
      <c r="CQ28" s="5" t="s">
        <v>123</v>
      </c>
      <c r="CR28" s="5" t="s">
        <v>123</v>
      </c>
      <c r="CS28" s="5" t="s">
        <v>123</v>
      </c>
      <c r="CT28" s="5" t="s">
        <v>123</v>
      </c>
      <c r="CW28" s="5" t="s">
        <v>123</v>
      </c>
      <c r="CX28" s="5" t="s">
        <v>123</v>
      </c>
      <c r="CZ28" s="5" t="s">
        <v>123</v>
      </c>
      <c r="DB28" s="9">
        <v>43558.0</v>
      </c>
      <c r="DD28" s="5" t="s">
        <v>1582</v>
      </c>
      <c r="DE28" s="5" t="s">
        <v>124</v>
      </c>
      <c r="DF28" s="5" t="s">
        <v>2145</v>
      </c>
      <c r="DG28" s="16" t="s">
        <v>2146</v>
      </c>
      <c r="DH28" s="16" t="str">
        <f>HYPERLINK("https://docs.google.com/document/d/16W45efboTHaSdJJ8pZhryeBLQuZbWD3G4tbGSuupT14/edit?usp=drivesdk","Canopy Nomination 189: Social Justice Humanitas Academy")</f>
        <v>Canopy Nomination 189: Social Justice Humanitas Academy</v>
      </c>
      <c r="DI28" s="5" t="s">
        <v>2102</v>
      </c>
    </row>
    <row r="29">
      <c r="A29" s="5">
        <v>194.0</v>
      </c>
      <c r="B29" s="6">
        <v>99.0</v>
      </c>
      <c r="C29" s="6">
        <v>74.0</v>
      </c>
      <c r="D29" s="5" t="s">
        <v>139</v>
      </c>
      <c r="E29" s="5" t="s">
        <v>125</v>
      </c>
      <c r="F29" s="5" t="s">
        <v>160</v>
      </c>
      <c r="G29" s="5" t="s">
        <v>1167</v>
      </c>
      <c r="H29" s="5" t="s">
        <v>1619</v>
      </c>
      <c r="I29" s="5" t="s">
        <v>1620</v>
      </c>
      <c r="J29" s="5" t="s">
        <v>249</v>
      </c>
      <c r="K29" s="5" t="s">
        <v>1170</v>
      </c>
      <c r="L29" s="8" t="s">
        <v>1621</v>
      </c>
      <c r="M29" s="5" t="s">
        <v>118</v>
      </c>
      <c r="N29" s="5" t="s">
        <v>1622</v>
      </c>
      <c r="O29" s="5" t="s">
        <v>1623</v>
      </c>
      <c r="P29" s="5" t="s">
        <v>1624</v>
      </c>
      <c r="Q29" s="5" t="s">
        <v>157</v>
      </c>
      <c r="R29" s="5" t="s">
        <v>123</v>
      </c>
      <c r="AD29" s="5" t="s">
        <v>123</v>
      </c>
      <c r="AE29" s="5" t="s">
        <v>123</v>
      </c>
      <c r="AG29" s="5" t="s">
        <v>123</v>
      </c>
      <c r="BE29" s="5" t="s">
        <v>123</v>
      </c>
      <c r="BI29" s="5" t="s">
        <v>123</v>
      </c>
      <c r="BK29" s="5" t="s">
        <v>123</v>
      </c>
      <c r="BL29" s="5" t="s">
        <v>123</v>
      </c>
      <c r="BN29" s="5" t="s">
        <v>123</v>
      </c>
      <c r="BO29" s="5" t="s">
        <v>123</v>
      </c>
      <c r="BP29" s="5" t="s">
        <v>123</v>
      </c>
      <c r="CK29" s="5" t="s">
        <v>123</v>
      </c>
      <c r="CU29" s="5" t="s">
        <v>123</v>
      </c>
      <c r="CV29" s="5" t="s">
        <v>123</v>
      </c>
      <c r="CY29" s="5" t="s">
        <v>123</v>
      </c>
      <c r="DB29" s="5">
        <v>4.0</v>
      </c>
      <c r="DE29" s="5" t="s">
        <v>138</v>
      </c>
      <c r="DF29" s="5" t="s">
        <v>2153</v>
      </c>
      <c r="DG29" s="16" t="s">
        <v>2156</v>
      </c>
      <c r="DH29" s="16" t="str">
        <f>HYPERLINK("https://docs.google.com/document/d/1J11DbPE__b3RX4Uvm-XJwnkURZtynU6J_MX3IQOYS1U/edit?usp=drivesdk","Canopy Nomination 194: St. Alphonsus Catholic School")</f>
        <v>Canopy Nomination 194: St. Alphonsus Catholic School</v>
      </c>
      <c r="DI29" s="5" t="s">
        <v>2102</v>
      </c>
    </row>
    <row r="30">
      <c r="A30" s="5">
        <v>204.0</v>
      </c>
      <c r="B30" s="6" t="s">
        <v>1692</v>
      </c>
      <c r="C30" s="6" t="s">
        <v>1693</v>
      </c>
      <c r="D30" s="5" t="s">
        <v>139</v>
      </c>
      <c r="G30" s="5" t="s">
        <v>1212</v>
      </c>
      <c r="H30" s="5" t="s">
        <v>1694</v>
      </c>
      <c r="I30" s="5" t="s">
        <v>203</v>
      </c>
      <c r="J30" s="5" t="s">
        <v>204</v>
      </c>
      <c r="K30" s="5" t="s">
        <v>143</v>
      </c>
      <c r="L30" s="8" t="s">
        <v>1695</v>
      </c>
      <c r="M30" s="5" t="s">
        <v>118</v>
      </c>
      <c r="N30" s="5" t="s">
        <v>1696</v>
      </c>
      <c r="O30" s="5" t="s">
        <v>1697</v>
      </c>
      <c r="P30" s="5" t="s">
        <v>1698</v>
      </c>
      <c r="Q30" s="5" t="s">
        <v>157</v>
      </c>
      <c r="S30" s="5" t="s">
        <v>123</v>
      </c>
      <c r="T30" s="5" t="s">
        <v>123</v>
      </c>
      <c r="U30" s="5" t="s">
        <v>123</v>
      </c>
      <c r="V30" s="5" t="s">
        <v>123</v>
      </c>
      <c r="X30" s="5" t="s">
        <v>123</v>
      </c>
      <c r="Y30" s="5" t="s">
        <v>123</v>
      </c>
      <c r="AA30" s="5" t="s">
        <v>123</v>
      </c>
      <c r="AB30" s="5" t="s">
        <v>123</v>
      </c>
      <c r="AC30" s="5" t="s">
        <v>123</v>
      </c>
      <c r="AI30" s="5" t="s">
        <v>123</v>
      </c>
      <c r="AK30" s="5" t="s">
        <v>123</v>
      </c>
      <c r="AL30" s="5" t="s">
        <v>123</v>
      </c>
      <c r="AM30" s="5" t="s">
        <v>123</v>
      </c>
      <c r="AO30" s="5" t="s">
        <v>123</v>
      </c>
      <c r="AP30" s="5" t="s">
        <v>123</v>
      </c>
      <c r="AQ30" s="5" t="s">
        <v>123</v>
      </c>
      <c r="AS30" s="5" t="s">
        <v>123</v>
      </c>
      <c r="AT30" s="5" t="s">
        <v>123</v>
      </c>
      <c r="AU30" s="5" t="s">
        <v>123</v>
      </c>
      <c r="AV30" s="5" t="s">
        <v>123</v>
      </c>
      <c r="AW30" s="5" t="s">
        <v>123</v>
      </c>
      <c r="AX30" s="5" t="s">
        <v>123</v>
      </c>
      <c r="AY30" s="5" t="s">
        <v>123</v>
      </c>
      <c r="AZ30" s="5" t="s">
        <v>123</v>
      </c>
      <c r="BA30" s="5" t="s">
        <v>123</v>
      </c>
      <c r="BB30" s="5" t="s">
        <v>123</v>
      </c>
      <c r="BC30" s="5" t="s">
        <v>123</v>
      </c>
      <c r="BD30" s="5" t="s">
        <v>123</v>
      </c>
      <c r="BH30" s="5" t="s">
        <v>123</v>
      </c>
      <c r="BK30" s="5" t="s">
        <v>123</v>
      </c>
      <c r="BL30" s="5" t="s">
        <v>123</v>
      </c>
      <c r="BM30" s="5" t="s">
        <v>123</v>
      </c>
      <c r="BN30" s="5" t="s">
        <v>123</v>
      </c>
      <c r="BO30" s="5" t="s">
        <v>123</v>
      </c>
      <c r="BP30" s="5" t="s">
        <v>123</v>
      </c>
      <c r="BQ30" s="5" t="s">
        <v>123</v>
      </c>
      <c r="BS30" s="5" t="s">
        <v>123</v>
      </c>
      <c r="BT30" s="5" t="s">
        <v>123</v>
      </c>
      <c r="BU30" s="5" t="s">
        <v>123</v>
      </c>
      <c r="BV30" s="5" t="s">
        <v>123</v>
      </c>
      <c r="BW30" s="5" t="s">
        <v>123</v>
      </c>
      <c r="BX30" s="5" t="s">
        <v>123</v>
      </c>
      <c r="BY30" s="5" t="s">
        <v>123</v>
      </c>
      <c r="BZ30" s="5" t="s">
        <v>123</v>
      </c>
      <c r="CA30" s="5" t="s">
        <v>123</v>
      </c>
      <c r="CC30" s="5" t="s">
        <v>123</v>
      </c>
      <c r="CE30" s="5" t="s">
        <v>123</v>
      </c>
      <c r="CF30" s="5" t="s">
        <v>123</v>
      </c>
      <c r="CG30" s="5" t="s">
        <v>123</v>
      </c>
      <c r="CH30" s="5" t="s">
        <v>123</v>
      </c>
      <c r="CI30" s="5" t="s">
        <v>123</v>
      </c>
      <c r="CK30" s="5" t="s">
        <v>123</v>
      </c>
      <c r="CM30" s="5" t="s">
        <v>123</v>
      </c>
      <c r="CO30" s="5" t="s">
        <v>123</v>
      </c>
      <c r="CP30" s="5" t="s">
        <v>123</v>
      </c>
      <c r="CQ30" s="5" t="s">
        <v>123</v>
      </c>
      <c r="CR30" s="5" t="s">
        <v>123</v>
      </c>
      <c r="CS30" s="5" t="s">
        <v>123</v>
      </c>
      <c r="CT30" s="5" t="s">
        <v>123</v>
      </c>
      <c r="CV30" s="5" t="s">
        <v>123</v>
      </c>
      <c r="CW30" s="5" t="s">
        <v>123</v>
      </c>
      <c r="CX30" s="5" t="s">
        <v>123</v>
      </c>
      <c r="CZ30" s="5" t="s">
        <v>123</v>
      </c>
      <c r="DA30" s="5" t="s">
        <v>123</v>
      </c>
      <c r="DB30" s="9">
        <v>43528.0</v>
      </c>
      <c r="DD30" s="5" t="s">
        <v>1700</v>
      </c>
      <c r="DE30" s="5" t="s">
        <v>124</v>
      </c>
      <c r="DF30" s="5" t="s">
        <v>2162</v>
      </c>
      <c r="DG30" s="16" t="s">
        <v>2163</v>
      </c>
      <c r="DH30" s="16" t="str">
        <f>HYPERLINK("https://docs.google.com/document/d/1ssRfeqoQUfep_PpyVgLuDz5tZAwmXzHSCshgydvT5eU/edit?usp=drivesdk","Canopy Nomination 204: The Met")</f>
        <v>Canopy Nomination 204: The Met</v>
      </c>
      <c r="DI30" s="5" t="s">
        <v>2102</v>
      </c>
    </row>
    <row r="31">
      <c r="A31" s="5">
        <v>210.0</v>
      </c>
      <c r="B31" s="6">
        <v>259.0</v>
      </c>
      <c r="C31" s="6">
        <v>68.0</v>
      </c>
      <c r="D31" s="5" t="s">
        <v>139</v>
      </c>
      <c r="E31" s="5" t="s">
        <v>125</v>
      </c>
      <c r="F31" s="5" t="s">
        <v>160</v>
      </c>
      <c r="G31" s="5" t="s">
        <v>1128</v>
      </c>
      <c r="H31" s="5" t="s">
        <v>1733</v>
      </c>
      <c r="I31" s="5" t="s">
        <v>441</v>
      </c>
      <c r="J31" s="5" t="s">
        <v>222</v>
      </c>
      <c r="K31" s="5" t="s">
        <v>1576</v>
      </c>
      <c r="L31" s="8" t="s">
        <v>1735</v>
      </c>
      <c r="M31" s="5" t="s">
        <v>118</v>
      </c>
      <c r="N31" s="5" t="s">
        <v>1736</v>
      </c>
      <c r="O31" s="5" t="s">
        <v>1737</v>
      </c>
      <c r="P31" s="5" t="s">
        <v>1738</v>
      </c>
      <c r="Q31" s="5" t="s">
        <v>157</v>
      </c>
      <c r="S31" s="5" t="s">
        <v>123</v>
      </c>
      <c r="T31" s="5" t="s">
        <v>123</v>
      </c>
      <c r="U31" s="5" t="s">
        <v>123</v>
      </c>
      <c r="V31" s="5" t="s">
        <v>123</v>
      </c>
      <c r="W31" s="5" t="s">
        <v>123</v>
      </c>
      <c r="X31" s="5" t="s">
        <v>123</v>
      </c>
      <c r="Y31" s="5" t="s">
        <v>123</v>
      </c>
      <c r="Z31" s="5" t="s">
        <v>123</v>
      </c>
      <c r="AA31" s="5" t="s">
        <v>123</v>
      </c>
      <c r="AB31" s="5" t="s">
        <v>123</v>
      </c>
      <c r="AK31" s="5" t="s">
        <v>123</v>
      </c>
      <c r="AL31" s="5" t="s">
        <v>123</v>
      </c>
      <c r="AM31" s="5" t="s">
        <v>123</v>
      </c>
      <c r="AN31" s="5" t="s">
        <v>123</v>
      </c>
      <c r="AO31" s="5" t="s">
        <v>123</v>
      </c>
      <c r="AQ31" s="5" t="s">
        <v>123</v>
      </c>
      <c r="AR31" s="5" t="s">
        <v>123</v>
      </c>
      <c r="AS31" s="5" t="s">
        <v>123</v>
      </c>
      <c r="AT31" s="5" t="s">
        <v>123</v>
      </c>
      <c r="AU31" s="5" t="s">
        <v>123</v>
      </c>
      <c r="AV31" s="5" t="s">
        <v>123</v>
      </c>
      <c r="AX31" s="5" t="s">
        <v>123</v>
      </c>
      <c r="AY31" s="5" t="s">
        <v>123</v>
      </c>
      <c r="AZ31" s="5" t="s">
        <v>123</v>
      </c>
      <c r="BA31" s="5" t="s">
        <v>123</v>
      </c>
      <c r="BB31" s="5" t="s">
        <v>123</v>
      </c>
      <c r="BC31" s="5" t="s">
        <v>123</v>
      </c>
      <c r="BE31" s="5" t="s">
        <v>123</v>
      </c>
      <c r="BF31" s="5" t="s">
        <v>123</v>
      </c>
      <c r="BJ31" s="5" t="s">
        <v>123</v>
      </c>
      <c r="BK31" s="5" t="s">
        <v>123</v>
      </c>
      <c r="BL31" s="5" t="s">
        <v>123</v>
      </c>
      <c r="BM31" s="5" t="s">
        <v>123</v>
      </c>
      <c r="BN31" s="5" t="s">
        <v>123</v>
      </c>
      <c r="BO31" s="5" t="s">
        <v>123</v>
      </c>
      <c r="BP31" s="5" t="s">
        <v>123</v>
      </c>
      <c r="BQ31" s="5" t="s">
        <v>123</v>
      </c>
      <c r="BR31" s="5" t="s">
        <v>123</v>
      </c>
      <c r="BS31" s="5" t="s">
        <v>123</v>
      </c>
      <c r="BT31" s="5" t="s">
        <v>123</v>
      </c>
      <c r="BU31" s="5" t="s">
        <v>123</v>
      </c>
      <c r="BV31" s="5" t="s">
        <v>123</v>
      </c>
      <c r="BX31" s="5" t="s">
        <v>123</v>
      </c>
      <c r="BZ31" s="5" t="s">
        <v>123</v>
      </c>
      <c r="CA31" s="5" t="s">
        <v>123</v>
      </c>
      <c r="CB31" s="5" t="s">
        <v>123</v>
      </c>
      <c r="CC31" s="5" t="s">
        <v>123</v>
      </c>
      <c r="CE31" s="5" t="s">
        <v>123</v>
      </c>
      <c r="CF31" s="5" t="s">
        <v>123</v>
      </c>
      <c r="CG31" s="5" t="s">
        <v>123</v>
      </c>
      <c r="CH31" s="5" t="s">
        <v>123</v>
      </c>
      <c r="CI31" s="5" t="s">
        <v>123</v>
      </c>
      <c r="CJ31" s="5" t="s">
        <v>123</v>
      </c>
      <c r="CK31" s="5" t="s">
        <v>123</v>
      </c>
      <c r="CL31" s="5" t="s">
        <v>123</v>
      </c>
      <c r="CM31" s="5" t="s">
        <v>123</v>
      </c>
      <c r="CN31" s="5" t="s">
        <v>123</v>
      </c>
      <c r="CO31" s="5" t="s">
        <v>123</v>
      </c>
      <c r="CP31" s="5" t="s">
        <v>123</v>
      </c>
      <c r="CQ31" s="5" t="s">
        <v>123</v>
      </c>
      <c r="CR31" s="5" t="s">
        <v>123</v>
      </c>
      <c r="CS31" s="5" t="s">
        <v>123</v>
      </c>
      <c r="CT31" s="5" t="s">
        <v>123</v>
      </c>
      <c r="CU31" s="5" t="s">
        <v>123</v>
      </c>
      <c r="CV31" s="5" t="s">
        <v>123</v>
      </c>
      <c r="CW31" s="5" t="s">
        <v>123</v>
      </c>
      <c r="CX31" s="5" t="s">
        <v>123</v>
      </c>
      <c r="CY31" s="5" t="s">
        <v>123</v>
      </c>
      <c r="CZ31" s="5" t="s">
        <v>123</v>
      </c>
      <c r="DB31" s="5">
        <v>4.0</v>
      </c>
      <c r="DD31" s="5" t="s">
        <v>1135</v>
      </c>
      <c r="DE31" s="5" t="s">
        <v>124</v>
      </c>
      <c r="DF31" s="5" t="s">
        <v>2168</v>
      </c>
      <c r="DG31" s="16" t="s">
        <v>2169</v>
      </c>
      <c r="DH31" s="16" t="str">
        <f>HYPERLINK("https://docs.google.com/document/d/1ONjAk3S1AGkGvWfxZ0LIuhgEv7z66P640NlVnTH3hnY/edit?usp=drivesdk","Canopy Nomination 210: UCLA Community School")</f>
        <v>Canopy Nomination 210: UCLA Community School</v>
      </c>
      <c r="DI31" s="5" t="s">
        <v>2174</v>
      </c>
    </row>
    <row r="32">
      <c r="A32" s="5">
        <v>213.0</v>
      </c>
      <c r="B32" s="6">
        <v>97.0</v>
      </c>
      <c r="C32" s="6">
        <v>72.0</v>
      </c>
      <c r="D32" s="5" t="s">
        <v>139</v>
      </c>
      <c r="E32" s="5" t="s">
        <v>125</v>
      </c>
      <c r="F32" s="5" t="s">
        <v>160</v>
      </c>
      <c r="G32" s="5" t="s">
        <v>1121</v>
      </c>
      <c r="H32" s="5" t="s">
        <v>1756</v>
      </c>
      <c r="I32" s="5" t="s">
        <v>1757</v>
      </c>
      <c r="J32" s="5" t="s">
        <v>503</v>
      </c>
      <c r="K32" s="5" t="s">
        <v>1758</v>
      </c>
      <c r="L32" s="8" t="s">
        <v>1759</v>
      </c>
      <c r="M32" s="5" t="s">
        <v>118</v>
      </c>
      <c r="N32" s="5" t="s">
        <v>1760</v>
      </c>
      <c r="O32" s="5" t="s">
        <v>1761</v>
      </c>
      <c r="P32" s="5" t="s">
        <v>1762</v>
      </c>
      <c r="Q32" s="5" t="s">
        <v>157</v>
      </c>
      <c r="R32" s="5" t="s">
        <v>123</v>
      </c>
      <c r="S32" s="5" t="s">
        <v>123</v>
      </c>
      <c r="T32" s="5" t="s">
        <v>123</v>
      </c>
      <c r="U32" s="5" t="s">
        <v>123</v>
      </c>
      <c r="V32" s="5" t="s">
        <v>123</v>
      </c>
      <c r="W32" s="5" t="s">
        <v>123</v>
      </c>
      <c r="X32" s="5" t="s">
        <v>123</v>
      </c>
      <c r="Y32" s="5" t="s">
        <v>123</v>
      </c>
      <c r="Z32" s="5" t="s">
        <v>123</v>
      </c>
      <c r="AA32" s="5" t="s">
        <v>123</v>
      </c>
      <c r="AB32" s="5" t="s">
        <v>123</v>
      </c>
      <c r="AC32" s="5" t="s">
        <v>123</v>
      </c>
      <c r="AH32" s="5" t="s">
        <v>123</v>
      </c>
      <c r="AI32" s="5" t="s">
        <v>123</v>
      </c>
      <c r="AJ32" s="5" t="s">
        <v>123</v>
      </c>
      <c r="AK32" s="5" t="s">
        <v>123</v>
      </c>
      <c r="AL32" s="5" t="s">
        <v>123</v>
      </c>
      <c r="AM32" s="5" t="s">
        <v>123</v>
      </c>
      <c r="AO32" s="5" t="s">
        <v>123</v>
      </c>
      <c r="AP32" s="5" t="s">
        <v>123</v>
      </c>
      <c r="AQ32" s="5" t="s">
        <v>123</v>
      </c>
      <c r="AR32" s="5" t="s">
        <v>123</v>
      </c>
      <c r="AS32" s="5" t="s">
        <v>123</v>
      </c>
      <c r="AT32" s="5" t="s">
        <v>123</v>
      </c>
      <c r="AU32" s="5" t="s">
        <v>123</v>
      </c>
      <c r="AV32" s="5" t="s">
        <v>123</v>
      </c>
      <c r="AW32" s="5" t="s">
        <v>123</v>
      </c>
      <c r="AX32" s="5" t="s">
        <v>123</v>
      </c>
      <c r="AY32" s="5" t="s">
        <v>123</v>
      </c>
      <c r="AZ32" s="5" t="s">
        <v>123</v>
      </c>
      <c r="BA32" s="5" t="s">
        <v>123</v>
      </c>
      <c r="BB32" s="5" t="s">
        <v>123</v>
      </c>
      <c r="BC32" s="5" t="s">
        <v>123</v>
      </c>
      <c r="BD32" s="5" t="s">
        <v>123</v>
      </c>
      <c r="BE32" s="5" t="s">
        <v>123</v>
      </c>
      <c r="BF32" s="5" t="s">
        <v>123</v>
      </c>
      <c r="BG32" s="5" t="s">
        <v>123</v>
      </c>
      <c r="BH32" s="5" t="s">
        <v>123</v>
      </c>
      <c r="BI32" s="5" t="s">
        <v>123</v>
      </c>
      <c r="BJ32" s="5" t="s">
        <v>123</v>
      </c>
      <c r="BK32" s="5" t="s">
        <v>123</v>
      </c>
      <c r="BL32" s="5" t="s">
        <v>123</v>
      </c>
      <c r="BM32" s="5" t="s">
        <v>123</v>
      </c>
      <c r="BN32" s="5" t="s">
        <v>123</v>
      </c>
      <c r="BO32" s="5" t="s">
        <v>123</v>
      </c>
      <c r="BP32" s="5" t="s">
        <v>123</v>
      </c>
      <c r="BQ32" s="5" t="s">
        <v>123</v>
      </c>
      <c r="BR32" s="5" t="s">
        <v>123</v>
      </c>
      <c r="BS32" s="5" t="s">
        <v>123</v>
      </c>
      <c r="BT32" s="5" t="s">
        <v>123</v>
      </c>
      <c r="BU32" s="5" t="s">
        <v>123</v>
      </c>
      <c r="BV32" s="5" t="s">
        <v>123</v>
      </c>
      <c r="BW32" s="5" t="s">
        <v>123</v>
      </c>
      <c r="BX32" s="5" t="s">
        <v>123</v>
      </c>
      <c r="BY32" s="5" t="s">
        <v>123</v>
      </c>
      <c r="BZ32" s="5" t="s">
        <v>123</v>
      </c>
      <c r="CA32" s="5" t="s">
        <v>123</v>
      </c>
      <c r="CC32" s="5" t="s">
        <v>123</v>
      </c>
      <c r="CE32" s="5" t="s">
        <v>123</v>
      </c>
      <c r="CF32" s="5" t="s">
        <v>123</v>
      </c>
      <c r="CG32" s="5" t="s">
        <v>123</v>
      </c>
      <c r="CH32" s="5" t="s">
        <v>123</v>
      </c>
      <c r="CI32" s="5" t="s">
        <v>123</v>
      </c>
      <c r="CJ32" s="5" t="s">
        <v>123</v>
      </c>
      <c r="CK32" s="5" t="s">
        <v>123</v>
      </c>
      <c r="CL32" s="5" t="s">
        <v>123</v>
      </c>
      <c r="CM32" s="5" t="s">
        <v>123</v>
      </c>
      <c r="CN32" s="5" t="s">
        <v>123</v>
      </c>
      <c r="CO32" s="5" t="s">
        <v>123</v>
      </c>
      <c r="CP32" s="5" t="s">
        <v>123</v>
      </c>
      <c r="CQ32" s="5" t="s">
        <v>123</v>
      </c>
      <c r="CR32" s="5" t="s">
        <v>123</v>
      </c>
      <c r="CS32" s="5" t="s">
        <v>123</v>
      </c>
      <c r="CT32" s="5" t="s">
        <v>123</v>
      </c>
      <c r="CV32" s="5" t="s">
        <v>123</v>
      </c>
      <c r="CW32" s="5" t="s">
        <v>123</v>
      </c>
      <c r="CX32" s="5" t="s">
        <v>123</v>
      </c>
      <c r="CY32" s="5" t="s">
        <v>123</v>
      </c>
      <c r="CZ32" s="5" t="s">
        <v>123</v>
      </c>
      <c r="DA32" s="5" t="s">
        <v>123</v>
      </c>
      <c r="DB32" s="5">
        <v>4.0</v>
      </c>
      <c r="DE32" s="5" t="s">
        <v>124</v>
      </c>
      <c r="DF32" s="5" t="s">
        <v>2180</v>
      </c>
      <c r="DG32" s="16" t="s">
        <v>2181</v>
      </c>
      <c r="DH32" s="16" t="str">
        <f>HYPERLINK("https://docs.google.com/document/d/1IOgGH-YwaZAcA4e1PQY7aiyjQie-fxL1GgxbVSFvoZI/edit?usp=drivesdk","Canopy Nomination 213: Valley New School")</f>
        <v>Canopy Nomination 213: Valley New School</v>
      </c>
      <c r="DI32" s="5" t="s">
        <v>2174</v>
      </c>
    </row>
    <row r="33">
      <c r="A33" s="5">
        <v>226.0</v>
      </c>
      <c r="B33" s="6" t="s">
        <v>1847</v>
      </c>
      <c r="C33" s="6" t="s">
        <v>1848</v>
      </c>
      <c r="D33" s="5" t="s">
        <v>139</v>
      </c>
      <c r="G33" s="5" t="s">
        <v>1882</v>
      </c>
      <c r="H33" s="5" t="s">
        <v>1850</v>
      </c>
      <c r="I33" s="5" t="s">
        <v>1851</v>
      </c>
      <c r="J33" s="5" t="s">
        <v>448</v>
      </c>
      <c r="K33" s="5" t="s">
        <v>1852</v>
      </c>
      <c r="L33" s="8" t="s">
        <v>1853</v>
      </c>
      <c r="M33" s="5" t="s">
        <v>118</v>
      </c>
      <c r="N33" s="5" t="s">
        <v>1854</v>
      </c>
      <c r="O33" s="5" t="s">
        <v>1855</v>
      </c>
      <c r="P33" s="5" t="s">
        <v>1856</v>
      </c>
      <c r="Q33" s="5" t="s">
        <v>157</v>
      </c>
      <c r="R33" s="5" t="s">
        <v>123</v>
      </c>
      <c r="S33" s="5" t="s">
        <v>123</v>
      </c>
      <c r="W33" s="5" t="s">
        <v>123</v>
      </c>
      <c r="AB33" s="5" t="s">
        <v>123</v>
      </c>
      <c r="AC33" s="5" t="s">
        <v>123</v>
      </c>
      <c r="AI33" s="5" t="s">
        <v>123</v>
      </c>
      <c r="AK33" s="5" t="s">
        <v>123</v>
      </c>
      <c r="AV33" s="5" t="s">
        <v>123</v>
      </c>
      <c r="AW33" s="5" t="s">
        <v>123</v>
      </c>
      <c r="BB33" s="5" t="s">
        <v>123</v>
      </c>
      <c r="BC33" s="5" t="s">
        <v>123</v>
      </c>
      <c r="BF33" s="5" t="s">
        <v>123</v>
      </c>
      <c r="BH33" s="5" t="s">
        <v>123</v>
      </c>
      <c r="BQ33" s="5" t="s">
        <v>123</v>
      </c>
      <c r="BR33" s="5" t="s">
        <v>123</v>
      </c>
      <c r="BS33" s="5" t="s">
        <v>123</v>
      </c>
      <c r="BT33" s="5" t="s">
        <v>123</v>
      </c>
      <c r="BU33" s="5" t="s">
        <v>123</v>
      </c>
      <c r="BV33" s="5" t="s">
        <v>123</v>
      </c>
      <c r="BW33" s="5" t="s">
        <v>123</v>
      </c>
      <c r="BX33" s="5" t="s">
        <v>123</v>
      </c>
      <c r="BZ33" s="5" t="s">
        <v>123</v>
      </c>
      <c r="CA33" s="5" t="s">
        <v>123</v>
      </c>
      <c r="CB33" s="5" t="s">
        <v>123</v>
      </c>
      <c r="CH33" s="5" t="s">
        <v>123</v>
      </c>
      <c r="CP33" s="5" t="s">
        <v>123</v>
      </c>
      <c r="CQ33" s="5" t="s">
        <v>123</v>
      </c>
      <c r="CR33" s="5" t="s">
        <v>123</v>
      </c>
      <c r="CV33" s="5" t="s">
        <v>123</v>
      </c>
      <c r="CW33" s="5" t="s">
        <v>123</v>
      </c>
      <c r="DB33" s="9">
        <v>43526.0</v>
      </c>
      <c r="DC33" s="5" t="s">
        <v>1859</v>
      </c>
      <c r="DD33" s="5" t="s">
        <v>1860</v>
      </c>
      <c r="DE33" s="5" t="s">
        <v>138</v>
      </c>
      <c r="DF33" s="5" t="s">
        <v>2188</v>
      </c>
      <c r="DG33" s="16" t="s">
        <v>2189</v>
      </c>
      <c r="DH33" s="16" t="str">
        <f>HYPERLINK("https://docs.google.com/document/d/1NNNVksnY7SCLwJq0vFG4ZXv0qWycnYwHA5C_PAOEjkc/edit?usp=drivesdk","Canopy Nomination 226: White Mountains Regional High School")</f>
        <v>Canopy Nomination 226: White Mountains Regional High School</v>
      </c>
      <c r="DI33" s="5" t="s">
        <v>2174</v>
      </c>
    </row>
  </sheetData>
  <autoFilter ref="$A$1:$DE$33">
    <sortState ref="A1:DE33">
      <sortCondition ref="A1:A33"/>
    </sortState>
  </autoFilter>
  <hyperlinks>
    <hyperlink r:id="rId1" ref="DG2"/>
    <hyperlink r:id="rId2" ref="DG3"/>
    <hyperlink r:id="rId3" ref="DG4"/>
    <hyperlink r:id="rId4" ref="DG5"/>
    <hyperlink r:id="rId5" ref="DG6"/>
    <hyperlink r:id="rId6" ref="DG7"/>
    <hyperlink r:id="rId7" ref="DG8"/>
    <hyperlink r:id="rId8" ref="DG9"/>
    <hyperlink r:id="rId9" ref="DG10"/>
    <hyperlink r:id="rId10" ref="DG11"/>
    <hyperlink r:id="rId11" ref="DG12"/>
    <hyperlink r:id="rId12" ref="DG13"/>
    <hyperlink r:id="rId13" ref="DG14"/>
    <hyperlink r:id="rId14" ref="DG15"/>
    <hyperlink r:id="rId15" ref="DG16"/>
    <hyperlink r:id="rId16" ref="DG17"/>
    <hyperlink r:id="rId17" ref="DG18"/>
    <hyperlink r:id="rId18" ref="DG19"/>
    <hyperlink r:id="rId19" ref="DG20"/>
    <hyperlink r:id="rId20" ref="DG21"/>
    <hyperlink r:id="rId21" ref="DG22"/>
    <hyperlink r:id="rId22" ref="DG23"/>
    <hyperlink r:id="rId23" ref="DG24"/>
    <hyperlink r:id="rId24" ref="DG25"/>
    <hyperlink r:id="rId25" ref="DG26"/>
    <hyperlink r:id="rId26" ref="DG27"/>
    <hyperlink r:id="rId27" ref="DG28"/>
    <hyperlink r:id="rId28" ref="DG29"/>
    <hyperlink r:id="rId29" ref="DG30"/>
    <hyperlink r:id="rId30" ref="DG31"/>
    <hyperlink r:id="rId31" ref="DG32"/>
    <hyperlink r:id="rId32" ref="DG33"/>
  </hyperlinks>
  <drawing r:id="rId3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9.71"/>
    <col customWidth="1" min="4" max="4" width="20.71"/>
    <col customWidth="1" min="5" max="5" width="17.29"/>
    <col customWidth="1" min="6" max="6" width="24.29"/>
    <col customWidth="1" min="7" max="7" width="27.14"/>
    <col customWidth="1" min="8" max="8" width="8.57"/>
    <col customWidth="1" min="9" max="9" width="30.0"/>
    <col customWidth="1" min="10" max="10" width="7.57"/>
    <col customWidth="1" min="11" max="11" width="10.86"/>
    <col customWidth="1" min="12" max="12" width="15.0"/>
    <col customWidth="1" min="13" max="14" width="9.29"/>
  </cols>
  <sheetData>
    <row r="1">
      <c r="A1" s="14"/>
      <c r="B1" s="14" t="s">
        <v>2200</v>
      </c>
      <c r="C1" s="31" t="s">
        <v>2201</v>
      </c>
      <c r="D1" s="1" t="s">
        <v>2204</v>
      </c>
      <c r="E1" s="1" t="s">
        <v>2205</v>
      </c>
      <c r="F1" s="1" t="s">
        <v>2206</v>
      </c>
      <c r="G1" s="31" t="s">
        <v>6</v>
      </c>
      <c r="H1" s="32" t="s">
        <v>2207</v>
      </c>
      <c r="I1" s="1" t="s">
        <v>2208</v>
      </c>
      <c r="J1" s="2" t="s">
        <v>2209</v>
      </c>
      <c r="K1" s="1" t="s">
        <v>0</v>
      </c>
      <c r="L1" s="1" t="s">
        <v>2210</v>
      </c>
      <c r="M1" s="1" t="s">
        <v>2211</v>
      </c>
      <c r="N1" s="1" t="s">
        <v>3</v>
      </c>
      <c r="O1" s="1" t="s">
        <v>8</v>
      </c>
      <c r="P1" s="1" t="s">
        <v>9</v>
      </c>
      <c r="Q1" s="1" t="s">
        <v>10</v>
      </c>
      <c r="R1" s="3" t="s">
        <v>11</v>
      </c>
      <c r="S1" s="1" t="s">
        <v>16</v>
      </c>
      <c r="T1" s="1" t="s">
        <v>2212</v>
      </c>
      <c r="U1" s="1" t="s">
        <v>2213</v>
      </c>
    </row>
    <row r="2">
      <c r="B2" s="14">
        <f t="shared" ref="B2:B3" si="1">RANDBETWEEN(1,95)</f>
        <v>81</v>
      </c>
      <c r="C2" s="33" t="s">
        <v>2216</v>
      </c>
      <c r="D2" s="5" t="s">
        <v>113</v>
      </c>
      <c r="E2" s="5" t="s">
        <v>119</v>
      </c>
      <c r="F2" s="5" t="s">
        <v>120</v>
      </c>
      <c r="G2" s="33" t="s">
        <v>2218</v>
      </c>
      <c r="H2" s="34" t="s">
        <v>2219</v>
      </c>
      <c r="I2" s="16" t="str">
        <f>HYPERLINK("https://docs.google.com/document/d/1-peO1t2Z8NLqIVfOjzUlxV0aLfI6fIPrzWNMuJ8eS9E/edit?usp=drivesdk","Canopy Nomination 1: A2 Virtual + Academy")</f>
        <v>Canopy Nomination 1: A2 Virtual + Academy</v>
      </c>
      <c r="J2" s="6" t="s">
        <v>2224</v>
      </c>
      <c r="K2" s="5">
        <v>1.0</v>
      </c>
      <c r="L2" s="5" t="s">
        <v>2225</v>
      </c>
      <c r="M2" s="5"/>
      <c r="N2" s="5" t="s">
        <v>109</v>
      </c>
      <c r="O2" s="5" t="s">
        <v>114</v>
      </c>
      <c r="P2" s="5" t="s">
        <v>115</v>
      </c>
      <c r="Q2" s="5" t="s">
        <v>116</v>
      </c>
      <c r="R2" s="7" t="s">
        <v>117</v>
      </c>
      <c r="S2" s="5" t="s">
        <v>122</v>
      </c>
      <c r="T2" s="5" t="s">
        <v>2226</v>
      </c>
    </row>
    <row r="3">
      <c r="B3" s="14">
        <f t="shared" si="1"/>
        <v>95</v>
      </c>
      <c r="C3" s="33" t="s">
        <v>2216</v>
      </c>
      <c r="D3" s="5" t="s">
        <v>140</v>
      </c>
      <c r="E3" s="5" t="s">
        <v>145</v>
      </c>
      <c r="F3" s="5" t="s">
        <v>146</v>
      </c>
      <c r="G3" s="33" t="s">
        <v>2218</v>
      </c>
      <c r="H3" s="34" t="s">
        <v>2219</v>
      </c>
      <c r="I3" s="16" t="str">
        <f>HYPERLINK("https://docs.google.com/document/d/1foo-mo0rghpWdm0_slS09AIjEuNRGPgKE7Az49ddPmg/edit?usp=drivesdk","Canopy Nomination 3: Academy for Advanced Learning")</f>
        <v>Canopy Nomination 3: Academy for Advanced Learning</v>
      </c>
      <c r="J3" s="6" t="s">
        <v>2224</v>
      </c>
      <c r="K3" s="5">
        <v>3.0</v>
      </c>
      <c r="L3" s="5" t="s">
        <v>2225</v>
      </c>
      <c r="M3" s="5"/>
      <c r="N3" s="5" t="s">
        <v>139</v>
      </c>
      <c r="O3" s="5" t="s">
        <v>141</v>
      </c>
      <c r="P3" s="5" t="s">
        <v>142</v>
      </c>
      <c r="Q3" s="5" t="s">
        <v>143</v>
      </c>
      <c r="R3" s="8" t="s">
        <v>144</v>
      </c>
      <c r="S3" s="5" t="s">
        <v>122</v>
      </c>
      <c r="T3" s="5" t="s">
        <v>2230</v>
      </c>
    </row>
    <row r="4">
      <c r="B4" s="14">
        <f t="shared" ref="B4:B5" si="2">RANDBETWEEN(1,173)</f>
        <v>19</v>
      </c>
      <c r="C4" s="33" t="s">
        <v>2229</v>
      </c>
      <c r="D4" s="5" t="s">
        <v>149</v>
      </c>
      <c r="E4" s="5" t="s">
        <v>154</v>
      </c>
      <c r="F4" s="5" t="s">
        <v>2233</v>
      </c>
      <c r="G4" s="33" t="s">
        <v>158</v>
      </c>
      <c r="H4" s="34" t="s">
        <v>2234</v>
      </c>
      <c r="I4" s="16" t="str">
        <f>HYPERLINK("https://docs.google.com/document/d/1y7x0ChXHLAJ09KGI5ggDSjVHo5yuxeIrLGgLmc4CqMI/edit?usp=drivesdk","Canopy Nomination 4: Albemarle Road Elementary School")</f>
        <v>Canopy Nomination 4: Albemarle Road Elementary School</v>
      </c>
      <c r="J4" s="6" t="s">
        <v>2235</v>
      </c>
      <c r="K4" s="5">
        <v>4.0</v>
      </c>
      <c r="L4" s="5" t="s">
        <v>2225</v>
      </c>
      <c r="M4" s="5"/>
      <c r="N4" s="5" t="s">
        <v>139</v>
      </c>
      <c r="O4" s="5" t="s">
        <v>150</v>
      </c>
      <c r="P4" s="5" t="s">
        <v>151</v>
      </c>
      <c r="Q4" s="5" t="s">
        <v>152</v>
      </c>
      <c r="R4" s="8" t="s">
        <v>153</v>
      </c>
      <c r="S4" s="5" t="s">
        <v>157</v>
      </c>
      <c r="T4" s="5" t="s">
        <v>2240</v>
      </c>
      <c r="U4" s="5" t="s">
        <v>2241</v>
      </c>
    </row>
    <row r="5">
      <c r="B5" s="14">
        <f t="shared" si="2"/>
        <v>106</v>
      </c>
      <c r="C5" s="33" t="s">
        <v>2229</v>
      </c>
      <c r="D5" s="5" t="s">
        <v>170</v>
      </c>
      <c r="E5" s="5" t="s">
        <v>175</v>
      </c>
      <c r="F5" s="5" t="s">
        <v>176</v>
      </c>
      <c r="G5" s="33" t="s">
        <v>169</v>
      </c>
      <c r="H5" s="34" t="s">
        <v>2219</v>
      </c>
      <c r="I5" s="16" t="str">
        <f>HYPERLINK("https://docs.google.com/document/d/1PNV-xrCfOanwJwHu9p598uDHWXx_09L0XQhIq_1gKQA/edit?usp=drivesdk","Canopy Nomination 6: Amana Academy")</f>
        <v>Canopy Nomination 6: Amana Academy</v>
      </c>
      <c r="J5" s="6" t="s">
        <v>2235</v>
      </c>
      <c r="K5" s="5">
        <v>6.0</v>
      </c>
      <c r="L5" s="5" t="s">
        <v>2225</v>
      </c>
      <c r="M5" s="5"/>
      <c r="N5" s="5" t="s">
        <v>139</v>
      </c>
      <c r="O5" s="5" t="s">
        <v>171</v>
      </c>
      <c r="P5" s="5" t="s">
        <v>172</v>
      </c>
      <c r="Q5" s="5" t="s">
        <v>173</v>
      </c>
      <c r="R5" s="8" t="s">
        <v>174</v>
      </c>
      <c r="S5" s="5" t="s">
        <v>122</v>
      </c>
      <c r="T5" s="5" t="s">
        <v>2240</v>
      </c>
      <c r="U5" s="5" t="s">
        <v>2241</v>
      </c>
    </row>
    <row r="6">
      <c r="B6" s="14">
        <f>RANDBETWEEN(1,95)</f>
        <v>81</v>
      </c>
      <c r="C6" s="33" t="s">
        <v>2216</v>
      </c>
      <c r="D6" s="5" t="s">
        <v>179</v>
      </c>
      <c r="E6" s="5" t="s">
        <v>183</v>
      </c>
      <c r="F6" s="5" t="s">
        <v>184</v>
      </c>
      <c r="G6" s="33" t="s">
        <v>178</v>
      </c>
      <c r="H6" s="34" t="s">
        <v>2219</v>
      </c>
      <c r="I6" s="16" t="str">
        <f>HYPERLINK("https://docs.google.com/document/d/11acnPsAkSwKIGZYSHgV5mXfbFKTx5zrGZzryFlyFV-I/edit?usp=drivesdk","Canopy Nomination 7: American Academy of Innovation")</f>
        <v>Canopy Nomination 7: American Academy of Innovation</v>
      </c>
      <c r="J6" s="6" t="s">
        <v>2224</v>
      </c>
      <c r="K6" s="5">
        <v>7.0</v>
      </c>
      <c r="L6" s="5" t="s">
        <v>2225</v>
      </c>
      <c r="M6" s="5"/>
      <c r="N6" s="5" t="s">
        <v>109</v>
      </c>
      <c r="O6" s="5" t="s">
        <v>180</v>
      </c>
      <c r="P6" s="5" t="s">
        <v>181</v>
      </c>
      <c r="Q6" s="5" t="s">
        <v>179</v>
      </c>
      <c r="R6" s="8" t="s">
        <v>182</v>
      </c>
      <c r="S6" s="5" t="s">
        <v>122</v>
      </c>
      <c r="T6" s="5" t="s">
        <v>2240</v>
      </c>
    </row>
    <row r="7">
      <c r="B7" s="14">
        <f>RANDBETWEEN(1,173)</f>
        <v>124</v>
      </c>
      <c r="C7" s="33" t="s">
        <v>2229</v>
      </c>
      <c r="D7" s="5" t="s">
        <v>187</v>
      </c>
      <c r="E7" s="5" t="s">
        <v>189</v>
      </c>
      <c r="F7" s="5" t="s">
        <v>190</v>
      </c>
      <c r="G7" s="33" t="s">
        <v>186</v>
      </c>
      <c r="H7" s="34" t="s">
        <v>2219</v>
      </c>
      <c r="I7" s="16" t="str">
        <f>HYPERLINK("https://docs.google.com/document/d/16ILjdXpNA8TFApcr9nMAT8Tgc7Avg63zSuew9PXC7vM/edit?usp=drivesdk","Canopy Nomination 8: Anastasis Academy")</f>
        <v>Canopy Nomination 8: Anastasis Academy</v>
      </c>
      <c r="J7" s="6" t="s">
        <v>2235</v>
      </c>
      <c r="K7" s="5">
        <v>8.0</v>
      </c>
      <c r="L7" s="5" t="s">
        <v>2225</v>
      </c>
      <c r="M7" s="5"/>
      <c r="N7" s="5" t="s">
        <v>109</v>
      </c>
      <c r="O7" s="5" t="s">
        <v>188</v>
      </c>
      <c r="P7" s="5" t="s">
        <v>142</v>
      </c>
      <c r="Q7" s="5" t="s">
        <v>143</v>
      </c>
      <c r="R7" s="7" t="s">
        <v>117</v>
      </c>
      <c r="S7" s="5" t="s">
        <v>122</v>
      </c>
      <c r="T7" s="5" t="s">
        <v>2226</v>
      </c>
      <c r="U7" s="5" t="s">
        <v>2241</v>
      </c>
    </row>
    <row r="8">
      <c r="B8" s="14">
        <f t="shared" ref="B8:B10" si="3">RANDBETWEEN(1,95)</f>
        <v>74</v>
      </c>
      <c r="C8" s="33" t="s">
        <v>2216</v>
      </c>
      <c r="D8" s="5" t="s">
        <v>193</v>
      </c>
      <c r="E8" s="5" t="s">
        <v>197</v>
      </c>
      <c r="F8" s="5" t="s">
        <v>198</v>
      </c>
      <c r="G8" s="33" t="s">
        <v>192</v>
      </c>
      <c r="H8" s="34" t="s">
        <v>2219</v>
      </c>
      <c r="I8" s="16" t="str">
        <f>HYPERLINK("https://docs.google.com/document/d/1l5qQfv_0tX64JxkspijRC0YZlcuZ3ROf-DxXk1PIaDI/edit?usp=drivesdk","Canopy Nomination 9: Armada High School")</f>
        <v>Canopy Nomination 9: Armada High School</v>
      </c>
      <c r="J8" s="6" t="s">
        <v>2224</v>
      </c>
      <c r="K8" s="5">
        <v>9.0</v>
      </c>
      <c r="L8" s="5" t="s">
        <v>2225</v>
      </c>
      <c r="M8" s="5"/>
      <c r="N8" s="5" t="s">
        <v>139</v>
      </c>
      <c r="O8" s="5" t="s">
        <v>194</v>
      </c>
      <c r="P8" s="5" t="s">
        <v>115</v>
      </c>
      <c r="Q8" s="5" t="s">
        <v>195</v>
      </c>
      <c r="R8" s="8" t="s">
        <v>196</v>
      </c>
      <c r="S8" s="5" t="s">
        <v>122</v>
      </c>
      <c r="T8" s="5" t="s">
        <v>2240</v>
      </c>
    </row>
    <row r="9">
      <c r="B9" s="14">
        <f t="shared" si="3"/>
        <v>10</v>
      </c>
      <c r="C9" s="33" t="s">
        <v>2216</v>
      </c>
      <c r="D9" s="5" t="s">
        <v>212</v>
      </c>
      <c r="E9" s="5" t="s">
        <v>214</v>
      </c>
      <c r="F9" s="5" t="s">
        <v>215</v>
      </c>
      <c r="G9" s="33" t="s">
        <v>216</v>
      </c>
      <c r="H9" s="34" t="s">
        <v>2219</v>
      </c>
      <c r="I9" s="16" t="str">
        <f>HYPERLINK("https://docs.google.com/document/d/10ZTx9qjyEnQlakiVVYwi6eSEWZfGEDfUXcEjgnZff4A/edit?usp=drivesdk","Canopy Nomination 11: Aspen Academy")</f>
        <v>Canopy Nomination 11: Aspen Academy</v>
      </c>
      <c r="J9" s="6" t="s">
        <v>2224</v>
      </c>
      <c r="K9" s="5">
        <v>11.0</v>
      </c>
      <c r="L9" s="5" t="s">
        <v>2225</v>
      </c>
      <c r="M9" s="5"/>
      <c r="N9" s="5" t="s">
        <v>139</v>
      </c>
      <c r="O9" s="5" t="s">
        <v>213</v>
      </c>
      <c r="P9" s="5" t="s">
        <v>142</v>
      </c>
      <c r="Q9" s="5" t="s">
        <v>143</v>
      </c>
      <c r="R9" s="8" t="s">
        <v>117</v>
      </c>
      <c r="S9" s="5" t="s">
        <v>122</v>
      </c>
      <c r="T9" s="5" t="s">
        <v>2230</v>
      </c>
    </row>
    <row r="10">
      <c r="B10" s="14">
        <f t="shared" si="3"/>
        <v>5</v>
      </c>
      <c r="C10" s="33" t="s">
        <v>2216</v>
      </c>
      <c r="D10" s="5" t="s">
        <v>247</v>
      </c>
      <c r="E10" s="5" t="s">
        <v>252</v>
      </c>
      <c r="F10" s="5" t="s">
        <v>253</v>
      </c>
      <c r="G10" s="33" t="s">
        <v>2267</v>
      </c>
      <c r="H10" s="34" t="s">
        <v>2234</v>
      </c>
      <c r="I10" s="16" t="str">
        <f>HYPERLINK("https://docs.google.com/document/d/1Ss7PM7F6eYzlsPieRCooVr_YdiRI1b1kl_7kPZWhxZk/edit?usp=drivesdk","Canopy Nomination 15: Avalon School")</f>
        <v>Canopy Nomination 15: Avalon School</v>
      </c>
      <c r="J10" s="6" t="s">
        <v>2224</v>
      </c>
      <c r="K10" s="5">
        <v>15.0</v>
      </c>
      <c r="L10" s="5" t="s">
        <v>2225</v>
      </c>
      <c r="M10" s="5"/>
      <c r="N10" s="5" t="s">
        <v>139</v>
      </c>
      <c r="O10" s="5" t="s">
        <v>248</v>
      </c>
      <c r="P10" s="5" t="s">
        <v>249</v>
      </c>
      <c r="Q10" s="5" t="s">
        <v>250</v>
      </c>
      <c r="R10" s="8" t="s">
        <v>251</v>
      </c>
      <c r="S10" s="5" t="s">
        <v>157</v>
      </c>
      <c r="T10" s="5" t="s">
        <v>2226</v>
      </c>
      <c r="U10" s="5" t="s">
        <v>2241</v>
      </c>
    </row>
    <row r="11">
      <c r="B11" s="14">
        <f>RANDBETWEEN(1,173)</f>
        <v>96</v>
      </c>
      <c r="C11" s="33" t="s">
        <v>2229</v>
      </c>
      <c r="D11" s="5" t="s">
        <v>257</v>
      </c>
      <c r="E11" s="5" t="s">
        <v>261</v>
      </c>
      <c r="F11" s="5" t="s">
        <v>262</v>
      </c>
      <c r="G11" s="33" t="s">
        <v>2218</v>
      </c>
      <c r="H11" s="34" t="s">
        <v>2219</v>
      </c>
      <c r="I11" s="16" t="str">
        <f>HYPERLINK("https://docs.google.com/document/d/1L346_8TjtMKYb-DWiI9YzE9QCrB1eEdJcFz29ab8w_8/edit?usp=drivesdk","Canopy Nomination 16: Avanti High School")</f>
        <v>Canopy Nomination 16: Avanti High School</v>
      </c>
      <c r="J11" s="6" t="s">
        <v>2235</v>
      </c>
      <c r="K11" s="5">
        <v>16.0</v>
      </c>
      <c r="L11" s="5" t="s">
        <v>2225</v>
      </c>
      <c r="M11" s="5"/>
      <c r="N11" s="5" t="s">
        <v>109</v>
      </c>
      <c r="O11" s="5" t="s">
        <v>258</v>
      </c>
      <c r="P11" s="5" t="s">
        <v>259</v>
      </c>
      <c r="Q11" s="5" t="s">
        <v>143</v>
      </c>
      <c r="R11" s="8" t="s">
        <v>260</v>
      </c>
      <c r="S11" s="5" t="s">
        <v>122</v>
      </c>
      <c r="T11" s="5" t="s">
        <v>2240</v>
      </c>
      <c r="U11" s="5" t="s">
        <v>2241</v>
      </c>
    </row>
    <row r="12">
      <c r="B12" s="14">
        <f>RANDBETWEEN(1,95)</f>
        <v>89</v>
      </c>
      <c r="C12" s="33" t="s">
        <v>2216</v>
      </c>
      <c r="D12" s="5" t="s">
        <v>312</v>
      </c>
      <c r="E12" s="5" t="s">
        <v>317</v>
      </c>
      <c r="F12" s="5" t="s">
        <v>318</v>
      </c>
      <c r="G12" s="33" t="s">
        <v>311</v>
      </c>
      <c r="H12" s="34" t="s">
        <v>2255</v>
      </c>
      <c r="I12" s="30" t="str">
        <f>HYPERLINK("https://docs.google.com/document/d/172gFuaUzi1-c068ws-mCvaK_WOrs82h-m-GyLys71Xg/edit?usp=drivesdk","Canopy Nomination 23: Booneville High School")</f>
        <v>Canopy Nomination 23: Booneville High School</v>
      </c>
      <c r="J12" s="6" t="s">
        <v>2224</v>
      </c>
      <c r="K12" s="5">
        <v>23.0</v>
      </c>
      <c r="L12" s="5" t="s">
        <v>2225</v>
      </c>
      <c r="M12" s="5"/>
      <c r="N12" s="5" t="s">
        <v>109</v>
      </c>
      <c r="O12" s="5" t="s">
        <v>313</v>
      </c>
      <c r="P12" s="5" t="s">
        <v>314</v>
      </c>
      <c r="Q12" s="5" t="s">
        <v>315</v>
      </c>
      <c r="R12" s="8" t="s">
        <v>316</v>
      </c>
      <c r="S12" s="5" t="s">
        <v>157</v>
      </c>
      <c r="T12" s="5" t="s">
        <v>2230</v>
      </c>
    </row>
    <row r="13">
      <c r="B13" s="14">
        <f>RANDBETWEEN(1,173)</f>
        <v>64</v>
      </c>
      <c r="C13" s="33" t="s">
        <v>2229</v>
      </c>
      <c r="D13" s="5" t="s">
        <v>325</v>
      </c>
      <c r="E13" s="5" t="s">
        <v>330</v>
      </c>
      <c r="F13" s="5" t="s">
        <v>331</v>
      </c>
      <c r="G13" s="33" t="s">
        <v>2281</v>
      </c>
      <c r="H13" s="34" t="s">
        <v>2219</v>
      </c>
      <c r="I13" s="16" t="str">
        <f>HYPERLINK("https://docs.google.com/document/d/1dFqTmBIawSceYIcYSNkl7nzQbdtdxtNDAyVnMqmeYLI/edit?usp=drivesdk","Canopy Nomination 24: Boston Day and Evening Academy")</f>
        <v>Canopy Nomination 24: Boston Day and Evening Academy</v>
      </c>
      <c r="J13" s="6" t="s">
        <v>2235</v>
      </c>
      <c r="K13" s="5">
        <v>24.0</v>
      </c>
      <c r="L13" s="5" t="s">
        <v>2225</v>
      </c>
      <c r="M13" s="5"/>
      <c r="N13" s="5" t="s">
        <v>323</v>
      </c>
      <c r="O13" s="5" t="s">
        <v>326</v>
      </c>
      <c r="P13" s="5" t="s">
        <v>327</v>
      </c>
      <c r="Q13" s="5" t="s">
        <v>328</v>
      </c>
      <c r="R13" s="8" t="s">
        <v>329</v>
      </c>
      <c r="S13" s="5" t="s">
        <v>122</v>
      </c>
      <c r="T13" s="5" t="s">
        <v>2230</v>
      </c>
      <c r="U13" s="5" t="s">
        <v>2241</v>
      </c>
    </row>
    <row r="14">
      <c r="B14" s="14">
        <f t="shared" ref="B14:B15" si="4">RANDBETWEEN(1,95)</f>
        <v>89</v>
      </c>
      <c r="C14" s="33" t="s">
        <v>2216</v>
      </c>
      <c r="D14" s="5" t="s">
        <v>337</v>
      </c>
      <c r="E14" s="5" t="s">
        <v>341</v>
      </c>
      <c r="F14" s="5" t="s">
        <v>342</v>
      </c>
      <c r="G14" s="33" t="s">
        <v>2286</v>
      </c>
      <c r="H14" s="34" t="s">
        <v>2255</v>
      </c>
      <c r="I14" s="30" t="str">
        <f>HYPERLINK("https://docs.google.com/document/d/1_3SAAE8gZ-LsABr34R0THVYp3ZG3s6T-e1LCBQI0E1Y/edit?usp=drivesdk","Canopy Nomination 25: Bronx Arena High School")</f>
        <v>Canopy Nomination 25: Bronx Arena High School</v>
      </c>
      <c r="J14" s="6" t="s">
        <v>2224</v>
      </c>
      <c r="K14" s="5">
        <v>25.0</v>
      </c>
      <c r="L14" s="5" t="s">
        <v>2225</v>
      </c>
      <c r="M14" s="5"/>
      <c r="N14" s="5" t="s">
        <v>109</v>
      </c>
      <c r="O14" s="5" t="s">
        <v>338</v>
      </c>
      <c r="P14" s="5" t="s">
        <v>338</v>
      </c>
      <c r="Q14" s="5" t="s">
        <v>339</v>
      </c>
      <c r="R14" s="8" t="s">
        <v>340</v>
      </c>
      <c r="S14" s="5" t="s">
        <v>157</v>
      </c>
      <c r="T14" s="5" t="s">
        <v>2240</v>
      </c>
      <c r="U14" s="5" t="s">
        <v>2241</v>
      </c>
    </row>
    <row r="15">
      <c r="B15" s="14">
        <f t="shared" si="4"/>
        <v>74</v>
      </c>
      <c r="C15" s="33" t="s">
        <v>2216</v>
      </c>
      <c r="D15" s="5" t="s">
        <v>353</v>
      </c>
      <c r="E15" s="5" t="s">
        <v>358</v>
      </c>
      <c r="F15" s="5" t="s">
        <v>359</v>
      </c>
      <c r="G15" s="33" t="s">
        <v>2289</v>
      </c>
      <c r="H15" s="34" t="s">
        <v>2255</v>
      </c>
      <c r="I15" s="30" t="str">
        <f>HYPERLINK("https://docs.google.com/document/d/1SVLErsDw303Dsx3GLTdt9h6W6T3SdplkL8DfJlDnMak/edit?usp=drivesdk","Canopy Nomination 27: Casco Bay High School")</f>
        <v>Canopy Nomination 27: Casco Bay High School</v>
      </c>
      <c r="J15" s="6" t="s">
        <v>2224</v>
      </c>
      <c r="K15" s="5">
        <v>27.0</v>
      </c>
      <c r="L15" s="5" t="s">
        <v>2225</v>
      </c>
      <c r="M15" s="5"/>
      <c r="N15" s="5" t="s">
        <v>109</v>
      </c>
      <c r="O15" s="5" t="s">
        <v>354</v>
      </c>
      <c r="P15" s="5" t="s">
        <v>355</v>
      </c>
      <c r="Q15" s="5" t="s">
        <v>356</v>
      </c>
      <c r="R15" s="8" t="s">
        <v>357</v>
      </c>
      <c r="S15" s="5" t="s">
        <v>157</v>
      </c>
      <c r="T15" s="5" t="s">
        <v>2240</v>
      </c>
      <c r="U15" s="5" t="s">
        <v>2241</v>
      </c>
    </row>
    <row r="16">
      <c r="B16" s="14">
        <f t="shared" ref="B16:B17" si="5">RANDBETWEEN(1,173)</f>
        <v>10</v>
      </c>
      <c r="C16" s="33" t="s">
        <v>2229</v>
      </c>
      <c r="D16" s="5" t="s">
        <v>378</v>
      </c>
      <c r="E16" s="5" t="s">
        <v>383</v>
      </c>
      <c r="F16" s="5" t="s">
        <v>384</v>
      </c>
      <c r="G16" s="33" t="s">
        <v>235</v>
      </c>
      <c r="H16" s="34" t="s">
        <v>2234</v>
      </c>
      <c r="I16" s="16" t="str">
        <f>HYPERLINK("https://docs.google.com/document/d/1-9Qx_XYa0n4DOMQt28fqHGYN25S--ySocZ7HmzA1lSE/edit?usp=drivesdk","Canopy Nomination 30: Charles Eliot Elementary School")</f>
        <v>Canopy Nomination 30: Charles Eliot Elementary School</v>
      </c>
      <c r="J16" s="6" t="s">
        <v>2235</v>
      </c>
      <c r="K16" s="5">
        <v>30.0</v>
      </c>
      <c r="L16" s="5" t="s">
        <v>2225</v>
      </c>
      <c r="M16" s="5"/>
      <c r="N16" s="5" t="s">
        <v>139</v>
      </c>
      <c r="O16" s="5" t="s">
        <v>379</v>
      </c>
      <c r="P16" s="5" t="s">
        <v>380</v>
      </c>
      <c r="Q16" s="5" t="s">
        <v>381</v>
      </c>
      <c r="R16" s="8" t="s">
        <v>382</v>
      </c>
      <c r="S16" s="5" t="s">
        <v>157</v>
      </c>
      <c r="T16" s="5" t="s">
        <v>2237</v>
      </c>
      <c r="U16" s="5" t="s">
        <v>2241</v>
      </c>
    </row>
    <row r="17">
      <c r="B17" s="14">
        <f t="shared" si="5"/>
        <v>133</v>
      </c>
      <c r="C17" s="33" t="s">
        <v>2229</v>
      </c>
      <c r="D17" s="5" t="s">
        <v>394</v>
      </c>
      <c r="E17" s="5" t="s">
        <v>398</v>
      </c>
      <c r="F17" s="5" t="s">
        <v>399</v>
      </c>
      <c r="G17" s="33" t="s">
        <v>393</v>
      </c>
      <c r="H17" s="34" t="s">
        <v>2219</v>
      </c>
      <c r="I17" s="16" t="str">
        <f>HYPERLINK("https://docs.google.com/document/d/1hVqcOo4L_nZJYWBJTaqfrrYYxBJKZQY5xGOpuqlS2Ak/edit?usp=drivesdk","Canopy Nomination 32: Charlotte Lab School")</f>
        <v>Canopy Nomination 32: Charlotte Lab School</v>
      </c>
      <c r="J17" s="6" t="s">
        <v>2235</v>
      </c>
      <c r="K17" s="5">
        <v>32.0</v>
      </c>
      <c r="L17" s="5" t="s">
        <v>2225</v>
      </c>
      <c r="M17" s="5"/>
      <c r="N17" s="5" t="s">
        <v>139</v>
      </c>
      <c r="O17" s="5" t="s">
        <v>150</v>
      </c>
      <c r="P17" s="5" t="s">
        <v>151</v>
      </c>
      <c r="Q17" s="5" t="s">
        <v>395</v>
      </c>
      <c r="R17" s="8" t="s">
        <v>396</v>
      </c>
      <c r="S17" s="5" t="s">
        <v>122</v>
      </c>
      <c r="T17" s="5" t="s">
        <v>2240</v>
      </c>
      <c r="U17" s="5" t="s">
        <v>2241</v>
      </c>
    </row>
    <row r="18">
      <c r="B18" s="14">
        <f>RANDBETWEEN(1,95)</f>
        <v>60</v>
      </c>
      <c r="C18" s="33" t="s">
        <v>2216</v>
      </c>
      <c r="D18" s="5" t="s">
        <v>404</v>
      </c>
      <c r="E18" s="5" t="s">
        <v>409</v>
      </c>
      <c r="F18" s="5" t="s">
        <v>410</v>
      </c>
      <c r="G18" s="33" t="s">
        <v>403</v>
      </c>
      <c r="H18" s="34" t="s">
        <v>2219</v>
      </c>
      <c r="I18" s="16" t="str">
        <f>HYPERLINK("https://docs.google.com/document/d/1xks49q2BI8_AcDRdxyVDzz2NihzGynLXciDpmYfxhAE/edit?usp=drivesdk","Canopy Nomination 33: Chastain Road Elementary")</f>
        <v>Canopy Nomination 33: Chastain Road Elementary</v>
      </c>
      <c r="J18" s="6" t="s">
        <v>2224</v>
      </c>
      <c r="K18" s="5">
        <v>33.0</v>
      </c>
      <c r="L18" s="5" t="s">
        <v>2225</v>
      </c>
      <c r="M18" s="5"/>
      <c r="N18" s="5" t="s">
        <v>139</v>
      </c>
      <c r="O18" s="5" t="s">
        <v>405</v>
      </c>
      <c r="P18" s="5" t="s">
        <v>406</v>
      </c>
      <c r="Q18" s="5" t="s">
        <v>407</v>
      </c>
      <c r="R18" s="8" t="s">
        <v>408</v>
      </c>
      <c r="S18" s="5" t="s">
        <v>122</v>
      </c>
      <c r="T18" s="5" t="s">
        <v>2240</v>
      </c>
    </row>
    <row r="19">
      <c r="B19" s="14">
        <f>RANDBETWEEN(1,173)</f>
        <v>4</v>
      </c>
      <c r="C19" s="33" t="s">
        <v>2229</v>
      </c>
      <c r="D19" s="5" t="s">
        <v>413</v>
      </c>
      <c r="E19" s="5" t="s">
        <v>418</v>
      </c>
      <c r="F19" s="5" t="s">
        <v>419</v>
      </c>
      <c r="G19" s="33" t="s">
        <v>412</v>
      </c>
      <c r="H19" s="34" t="s">
        <v>2219</v>
      </c>
      <c r="I19" s="16" t="str">
        <f>HYPERLINK("https://docs.google.com/document/d/1DCcwCUiIyJTA8ItWMrNvRoRZCB5le7LWwymR5FxAx3w/edit?usp=drivesdk","Canopy Nomination 34: Childersburg Middle School")</f>
        <v>Canopy Nomination 34: Childersburg Middle School</v>
      </c>
      <c r="J19" s="6" t="s">
        <v>2235</v>
      </c>
      <c r="K19" s="5">
        <v>34.0</v>
      </c>
      <c r="L19" s="5" t="s">
        <v>2225</v>
      </c>
      <c r="M19" s="5"/>
      <c r="N19" s="5" t="s">
        <v>139</v>
      </c>
      <c r="O19" s="5" t="s">
        <v>414</v>
      </c>
      <c r="P19" s="5" t="s">
        <v>370</v>
      </c>
      <c r="Q19" s="5" t="s">
        <v>415</v>
      </c>
      <c r="R19" s="8" t="s">
        <v>416</v>
      </c>
      <c r="S19" s="5" t="s">
        <v>122</v>
      </c>
      <c r="T19" s="5" t="s">
        <v>2237</v>
      </c>
      <c r="U19" s="5" t="s">
        <v>2241</v>
      </c>
    </row>
    <row r="20">
      <c r="B20" s="14">
        <f>RANDBETWEEN(1,95)</f>
        <v>16</v>
      </c>
      <c r="C20" s="33" t="s">
        <v>2216</v>
      </c>
      <c r="D20" s="5" t="s">
        <v>423</v>
      </c>
      <c r="E20" s="5" t="s">
        <v>428</v>
      </c>
      <c r="F20" s="5" t="s">
        <v>429</v>
      </c>
      <c r="G20" s="33" t="s">
        <v>422</v>
      </c>
      <c r="H20" s="34" t="s">
        <v>2219</v>
      </c>
      <c r="I20" s="16" t="str">
        <f>HYPERLINK("https://docs.google.com/document/d/1DXr2GFHyv69rm2t5rNPqdtXSGwea2KGUHnjJ6XOXzsU/edit?usp=drivesdk","Canopy Nomination 35: CICS West Belden School")</f>
        <v>Canopy Nomination 35: CICS West Belden School</v>
      </c>
      <c r="J20" s="5" t="s">
        <v>2224</v>
      </c>
      <c r="K20" s="5">
        <v>35.0</v>
      </c>
      <c r="L20" s="5" t="s">
        <v>2225</v>
      </c>
      <c r="M20" s="5" t="s">
        <v>2236</v>
      </c>
      <c r="N20" s="5" t="s">
        <v>139</v>
      </c>
      <c r="O20" s="5" t="s">
        <v>424</v>
      </c>
      <c r="P20" s="5" t="s">
        <v>425</v>
      </c>
      <c r="Q20" s="5" t="s">
        <v>426</v>
      </c>
      <c r="R20" s="8" t="s">
        <v>427</v>
      </c>
      <c r="S20" s="5" t="s">
        <v>122</v>
      </c>
      <c r="T20" s="5" t="s">
        <v>2226</v>
      </c>
    </row>
    <row r="21">
      <c r="B21" s="14">
        <f>RANDBETWEEN(1,173)</f>
        <v>90</v>
      </c>
      <c r="C21" s="33" t="s">
        <v>2229</v>
      </c>
      <c r="D21" s="5" t="s">
        <v>431</v>
      </c>
      <c r="E21" s="5" t="s">
        <v>435</v>
      </c>
      <c r="F21" s="5" t="s">
        <v>436</v>
      </c>
      <c r="G21" s="33" t="s">
        <v>2218</v>
      </c>
      <c r="H21" s="34" t="s">
        <v>2219</v>
      </c>
      <c r="I21" s="16" t="str">
        <f>HYPERLINK("https://docs.google.com/document/d/12LWEj7Jso9wyKvyvL1RnVTD85C1MS7E7Qmags7HJO8o/edit?usp=drivesdk","Canopy Nomination 36: Cisco Elementary")</f>
        <v>Canopy Nomination 36: Cisco Elementary</v>
      </c>
      <c r="J21" s="6" t="s">
        <v>2235</v>
      </c>
      <c r="K21" s="5">
        <v>36.0</v>
      </c>
      <c r="L21" s="5" t="s">
        <v>2225</v>
      </c>
      <c r="M21" s="5"/>
      <c r="N21" s="5" t="s">
        <v>139</v>
      </c>
      <c r="O21" s="5" t="s">
        <v>432</v>
      </c>
      <c r="P21" s="5" t="s">
        <v>397</v>
      </c>
      <c r="Q21" s="5" t="s">
        <v>433</v>
      </c>
      <c r="R21" s="8" t="s">
        <v>434</v>
      </c>
      <c r="S21" s="5" t="s">
        <v>122</v>
      </c>
      <c r="T21" s="5" t="s">
        <v>2237</v>
      </c>
      <c r="U21" s="5" t="s">
        <v>2241</v>
      </c>
    </row>
    <row r="22">
      <c r="B22" s="14">
        <f>RANDBETWEEN(1,95)</f>
        <v>25</v>
      </c>
      <c r="C22" s="33" t="s">
        <v>2216</v>
      </c>
      <c r="D22" s="5" t="s">
        <v>463</v>
      </c>
      <c r="E22" s="5" t="s">
        <v>468</v>
      </c>
      <c r="F22" s="5" t="s">
        <v>469</v>
      </c>
      <c r="G22" s="33" t="s">
        <v>462</v>
      </c>
      <c r="H22" s="34" t="s">
        <v>2219</v>
      </c>
      <c r="I22" s="16" t="str">
        <f>HYPERLINK("https://docs.google.com/document/d/1_Qg_kgu2nYDdZYukmtWHyqLoX226tMP2uKVxnC0zyKU/edit?usp=drivesdk","Canopy Nomination 39: Clarendon High School")</f>
        <v>Canopy Nomination 39: Clarendon High School</v>
      </c>
      <c r="J22" s="6" t="s">
        <v>2224</v>
      </c>
      <c r="K22" s="5">
        <v>39.0</v>
      </c>
      <c r="L22" s="5" t="s">
        <v>2225</v>
      </c>
      <c r="M22" s="5"/>
      <c r="N22" s="5" t="s">
        <v>139</v>
      </c>
      <c r="O22" s="5" t="s">
        <v>464</v>
      </c>
      <c r="P22" s="5" t="s">
        <v>386</v>
      </c>
      <c r="Q22" s="5" t="s">
        <v>465</v>
      </c>
      <c r="R22" s="8" t="s">
        <v>466</v>
      </c>
      <c r="S22" s="5" t="s">
        <v>122</v>
      </c>
      <c r="T22" s="5" t="s">
        <v>2240</v>
      </c>
      <c r="U22" s="5" t="s">
        <v>2241</v>
      </c>
    </row>
    <row r="23">
      <c r="B23" s="14">
        <f>RANDBETWEEN(1,173)</f>
        <v>80</v>
      </c>
      <c r="C23" s="33" t="s">
        <v>2229</v>
      </c>
      <c r="D23" s="5" t="s">
        <v>471</v>
      </c>
      <c r="E23" s="5" t="s">
        <v>474</v>
      </c>
      <c r="F23" s="5" t="s">
        <v>475</v>
      </c>
      <c r="G23" s="33" t="s">
        <v>311</v>
      </c>
      <c r="H23" s="34" t="s">
        <v>2255</v>
      </c>
      <c r="I23" s="30" t="str">
        <f>HYPERLINK("https://docs.google.com/document/d/1Bhez1lSOy2FRQ0XnvEdwZiWMnsnWDjeaRaXde5Fypvg/edit?usp=drivesdk","Canopy Nomination 40: Coahoma Agricultural High School (AHS)")</f>
        <v>Canopy Nomination 40: Coahoma Agricultural High School (AHS)</v>
      </c>
      <c r="J23" s="6" t="s">
        <v>2235</v>
      </c>
      <c r="K23" s="5">
        <v>40.0</v>
      </c>
      <c r="L23" s="5" t="s">
        <v>2225</v>
      </c>
      <c r="M23" s="5"/>
      <c r="N23" s="5" t="s">
        <v>109</v>
      </c>
      <c r="O23" s="5" t="s">
        <v>472</v>
      </c>
      <c r="P23" s="5" t="s">
        <v>314</v>
      </c>
      <c r="Q23" s="5" t="s">
        <v>143</v>
      </c>
      <c r="R23" s="8" t="s">
        <v>473</v>
      </c>
      <c r="S23" s="5" t="s">
        <v>157</v>
      </c>
      <c r="T23" s="5" t="s">
        <v>2240</v>
      </c>
      <c r="U23" s="5" t="s">
        <v>2241</v>
      </c>
    </row>
    <row r="24">
      <c r="B24" s="14">
        <f>RANDBETWEEN(1,95)</f>
        <v>17</v>
      </c>
      <c r="C24" s="33" t="s">
        <v>2216</v>
      </c>
      <c r="D24" s="5" t="s">
        <v>478</v>
      </c>
      <c r="E24" s="5" t="s">
        <v>481</v>
      </c>
      <c r="F24" s="5" t="s">
        <v>482</v>
      </c>
      <c r="G24" s="33" t="s">
        <v>132</v>
      </c>
      <c r="H24" s="34" t="s">
        <v>2219</v>
      </c>
      <c r="I24" s="16" t="str">
        <f>HYPERLINK("https://docs.google.com/document/d/16q3vc-XbgEFwbQ_dSrCkyXtRjbCW03wx9SIa9lSlNww/edit?usp=drivesdk","Canopy Nomination 41: CodeRVA")</f>
        <v>Canopy Nomination 41: CodeRVA</v>
      </c>
      <c r="J24" s="6" t="s">
        <v>2224</v>
      </c>
      <c r="K24" s="5">
        <v>41.0</v>
      </c>
      <c r="L24" s="5" t="s">
        <v>2225</v>
      </c>
      <c r="M24" s="5"/>
      <c r="N24" s="5" t="s">
        <v>109</v>
      </c>
      <c r="O24" s="5" t="s">
        <v>479</v>
      </c>
      <c r="P24" s="5" t="s">
        <v>129</v>
      </c>
      <c r="Q24" s="5" t="s">
        <v>478</v>
      </c>
      <c r="R24" s="8" t="s">
        <v>480</v>
      </c>
      <c r="S24" s="5" t="s">
        <v>122</v>
      </c>
      <c r="T24" s="5" t="s">
        <v>2226</v>
      </c>
    </row>
    <row r="25">
      <c r="B25" s="14">
        <f t="shared" ref="B25:B26" si="6">RANDBETWEEN(1,173)</f>
        <v>78</v>
      </c>
      <c r="C25" s="33" t="s">
        <v>2229</v>
      </c>
      <c r="D25" s="5" t="s">
        <v>485</v>
      </c>
      <c r="E25" s="5" t="s">
        <v>488</v>
      </c>
      <c r="F25" s="5" t="s">
        <v>489</v>
      </c>
      <c r="G25" s="33" t="s">
        <v>484</v>
      </c>
      <c r="H25" s="34" t="s">
        <v>2219</v>
      </c>
      <c r="I25" s="16" t="str">
        <f>HYPERLINK("https://docs.google.com/document/d/1WeHnlZ8VhXR5xZrDaPgJJEjryORRzZ-5TmAoKlqOu2g/edit?usp=drivesdk","Canopy Nomination 42: Columbia Heights Education Campus")</f>
        <v>Canopy Nomination 42: Columbia Heights Education Campus</v>
      </c>
      <c r="J25" s="6" t="s">
        <v>2235</v>
      </c>
      <c r="K25" s="5">
        <v>42.0</v>
      </c>
      <c r="L25" s="5" t="s">
        <v>2225</v>
      </c>
      <c r="M25" s="5"/>
      <c r="N25" s="5" t="s">
        <v>109</v>
      </c>
      <c r="O25" s="5" t="s">
        <v>259</v>
      </c>
      <c r="P25" s="5" t="s">
        <v>439</v>
      </c>
      <c r="Q25" s="5" t="s">
        <v>486</v>
      </c>
      <c r="R25" s="8" t="s">
        <v>487</v>
      </c>
      <c r="S25" s="5" t="s">
        <v>122</v>
      </c>
      <c r="T25" s="5" t="s">
        <v>2230</v>
      </c>
      <c r="U25" s="5" t="s">
        <v>2241</v>
      </c>
    </row>
    <row r="26">
      <c r="B26" s="14">
        <f t="shared" si="6"/>
        <v>31</v>
      </c>
      <c r="C26" s="33" t="s">
        <v>2229</v>
      </c>
      <c r="D26" s="5" t="s">
        <v>506</v>
      </c>
      <c r="E26" s="5" t="s">
        <v>509</v>
      </c>
      <c r="F26" s="5" t="s">
        <v>510</v>
      </c>
      <c r="G26" s="33" t="s">
        <v>2218</v>
      </c>
      <c r="H26" s="34" t="s">
        <v>2219</v>
      </c>
      <c r="I26" s="16" t="str">
        <f>HYPERLINK("https://docs.google.com/document/d/1SgmnRkVvZ2tKlshwwn3c_7OavmMDydWTkEc69jmP4Yg/edit?usp=drivesdk","Canopy Nomination 44: Common Ground High School")</f>
        <v>Canopy Nomination 44: Common Ground High School</v>
      </c>
      <c r="J26" s="6" t="s">
        <v>2235</v>
      </c>
      <c r="K26" s="5">
        <v>44.0</v>
      </c>
      <c r="L26" s="5" t="s">
        <v>2225</v>
      </c>
      <c r="M26" s="5"/>
      <c r="N26" s="5" t="s">
        <v>109</v>
      </c>
      <c r="O26" s="5" t="s">
        <v>507</v>
      </c>
      <c r="P26" s="5" t="s">
        <v>417</v>
      </c>
      <c r="Q26" s="5" t="s">
        <v>143</v>
      </c>
      <c r="R26" s="8" t="s">
        <v>508</v>
      </c>
      <c r="S26" s="5" t="s">
        <v>122</v>
      </c>
      <c r="T26" s="5" t="s">
        <v>2240</v>
      </c>
      <c r="U26" s="5" t="s">
        <v>2241</v>
      </c>
    </row>
    <row r="27">
      <c r="B27" s="14">
        <f>RANDBETWEEN(1,95)</f>
        <v>92</v>
      </c>
      <c r="C27" s="33" t="s">
        <v>2216</v>
      </c>
      <c r="D27" s="5" t="s">
        <v>517</v>
      </c>
      <c r="E27" s="5" t="s">
        <v>521</v>
      </c>
      <c r="F27" s="5" t="s">
        <v>522</v>
      </c>
      <c r="G27" s="33" t="s">
        <v>2335</v>
      </c>
      <c r="H27" s="34" t="s">
        <v>2219</v>
      </c>
      <c r="I27" s="16" t="str">
        <f>HYPERLINK("https://docs.google.com/document/d/13vUk5BIkZPGmRLxJ0i2ej1L9mnJIKQ_WGionU7b7FI8/edit?usp=drivesdk","Canopy Nomination 45: Community Public Charter School")</f>
        <v>Canopy Nomination 45: Community Public Charter School</v>
      </c>
      <c r="J27" s="6" t="s">
        <v>2224</v>
      </c>
      <c r="K27" s="5">
        <v>45.0</v>
      </c>
      <c r="L27" s="5" t="s">
        <v>2225</v>
      </c>
      <c r="M27" s="5"/>
      <c r="N27" s="5" t="s">
        <v>323</v>
      </c>
      <c r="O27" s="5" t="s">
        <v>518</v>
      </c>
      <c r="P27" s="5" t="s">
        <v>129</v>
      </c>
      <c r="Q27" s="5" t="s">
        <v>519</v>
      </c>
      <c r="R27" s="8" t="s">
        <v>520</v>
      </c>
      <c r="S27" s="5" t="s">
        <v>122</v>
      </c>
      <c r="T27" s="5" t="s">
        <v>2240</v>
      </c>
      <c r="U27" s="5" t="s">
        <v>2241</v>
      </c>
    </row>
    <row r="28">
      <c r="B28" s="14">
        <f>RANDBETWEEN(1,173)</f>
        <v>43</v>
      </c>
      <c r="C28" s="33" t="s">
        <v>2229</v>
      </c>
      <c r="D28" s="5" t="s">
        <v>526</v>
      </c>
      <c r="E28" s="5" t="s">
        <v>530</v>
      </c>
      <c r="F28" s="5" t="s">
        <v>531</v>
      </c>
      <c r="G28" s="33" t="s">
        <v>2218</v>
      </c>
      <c r="H28" s="34" t="s">
        <v>2219</v>
      </c>
      <c r="I28" s="16" t="str">
        <f>HYPERLINK("https://docs.google.com/document/d/14hqAJF20nDNSiVQnL0x641pCRsUSAlbrAK8KDrYjz1w/edit?usp=drivesdk","Canopy Nomination 46: Compass Academy")</f>
        <v>Canopy Nomination 46: Compass Academy</v>
      </c>
      <c r="J28" s="6" t="s">
        <v>2235</v>
      </c>
      <c r="K28" s="5">
        <v>46.0</v>
      </c>
      <c r="L28" s="5" t="s">
        <v>2225</v>
      </c>
      <c r="M28" s="5"/>
      <c r="N28" s="5" t="s">
        <v>139</v>
      </c>
      <c r="O28" s="5" t="s">
        <v>527</v>
      </c>
      <c r="P28" s="5" t="s">
        <v>142</v>
      </c>
      <c r="Q28" s="5" t="s">
        <v>528</v>
      </c>
      <c r="R28" s="8" t="s">
        <v>529</v>
      </c>
      <c r="S28" s="5" t="s">
        <v>122</v>
      </c>
      <c r="T28" s="5" t="s">
        <v>2240</v>
      </c>
      <c r="U28" s="5" t="s">
        <v>2241</v>
      </c>
    </row>
    <row r="29">
      <c r="B29" s="14">
        <f>RANDBETWEEN(1,95)</f>
        <v>17</v>
      </c>
      <c r="C29" s="33" t="s">
        <v>2216</v>
      </c>
      <c r="D29" s="5" t="s">
        <v>536</v>
      </c>
      <c r="E29" s="5" t="s">
        <v>539</v>
      </c>
      <c r="F29" s="5" t="s">
        <v>540</v>
      </c>
      <c r="G29" s="33" t="s">
        <v>2343</v>
      </c>
      <c r="H29" s="34" t="s">
        <v>2255</v>
      </c>
      <c r="I29" s="30" t="str">
        <f>HYPERLINK("https://docs.google.com/document/d/1mFYiZxlRl7VrV7HCrqpCSRjIkZ0m66chgLC3TlfbQk0/edit?usp=drivesdk","Canopy Nomination 47: Concourse Village Elementary School")</f>
        <v>Canopy Nomination 47: Concourse Village Elementary School</v>
      </c>
      <c r="J29" s="6" t="s">
        <v>2224</v>
      </c>
      <c r="K29" s="5">
        <v>47.0</v>
      </c>
      <c r="L29" s="5" t="s">
        <v>2225</v>
      </c>
      <c r="M29" s="5"/>
      <c r="N29" s="5" t="s">
        <v>109</v>
      </c>
      <c r="O29" s="5" t="s">
        <v>338</v>
      </c>
      <c r="P29" s="5" t="s">
        <v>338</v>
      </c>
      <c r="Q29" s="5" t="s">
        <v>537</v>
      </c>
      <c r="R29" s="8" t="s">
        <v>538</v>
      </c>
      <c r="S29" s="5" t="s">
        <v>157</v>
      </c>
      <c r="T29" s="5" t="s">
        <v>2226</v>
      </c>
      <c r="U29" s="5" t="s">
        <v>2241</v>
      </c>
    </row>
    <row r="30">
      <c r="B30" s="14">
        <f t="shared" ref="B30:B31" si="7">RANDBETWEEN(1,173)</f>
        <v>135</v>
      </c>
      <c r="C30" s="33" t="s">
        <v>2229</v>
      </c>
      <c r="D30" s="5" t="s">
        <v>560</v>
      </c>
      <c r="E30" s="5" t="s">
        <v>564</v>
      </c>
      <c r="F30" s="5" t="s">
        <v>565</v>
      </c>
      <c r="G30" s="33" t="s">
        <v>559</v>
      </c>
      <c r="H30" s="34" t="s">
        <v>2255</v>
      </c>
      <c r="I30" s="30" t="str">
        <f>HYPERLINK("https://docs.google.com/document/d/1_9UyDw27-wggzsNZaNACM4tJ76_OZobazCzolXefmDo/edit?usp=drivesdk","Canopy Nomination 50: Dan D. Rogers Elementary School")</f>
        <v>Canopy Nomination 50: Dan D. Rogers Elementary School</v>
      </c>
      <c r="J30" s="6" t="s">
        <v>2235</v>
      </c>
      <c r="K30" s="5">
        <v>50.0</v>
      </c>
      <c r="L30" s="5" t="s">
        <v>2225</v>
      </c>
      <c r="M30" s="5"/>
      <c r="N30" s="5" t="s">
        <v>109</v>
      </c>
      <c r="O30" s="5" t="s">
        <v>561</v>
      </c>
      <c r="P30" s="5" t="s">
        <v>397</v>
      </c>
      <c r="Q30" s="5" t="s">
        <v>562</v>
      </c>
      <c r="R30" s="8" t="s">
        <v>563</v>
      </c>
      <c r="S30" s="5" t="s">
        <v>157</v>
      </c>
      <c r="T30" s="5" t="s">
        <v>2226</v>
      </c>
      <c r="U30" s="5" t="s">
        <v>2241</v>
      </c>
    </row>
    <row r="31">
      <c r="B31" s="14">
        <f t="shared" si="7"/>
        <v>122</v>
      </c>
      <c r="C31" s="33" t="s">
        <v>2229</v>
      </c>
      <c r="D31" s="5" t="s">
        <v>577</v>
      </c>
      <c r="E31" s="5" t="s">
        <v>581</v>
      </c>
      <c r="F31" s="5" t="s">
        <v>582</v>
      </c>
      <c r="G31" s="33" t="s">
        <v>576</v>
      </c>
      <c r="H31" s="34" t="s">
        <v>2219</v>
      </c>
      <c r="I31" s="16" t="str">
        <f>HYPERLINK("https://docs.google.com/document/d/13ubt-GAIea1D5rR1_9ts7DTW5t-Gh9IbKISFDj7P_bk/edit?usp=drivesdk","Canopy Nomination 52: DB EXCEL (Kingsport)")</f>
        <v>Canopy Nomination 52: DB EXCEL (Kingsport)</v>
      </c>
      <c r="J31" s="6" t="s">
        <v>2235</v>
      </c>
      <c r="K31" s="5">
        <v>52.0</v>
      </c>
      <c r="L31" s="5" t="s">
        <v>2225</v>
      </c>
      <c r="M31" s="5"/>
      <c r="N31" s="5" t="s">
        <v>109</v>
      </c>
      <c r="O31" s="5" t="s">
        <v>578</v>
      </c>
      <c r="P31" s="5" t="s">
        <v>456</v>
      </c>
      <c r="Q31" s="5" t="s">
        <v>579</v>
      </c>
      <c r="R31" s="8" t="s">
        <v>580</v>
      </c>
      <c r="S31" s="5" t="s">
        <v>122</v>
      </c>
      <c r="T31" s="5" t="s">
        <v>2226</v>
      </c>
      <c r="U31" s="5" t="s">
        <v>2241</v>
      </c>
    </row>
    <row r="32">
      <c r="B32" s="14">
        <f>RANDBETWEEN(1,95)</f>
        <v>79</v>
      </c>
      <c r="C32" s="33" t="s">
        <v>2216</v>
      </c>
      <c r="D32" s="5" t="s">
        <v>587</v>
      </c>
      <c r="E32" s="5" t="s">
        <v>589</v>
      </c>
      <c r="F32" s="5" t="s">
        <v>590</v>
      </c>
      <c r="G32" s="33" t="s">
        <v>2311</v>
      </c>
      <c r="H32" s="34" t="s">
        <v>2219</v>
      </c>
      <c r="I32" s="16" t="str">
        <f>HYPERLINK("https://docs.google.com/document/d/1W26B8jJ51qv9UN5nMdOVVXueirRR1woCTs3cOlkHu8E/edit?usp=drivesdk","Canopy Nomination 53: DC Bilingual Charter School")</f>
        <v>Canopy Nomination 53: DC Bilingual Charter School</v>
      </c>
      <c r="J32" s="6" t="s">
        <v>2224</v>
      </c>
      <c r="K32" s="5">
        <v>53.0</v>
      </c>
      <c r="L32" s="5" t="s">
        <v>2225</v>
      </c>
      <c r="M32" s="5"/>
      <c r="N32" s="5" t="s">
        <v>323</v>
      </c>
      <c r="O32" s="5" t="s">
        <v>259</v>
      </c>
      <c r="P32" s="5" t="s">
        <v>439</v>
      </c>
      <c r="Q32" s="5" t="s">
        <v>143</v>
      </c>
      <c r="R32" s="8" t="s">
        <v>588</v>
      </c>
      <c r="S32" s="5" t="s">
        <v>122</v>
      </c>
      <c r="T32" s="5" t="s">
        <v>2240</v>
      </c>
    </row>
    <row r="33">
      <c r="B33" s="14">
        <f>RANDBETWEEN(1,173)</f>
        <v>7</v>
      </c>
      <c r="C33" s="33" t="s">
        <v>2229</v>
      </c>
      <c r="D33" s="5" t="s">
        <v>607</v>
      </c>
      <c r="E33" s="5" t="s">
        <v>611</v>
      </c>
      <c r="F33" s="5" t="s">
        <v>612</v>
      </c>
      <c r="G33" s="33" t="s">
        <v>422</v>
      </c>
      <c r="H33" s="34" t="s">
        <v>2219</v>
      </c>
      <c r="I33" s="16" t="str">
        <f>HYPERLINK("https://docs.google.com/document/d/1wnyz9zhX0sHTpPP7wP4jXOcdu8iA98bpZiksCgTzzl4/edit?usp=drivesdk","Canopy Nomination 56: Design Tech High School")</f>
        <v>Canopy Nomination 56: Design Tech High School</v>
      </c>
      <c r="J33" s="6" t="s">
        <v>2235</v>
      </c>
      <c r="K33" s="5">
        <v>56.0</v>
      </c>
      <c r="L33" s="5" t="s">
        <v>2225</v>
      </c>
      <c r="M33" s="5"/>
      <c r="N33" s="5" t="s">
        <v>139</v>
      </c>
      <c r="O33" s="5" t="s">
        <v>608</v>
      </c>
      <c r="P33" s="5" t="s">
        <v>222</v>
      </c>
      <c r="Q33" s="5" t="s">
        <v>609</v>
      </c>
      <c r="R33" s="8" t="s">
        <v>610</v>
      </c>
      <c r="S33" s="5" t="s">
        <v>122</v>
      </c>
      <c r="T33" s="5" t="s">
        <v>2230</v>
      </c>
      <c r="U33" s="5" t="s">
        <v>2241</v>
      </c>
    </row>
    <row r="34">
      <c r="B34" s="14">
        <f>RANDBETWEEN(1,95)</f>
        <v>42</v>
      </c>
      <c r="C34" s="33" t="s">
        <v>2216</v>
      </c>
      <c r="D34" s="5" t="s">
        <v>615</v>
      </c>
      <c r="E34" s="5" t="s">
        <v>619</v>
      </c>
      <c r="F34" s="5" t="s">
        <v>620</v>
      </c>
      <c r="G34" s="33" t="s">
        <v>559</v>
      </c>
      <c r="H34" s="34" t="s">
        <v>2255</v>
      </c>
      <c r="I34" s="30" t="str">
        <f>HYPERLINK("https://docs.google.com/document/d/1fS6RVptCvZ8ynN77r5zq4OPg8eoOcF9E7x2Bm73kG5A/edit?usp=drivesdk","Canopy Nomination 57: Design39")</f>
        <v>Canopy Nomination 57: Design39</v>
      </c>
      <c r="J34" s="5" t="s">
        <v>2224</v>
      </c>
      <c r="K34" s="5">
        <v>57.0</v>
      </c>
      <c r="L34" s="5" t="s">
        <v>2225</v>
      </c>
      <c r="M34" s="5" t="s">
        <v>2236</v>
      </c>
      <c r="N34" s="5" t="s">
        <v>109</v>
      </c>
      <c r="O34" s="5" t="s">
        <v>616</v>
      </c>
      <c r="P34" s="5" t="s">
        <v>222</v>
      </c>
      <c r="Q34" s="5" t="s">
        <v>617</v>
      </c>
      <c r="R34" s="8" t="s">
        <v>618</v>
      </c>
      <c r="S34" s="5" t="s">
        <v>157</v>
      </c>
      <c r="T34" s="5" t="s">
        <v>2226</v>
      </c>
    </row>
    <row r="35">
      <c r="B35" s="14">
        <f>RANDBETWEEN(1,173)</f>
        <v>2</v>
      </c>
      <c r="C35" s="33" t="s">
        <v>2229</v>
      </c>
      <c r="D35" s="5" t="s">
        <v>622</v>
      </c>
      <c r="E35" s="5" t="s">
        <v>623</v>
      </c>
      <c r="F35" s="5" t="s">
        <v>624</v>
      </c>
      <c r="G35" s="33" t="s">
        <v>2218</v>
      </c>
      <c r="H35" s="34" t="s">
        <v>2219</v>
      </c>
      <c r="I35" s="16" t="str">
        <f>HYPERLINK("https://docs.google.com/document/d/1ItHt0Vurpx4d6BwsvujerilU9x7cJh7888og0_2363o/edit?usp=drivesdk","Canopy Nomination 58: Digital Pioneers Academy")</f>
        <v>Canopy Nomination 58: Digital Pioneers Academy</v>
      </c>
      <c r="J35" s="6" t="s">
        <v>2235</v>
      </c>
      <c r="K35" s="5">
        <v>58.0</v>
      </c>
      <c r="L35" s="5" t="s">
        <v>2225</v>
      </c>
      <c r="M35" s="5"/>
      <c r="N35" s="5" t="s">
        <v>139</v>
      </c>
      <c r="O35" s="5" t="s">
        <v>259</v>
      </c>
      <c r="P35" s="5" t="s">
        <v>439</v>
      </c>
      <c r="Q35" s="5" t="s">
        <v>323</v>
      </c>
      <c r="R35" s="7" t="s">
        <v>117</v>
      </c>
      <c r="S35" s="5" t="s">
        <v>122</v>
      </c>
      <c r="T35" s="5" t="s">
        <v>2240</v>
      </c>
      <c r="U35" s="5" t="s">
        <v>2241</v>
      </c>
    </row>
    <row r="36">
      <c r="B36" s="14">
        <f>RANDBETWEEN(1,95)</f>
        <v>5</v>
      </c>
      <c r="C36" s="33" t="s">
        <v>2216</v>
      </c>
      <c r="D36" s="5" t="s">
        <v>627</v>
      </c>
      <c r="E36" s="5" t="s">
        <v>630</v>
      </c>
      <c r="F36" s="5" t="s">
        <v>631</v>
      </c>
      <c r="G36" s="33" t="s">
        <v>626</v>
      </c>
      <c r="H36" s="34" t="s">
        <v>2219</v>
      </c>
      <c r="I36" s="16" t="str">
        <f>HYPERLINK("https://docs.google.com/document/d/1BQscRkbwMXpPZmPj4FpKTvF8NXvxtCQa8_amOpH35iI/edit?usp=drivesdk","Canopy Nomination 59: Du Bois Integrity Academy")</f>
        <v>Canopy Nomination 59: Du Bois Integrity Academy</v>
      </c>
      <c r="J36" s="5" t="s">
        <v>2224</v>
      </c>
      <c r="K36" s="5">
        <v>59.0</v>
      </c>
      <c r="L36" s="5" t="s">
        <v>2225</v>
      </c>
      <c r="M36" s="5" t="s">
        <v>2236</v>
      </c>
      <c r="N36" s="5" t="s">
        <v>139</v>
      </c>
      <c r="O36" s="5" t="s">
        <v>628</v>
      </c>
      <c r="P36" s="5" t="s">
        <v>172</v>
      </c>
      <c r="Q36" s="5" t="s">
        <v>143</v>
      </c>
      <c r="R36" s="8" t="s">
        <v>629</v>
      </c>
      <c r="S36" s="5" t="s">
        <v>122</v>
      </c>
      <c r="T36" s="5" t="s">
        <v>2230</v>
      </c>
    </row>
    <row r="37">
      <c r="B37" s="14">
        <f>RANDBETWEEN(1,173)</f>
        <v>50</v>
      </c>
      <c r="C37" s="33" t="s">
        <v>2229</v>
      </c>
      <c r="D37" s="5" t="s">
        <v>647</v>
      </c>
      <c r="E37" s="5" t="s">
        <v>650</v>
      </c>
      <c r="F37" s="5" t="s">
        <v>651</v>
      </c>
      <c r="G37" s="33" t="s">
        <v>576</v>
      </c>
      <c r="H37" s="34" t="s">
        <v>2219</v>
      </c>
      <c r="I37" s="16" t="str">
        <f>HYPERLINK("https://docs.google.com/document/d/1LstI7mY41KhNbM7y8t1kSzEnen4PZ_kSImrh5EYnQTk/edit?usp=drivesdk","Canopy Nomination 62: Early Technical College at Tennessee College of Applied Technology")</f>
        <v>Canopy Nomination 62: Early Technical College at Tennessee College of Applied Technology</v>
      </c>
      <c r="J37" s="5" t="s">
        <v>2235</v>
      </c>
      <c r="K37" s="5">
        <v>62.0</v>
      </c>
      <c r="L37" s="5" t="s">
        <v>2225</v>
      </c>
      <c r="M37" s="5" t="s">
        <v>2236</v>
      </c>
      <c r="N37" s="5" t="s">
        <v>109</v>
      </c>
      <c r="O37" s="5" t="s">
        <v>648</v>
      </c>
      <c r="P37" s="5" t="s">
        <v>456</v>
      </c>
      <c r="Q37" s="5" t="s">
        <v>649</v>
      </c>
      <c r="R37" s="7" t="s">
        <v>117</v>
      </c>
      <c r="S37" s="5" t="s">
        <v>122</v>
      </c>
      <c r="T37" s="5" t="s">
        <v>2226</v>
      </c>
      <c r="U37" s="5" t="s">
        <v>2241</v>
      </c>
    </row>
    <row r="38">
      <c r="B38" s="14">
        <f t="shared" ref="B38:B40" si="8">RANDBETWEEN(1,95)</f>
        <v>90</v>
      </c>
      <c r="C38" s="33" t="s">
        <v>2216</v>
      </c>
      <c r="D38" s="5" t="s">
        <v>662</v>
      </c>
      <c r="E38" s="5" t="s">
        <v>666</v>
      </c>
      <c r="F38" s="5" t="s">
        <v>667</v>
      </c>
      <c r="G38" s="33" t="s">
        <v>2218</v>
      </c>
      <c r="H38" s="34" t="s">
        <v>2219</v>
      </c>
      <c r="I38" s="16" t="str">
        <f>HYPERLINK("https://docs.google.com/document/d/1doVoV9h3vC2MRNOw8bVybPayBp4Qs16KZ4rrg-JmW2M/edit?usp=drivesdk","Canopy Nomination 65: Elmer G Bondy Intermediate")</f>
        <v>Canopy Nomination 65: Elmer G Bondy Intermediate</v>
      </c>
      <c r="J38" s="6" t="s">
        <v>2224</v>
      </c>
      <c r="K38" s="5">
        <v>65.0</v>
      </c>
      <c r="L38" s="5" t="s">
        <v>2225</v>
      </c>
      <c r="M38" s="5"/>
      <c r="N38" s="5" t="s">
        <v>139</v>
      </c>
      <c r="O38" s="5" t="s">
        <v>663</v>
      </c>
      <c r="P38" s="5" t="s">
        <v>397</v>
      </c>
      <c r="Q38" s="5" t="s">
        <v>664</v>
      </c>
      <c r="R38" s="8" t="s">
        <v>665</v>
      </c>
      <c r="S38" s="5" t="s">
        <v>122</v>
      </c>
      <c r="T38" s="5" t="s">
        <v>2240</v>
      </c>
      <c r="U38" s="5" t="s">
        <v>2241</v>
      </c>
    </row>
    <row r="39">
      <c r="B39" s="14">
        <f t="shared" si="8"/>
        <v>27</v>
      </c>
      <c r="C39" s="33" t="s">
        <v>2216</v>
      </c>
      <c r="D39" s="5" t="s">
        <v>680</v>
      </c>
      <c r="E39" s="5" t="s">
        <v>682</v>
      </c>
      <c r="F39" s="5" t="s">
        <v>683</v>
      </c>
      <c r="G39" s="33" t="s">
        <v>216</v>
      </c>
      <c r="H39" s="34" t="s">
        <v>2219</v>
      </c>
      <c r="I39" s="16" t="str">
        <f>HYPERLINK("https://docs.google.com/document/d/1meSBt0uI8gk6eu1asRKGEWLZFu8wsf1_j7pJGJWeh54/edit?usp=drivesdk","Canopy Nomination 67: Empower Community High School")</f>
        <v>Canopy Nomination 67: Empower Community High School</v>
      </c>
      <c r="J39" s="6" t="s">
        <v>2224</v>
      </c>
      <c r="K39" s="5">
        <v>67.0</v>
      </c>
      <c r="L39" s="5" t="s">
        <v>2225</v>
      </c>
      <c r="M39" s="5"/>
      <c r="N39" s="5" t="s">
        <v>139</v>
      </c>
      <c r="O39" s="5" t="s">
        <v>141</v>
      </c>
      <c r="P39" s="5" t="s">
        <v>142</v>
      </c>
      <c r="Q39" s="5" t="s">
        <v>681</v>
      </c>
      <c r="R39" s="8" t="s">
        <v>117</v>
      </c>
      <c r="S39" s="5" t="s">
        <v>122</v>
      </c>
      <c r="T39" s="5" t="s">
        <v>2240</v>
      </c>
    </row>
    <row r="40">
      <c r="B40" s="14">
        <f t="shared" si="8"/>
        <v>17</v>
      </c>
      <c r="C40" s="33" t="s">
        <v>2216</v>
      </c>
      <c r="D40" s="5" t="s">
        <v>693</v>
      </c>
      <c r="E40" s="5" t="s">
        <v>696</v>
      </c>
      <c r="F40" s="5" t="s">
        <v>697</v>
      </c>
      <c r="G40" s="33" t="s">
        <v>559</v>
      </c>
      <c r="H40" s="34" t="s">
        <v>2255</v>
      </c>
      <c r="I40" s="30" t="str">
        <f>HYPERLINK("https://docs.google.com/document/d/1xa45Y5WSRsZtZS-g24DqhrImZOJk8Yi3mLZR6sRdn2o/edit?usp=drivesdk","Canopy Nomination 69: EPiC Elementary")</f>
        <v>Canopy Nomination 69: EPiC Elementary</v>
      </c>
      <c r="J40" s="6" t="s">
        <v>2224</v>
      </c>
      <c r="K40" s="5">
        <v>69.0</v>
      </c>
      <c r="L40" s="5" t="s">
        <v>2225</v>
      </c>
      <c r="M40" s="5"/>
      <c r="N40" s="5" t="s">
        <v>109</v>
      </c>
      <c r="O40" s="5" t="s">
        <v>405</v>
      </c>
      <c r="P40" s="5" t="s">
        <v>452</v>
      </c>
      <c r="Q40" s="5" t="s">
        <v>694</v>
      </c>
      <c r="R40" s="8" t="s">
        <v>695</v>
      </c>
      <c r="S40" s="5" t="s">
        <v>157</v>
      </c>
      <c r="T40" s="5" t="s">
        <v>2240</v>
      </c>
      <c r="U40" s="5" t="s">
        <v>2241</v>
      </c>
    </row>
    <row r="41">
      <c r="B41" s="14">
        <f>RANDBETWEEN(1,173)</f>
        <v>149</v>
      </c>
      <c r="C41" s="33" t="s">
        <v>2229</v>
      </c>
      <c r="D41" s="5" t="s">
        <v>699</v>
      </c>
      <c r="E41" s="5" t="s">
        <v>702</v>
      </c>
      <c r="F41" s="5" t="s">
        <v>703</v>
      </c>
      <c r="G41" s="33" t="s">
        <v>686</v>
      </c>
      <c r="H41" s="34" t="s">
        <v>2219</v>
      </c>
      <c r="I41" s="16" t="str">
        <f>HYPERLINK("https://docs.google.com/document/d/1pkU0Ub14YQJyExcRIoHT3ayqgc47fBG1CEmLJYwUP6c/edit?usp=drivesdk","Canopy Nomination 70: Evergreen Charter Essential School")</f>
        <v>Canopy Nomination 70: Evergreen Charter Essential School</v>
      </c>
      <c r="J41" s="6" t="s">
        <v>2235</v>
      </c>
      <c r="K41" s="5">
        <v>70.0</v>
      </c>
      <c r="L41" s="5" t="s">
        <v>2225</v>
      </c>
      <c r="M41" s="5"/>
      <c r="N41" s="5" t="s">
        <v>139</v>
      </c>
      <c r="O41" s="5" t="s">
        <v>700</v>
      </c>
      <c r="P41" s="5" t="s">
        <v>151</v>
      </c>
      <c r="Q41" s="5" t="s">
        <v>143</v>
      </c>
      <c r="R41" s="8" t="s">
        <v>701</v>
      </c>
      <c r="S41" s="5" t="s">
        <v>122</v>
      </c>
      <c r="T41" s="5" t="s">
        <v>2240</v>
      </c>
      <c r="U41" s="5" t="s">
        <v>2241</v>
      </c>
    </row>
    <row r="42">
      <c r="B42" s="14">
        <f>RANDBETWEEN(1,95)</f>
        <v>81</v>
      </c>
      <c r="C42" s="33" t="s">
        <v>2216</v>
      </c>
      <c r="D42" s="5" t="s">
        <v>706</v>
      </c>
      <c r="E42" s="5" t="s">
        <v>708</v>
      </c>
      <c r="F42" s="5" t="s">
        <v>709</v>
      </c>
      <c r="G42" s="33" t="s">
        <v>705</v>
      </c>
      <c r="H42" s="34" t="s">
        <v>2219</v>
      </c>
      <c r="I42" s="16" t="str">
        <f>HYPERLINK("https://docs.google.com/document/d/1ImIjMCw-BsMT5_FsB1scGEElWjjGikpakuLGTPe1ikg/edit?usp=drivesdk","Canopy Nomination 71: Fannie Lou Hamer Freedom High School")</f>
        <v>Canopy Nomination 71: Fannie Lou Hamer Freedom High School</v>
      </c>
      <c r="J42" s="6" t="s">
        <v>2224</v>
      </c>
      <c r="K42" s="5">
        <v>71.0</v>
      </c>
      <c r="L42" s="5" t="s">
        <v>2225</v>
      </c>
      <c r="M42" s="5"/>
      <c r="N42" s="5" t="s">
        <v>139</v>
      </c>
      <c r="O42" s="5" t="s">
        <v>338</v>
      </c>
      <c r="P42" s="5" t="s">
        <v>338</v>
      </c>
      <c r="Q42" s="5" t="s">
        <v>143</v>
      </c>
      <c r="R42" s="8" t="s">
        <v>707</v>
      </c>
      <c r="S42" s="5" t="s">
        <v>122</v>
      </c>
      <c r="T42" s="5" t="s">
        <v>2226</v>
      </c>
    </row>
    <row r="43">
      <c r="B43" s="14">
        <f>RANDBETWEEN(1,173)</f>
        <v>153</v>
      </c>
      <c r="C43" s="33" t="s">
        <v>2229</v>
      </c>
      <c r="D43" s="5" t="s">
        <v>712</v>
      </c>
      <c r="E43" s="5" t="s">
        <v>715</v>
      </c>
      <c r="F43" s="5" t="s">
        <v>716</v>
      </c>
      <c r="G43" s="33" t="s">
        <v>178</v>
      </c>
      <c r="H43" s="34" t="s">
        <v>2219</v>
      </c>
      <c r="I43" s="16" t="str">
        <f>HYPERLINK("https://docs.google.com/document/d/1ZmcdJDTZ0Czl3j2Axvywqz9RFI0W4xFGU6bSvjGQyZE/edit?usp=drivesdk","Canopy Nomination 72: Farmington High School")</f>
        <v>Canopy Nomination 72: Farmington High School</v>
      </c>
      <c r="J43" s="6" t="s">
        <v>2235</v>
      </c>
      <c r="K43" s="5">
        <v>72.0</v>
      </c>
      <c r="L43" s="5" t="s">
        <v>2225</v>
      </c>
      <c r="M43" s="5"/>
      <c r="N43" s="5" t="s">
        <v>109</v>
      </c>
      <c r="O43" s="5" t="s">
        <v>713</v>
      </c>
      <c r="P43" s="5" t="s">
        <v>181</v>
      </c>
      <c r="Q43" s="5" t="s">
        <v>714</v>
      </c>
      <c r="R43" s="7" t="s">
        <v>117</v>
      </c>
      <c r="S43" s="5" t="s">
        <v>122</v>
      </c>
      <c r="T43" s="5" t="s">
        <v>2240</v>
      </c>
      <c r="U43" s="5" t="s">
        <v>2241</v>
      </c>
    </row>
    <row r="44">
      <c r="B44" s="14">
        <f t="shared" ref="B44:B46" si="9">RANDBETWEEN(1,95)</f>
        <v>1</v>
      </c>
      <c r="C44" s="33" t="s">
        <v>2216</v>
      </c>
      <c r="D44" s="5" t="s">
        <v>712</v>
      </c>
      <c r="E44" s="5" t="s">
        <v>723</v>
      </c>
      <c r="F44" s="5" t="s">
        <v>724</v>
      </c>
      <c r="G44" s="33" t="s">
        <v>720</v>
      </c>
      <c r="H44" s="34" t="s">
        <v>2219</v>
      </c>
      <c r="I44" s="16" t="str">
        <f>HYPERLINK("https://docs.google.com/document/d/1lsiKOqbQKb0kir6_gjQe8XCXHQ1Qdfesnlb7coyOOk0/edit?usp=drivesdk","Canopy Nomination 73: Farmington High School")</f>
        <v>Canopy Nomination 73: Farmington High School</v>
      </c>
      <c r="J44" s="6" t="s">
        <v>2224</v>
      </c>
      <c r="K44" s="5">
        <v>73.0</v>
      </c>
      <c r="L44" s="5" t="s">
        <v>2225</v>
      </c>
      <c r="M44" s="5"/>
      <c r="N44" s="5" t="s">
        <v>139</v>
      </c>
      <c r="O44" s="5" t="s">
        <v>713</v>
      </c>
      <c r="P44" s="5" t="s">
        <v>417</v>
      </c>
      <c r="Q44" s="5" t="s">
        <v>721</v>
      </c>
      <c r="R44" s="8" t="s">
        <v>722</v>
      </c>
      <c r="S44" s="5" t="s">
        <v>122</v>
      </c>
      <c r="T44" s="5" t="s">
        <v>2240</v>
      </c>
    </row>
    <row r="45">
      <c r="B45" s="14">
        <f t="shared" si="9"/>
        <v>87</v>
      </c>
      <c r="C45" s="33" t="s">
        <v>2216</v>
      </c>
      <c r="D45" s="5" t="s">
        <v>733</v>
      </c>
      <c r="E45" s="5" t="s">
        <v>737</v>
      </c>
      <c r="F45" s="5" t="s">
        <v>738</v>
      </c>
      <c r="G45" s="33" t="s">
        <v>192</v>
      </c>
      <c r="H45" s="34" t="s">
        <v>2219</v>
      </c>
      <c r="I45" s="16" t="str">
        <f>HYPERLINK("https://docs.google.com/document/d/1qCoQ1JUOU7LxbeuFmBcj2BmkHEWk_k0wJdz3uqBQigs/edit?usp=drivesdk","Canopy Nomination 75: FlexTech High School Novi")</f>
        <v>Canopy Nomination 75: FlexTech High School Novi</v>
      </c>
      <c r="J45" s="6" t="s">
        <v>2224</v>
      </c>
      <c r="K45" s="5">
        <v>75.0</v>
      </c>
      <c r="L45" s="5" t="s">
        <v>2225</v>
      </c>
      <c r="M45" s="5"/>
      <c r="N45" s="5" t="s">
        <v>139</v>
      </c>
      <c r="O45" s="5" t="s">
        <v>734</v>
      </c>
      <c r="P45" s="5" t="s">
        <v>115</v>
      </c>
      <c r="Q45" s="5" t="s">
        <v>735</v>
      </c>
      <c r="R45" s="8" t="s">
        <v>736</v>
      </c>
      <c r="S45" s="5" t="s">
        <v>122</v>
      </c>
      <c r="T45" s="5" t="s">
        <v>2240</v>
      </c>
    </row>
    <row r="46">
      <c r="B46" s="14">
        <f t="shared" si="9"/>
        <v>32</v>
      </c>
      <c r="C46" s="33" t="s">
        <v>2216</v>
      </c>
      <c r="D46" s="5" t="s">
        <v>747</v>
      </c>
      <c r="E46" s="5" t="s">
        <v>751</v>
      </c>
      <c r="F46" s="5" t="s">
        <v>752</v>
      </c>
      <c r="G46" s="33" t="s">
        <v>720</v>
      </c>
      <c r="H46" s="34" t="s">
        <v>2219</v>
      </c>
      <c r="I46" s="16" t="str">
        <f>HYPERLINK("https://docs.google.com/document/d/11FeKz7D5bBBlJE84DNkAuVgpC5DO876DO7gLnBwRuwg/edit?usp=drivesdk","Canopy Nomination 77: Frances T. Maloney High School")</f>
        <v>Canopy Nomination 77: Frances T. Maloney High School</v>
      </c>
      <c r="J46" s="6" t="s">
        <v>2224</v>
      </c>
      <c r="K46" s="5">
        <v>77.0</v>
      </c>
      <c r="L46" s="5" t="s">
        <v>2225</v>
      </c>
      <c r="M46" s="5"/>
      <c r="N46" s="5" t="s">
        <v>139</v>
      </c>
      <c r="O46" s="5" t="s">
        <v>748</v>
      </c>
      <c r="P46" s="5" t="s">
        <v>417</v>
      </c>
      <c r="Q46" s="5" t="s">
        <v>749</v>
      </c>
      <c r="R46" s="8" t="s">
        <v>750</v>
      </c>
      <c r="S46" s="5" t="s">
        <v>122</v>
      </c>
      <c r="T46" s="5" t="s">
        <v>2240</v>
      </c>
    </row>
    <row r="47">
      <c r="B47" s="14">
        <f>RANDBETWEEN(1,173)</f>
        <v>55</v>
      </c>
      <c r="C47" s="33" t="s">
        <v>2229</v>
      </c>
      <c r="D47" s="5" t="s">
        <v>755</v>
      </c>
      <c r="E47" s="5" t="s">
        <v>758</v>
      </c>
      <c r="F47" s="5" t="s">
        <v>759</v>
      </c>
      <c r="G47" s="33" t="s">
        <v>754</v>
      </c>
      <c r="H47" s="34" t="s">
        <v>2219</v>
      </c>
      <c r="I47" s="16" t="str">
        <f>HYPERLINK("https://docs.google.com/document/d/1kERYoB0LLqBftAhv_kwNxzsC6PYOuwGnZvQfWh_wS7s/edit?usp=drivesdk","Canopy Nomination 78: Francis W. Parker Charter Essential School")</f>
        <v>Canopy Nomination 78: Francis W. Parker Charter Essential School</v>
      </c>
      <c r="J47" s="6" t="s">
        <v>2235</v>
      </c>
      <c r="K47" s="5">
        <v>78.0</v>
      </c>
      <c r="L47" s="5" t="s">
        <v>2225</v>
      </c>
      <c r="M47" s="5"/>
      <c r="N47" s="5" t="s">
        <v>109</v>
      </c>
      <c r="O47" s="5" t="s">
        <v>756</v>
      </c>
      <c r="P47" s="5" t="s">
        <v>327</v>
      </c>
      <c r="Q47" s="5" t="s">
        <v>143</v>
      </c>
      <c r="R47" s="8" t="s">
        <v>757</v>
      </c>
      <c r="S47" s="5" t="s">
        <v>122</v>
      </c>
      <c r="T47" s="5" t="s">
        <v>2237</v>
      </c>
      <c r="U47" s="5" t="s">
        <v>2241</v>
      </c>
    </row>
    <row r="48">
      <c r="B48" s="14">
        <f>RANDBETWEEN(1,95)</f>
        <v>28</v>
      </c>
      <c r="C48" s="33" t="s">
        <v>2216</v>
      </c>
      <c r="D48" s="5" t="s">
        <v>762</v>
      </c>
      <c r="E48" s="5" t="s">
        <v>764</v>
      </c>
      <c r="F48" s="5" t="s">
        <v>765</v>
      </c>
      <c r="G48" s="33" t="s">
        <v>761</v>
      </c>
      <c r="H48" s="34" t="s">
        <v>2255</v>
      </c>
      <c r="I48" s="30" t="str">
        <f>HYPERLINK("https://docs.google.com/document/d/1jsUomXzxOEeVnELUwf4a_Gp4tCGMIMUyU05aQXDIFns/edit?usp=drivesdk","Canopy Nomination 79: Frank McCourt High School")</f>
        <v>Canopy Nomination 79: Frank McCourt High School</v>
      </c>
      <c r="J48" s="6" t="s">
        <v>2224</v>
      </c>
      <c r="K48" s="5">
        <v>79.0</v>
      </c>
      <c r="L48" s="5" t="s">
        <v>2225</v>
      </c>
      <c r="M48" s="5"/>
      <c r="N48" s="5" t="s">
        <v>109</v>
      </c>
      <c r="O48" s="5" t="s">
        <v>338</v>
      </c>
      <c r="P48" s="5" t="s">
        <v>338</v>
      </c>
      <c r="Q48" s="5" t="s">
        <v>742</v>
      </c>
      <c r="R48" s="8" t="s">
        <v>763</v>
      </c>
      <c r="S48" s="5" t="s">
        <v>157</v>
      </c>
      <c r="T48" s="5" t="s">
        <v>2230</v>
      </c>
      <c r="U48" s="35"/>
    </row>
    <row r="49">
      <c r="B49" s="14">
        <f>RANDBETWEEN(1,173)</f>
        <v>54</v>
      </c>
      <c r="C49" s="33" t="s">
        <v>2229</v>
      </c>
      <c r="D49" s="5" t="s">
        <v>767</v>
      </c>
      <c r="E49" s="5" t="s">
        <v>771</v>
      </c>
      <c r="F49" s="5" t="s">
        <v>772</v>
      </c>
      <c r="G49" s="33" t="s">
        <v>740</v>
      </c>
      <c r="H49" s="34" t="s">
        <v>2255</v>
      </c>
      <c r="I49" s="30" t="str">
        <f>HYPERLINK("https://docs.google.com/document/d/1a_Y_74fzn2FrSP7i6FN3SLNFcm8lFHa1DZuLdvW7OUM/edit?usp=drivesdk","Canopy Nomination 80: Fred Tjardes School of Innovation")</f>
        <v>Canopy Nomination 80: Fred Tjardes School of Innovation</v>
      </c>
      <c r="J49" s="6" t="s">
        <v>2235</v>
      </c>
      <c r="K49" s="5">
        <v>80.0</v>
      </c>
      <c r="L49" s="5" t="s">
        <v>2225</v>
      </c>
      <c r="M49" s="5"/>
      <c r="N49" s="5" t="s">
        <v>109</v>
      </c>
      <c r="O49" s="5" t="s">
        <v>768</v>
      </c>
      <c r="P49" s="5" t="s">
        <v>142</v>
      </c>
      <c r="Q49" s="5" t="s">
        <v>769</v>
      </c>
      <c r="R49" s="8" t="s">
        <v>770</v>
      </c>
      <c r="S49" s="5" t="s">
        <v>157</v>
      </c>
      <c r="T49" s="5" t="s">
        <v>2240</v>
      </c>
      <c r="U49" s="5" t="s">
        <v>2241</v>
      </c>
    </row>
    <row r="50">
      <c r="B50" s="14">
        <f t="shared" ref="B50:B52" si="10">RANDBETWEEN(1,95)</f>
        <v>80</v>
      </c>
      <c r="C50" s="33" t="s">
        <v>2216</v>
      </c>
      <c r="D50" s="5" t="s">
        <v>775</v>
      </c>
      <c r="E50" s="5" t="s">
        <v>778</v>
      </c>
      <c r="F50" s="5" t="s">
        <v>779</v>
      </c>
      <c r="G50" s="33" t="s">
        <v>774</v>
      </c>
      <c r="H50" s="34" t="s">
        <v>2234</v>
      </c>
      <c r="I50" s="16" t="str">
        <f>HYPERLINK("https://docs.google.com/document/d/1i1Cxzq3Mk92aatNKCzIb4lcaPRmd2Xg742Kys9T6Tec/edit?usp=drivesdk","Canopy Nomination 81: Future Public School")</f>
        <v>Canopy Nomination 81: Future Public School</v>
      </c>
      <c r="J50" s="6" t="s">
        <v>2224</v>
      </c>
      <c r="K50" s="5">
        <v>81.0</v>
      </c>
      <c r="L50" s="5" t="s">
        <v>2225</v>
      </c>
      <c r="M50" s="5"/>
      <c r="N50" s="5" t="s">
        <v>139</v>
      </c>
      <c r="O50" s="5" t="s">
        <v>776</v>
      </c>
      <c r="P50" s="5" t="s">
        <v>274</v>
      </c>
      <c r="Q50" s="5" t="s">
        <v>143</v>
      </c>
      <c r="R50" s="8" t="s">
        <v>777</v>
      </c>
      <c r="S50" s="5" t="s">
        <v>157</v>
      </c>
      <c r="T50" s="5" t="s">
        <v>2230</v>
      </c>
      <c r="U50" s="5" t="s">
        <v>2241</v>
      </c>
    </row>
    <row r="51">
      <c r="B51" s="14">
        <f t="shared" si="10"/>
        <v>72</v>
      </c>
      <c r="C51" s="33" t="s">
        <v>2216</v>
      </c>
      <c r="D51" s="5" t="s">
        <v>789</v>
      </c>
      <c r="E51" s="5" t="s">
        <v>792</v>
      </c>
      <c r="F51" s="5" t="s">
        <v>2423</v>
      </c>
      <c r="G51" s="33" t="s">
        <v>438</v>
      </c>
      <c r="H51" s="34" t="s">
        <v>2255</v>
      </c>
      <c r="I51" s="30" t="str">
        <f>HYPERLINK("https://docs.google.com/document/d/1N7HFat_jGWGdtxWS0edSO2bayJAVFuLOsp5cpAM5Fp8/edit?usp=drivesdk","Canopy Nomination 83: Gem Prep Nampa")</f>
        <v>Canopy Nomination 83: Gem Prep Nampa</v>
      </c>
      <c r="J51" s="6" t="s">
        <v>2224</v>
      </c>
      <c r="K51" s="5">
        <v>83.0</v>
      </c>
      <c r="L51" s="5" t="s">
        <v>2225</v>
      </c>
      <c r="M51" s="5"/>
      <c r="N51" s="5" t="s">
        <v>109</v>
      </c>
      <c r="O51" s="5" t="s">
        <v>495</v>
      </c>
      <c r="P51" s="5" t="s">
        <v>274</v>
      </c>
      <c r="Q51" s="5" t="s">
        <v>790</v>
      </c>
      <c r="R51" s="8" t="s">
        <v>791</v>
      </c>
      <c r="S51" s="5" t="s">
        <v>157</v>
      </c>
      <c r="T51" s="5" t="s">
        <v>2240</v>
      </c>
    </row>
    <row r="52">
      <c r="B52" s="14">
        <f t="shared" si="10"/>
        <v>28</v>
      </c>
      <c r="C52" s="33" t="s">
        <v>2216</v>
      </c>
      <c r="D52" s="5" t="s">
        <v>802</v>
      </c>
      <c r="E52" s="5" t="s">
        <v>805</v>
      </c>
      <c r="F52" s="5" t="s">
        <v>806</v>
      </c>
      <c r="G52" s="33" t="s">
        <v>2218</v>
      </c>
      <c r="H52" s="34" t="s">
        <v>2219</v>
      </c>
      <c r="I52" s="16" t="str">
        <f>HYPERLINK("https://docs.google.com/document/d/1zGSoVZQvyvGpICa4SEl1Jj1iS6eSZ9iwn_uw-mUjpZ0/edit?usp=drivesdk","Canopy Nomination 85: Girls Athletic Leadership Middle School")</f>
        <v>Canopy Nomination 85: Girls Athletic Leadership Middle School</v>
      </c>
      <c r="J52" s="6" t="s">
        <v>2224</v>
      </c>
      <c r="K52" s="5">
        <v>85.0</v>
      </c>
      <c r="L52" s="5" t="s">
        <v>2225</v>
      </c>
      <c r="M52" s="5"/>
      <c r="N52" s="5" t="s">
        <v>109</v>
      </c>
      <c r="O52" s="5" t="s">
        <v>527</v>
      </c>
      <c r="P52" s="5" t="s">
        <v>142</v>
      </c>
      <c r="Q52" s="5" t="s">
        <v>803</v>
      </c>
      <c r="R52" s="8" t="s">
        <v>804</v>
      </c>
      <c r="S52" s="5" t="s">
        <v>122</v>
      </c>
      <c r="T52" s="5" t="s">
        <v>2240</v>
      </c>
      <c r="U52" s="5" t="s">
        <v>2241</v>
      </c>
    </row>
    <row r="53">
      <c r="B53" s="14">
        <f>RANDBETWEEN(1,173)</f>
        <v>7</v>
      </c>
      <c r="C53" s="33" t="s">
        <v>2229</v>
      </c>
      <c r="D53" s="5" t="s">
        <v>821</v>
      </c>
      <c r="E53" s="5" t="s">
        <v>825</v>
      </c>
      <c r="F53" s="5" t="s">
        <v>826</v>
      </c>
      <c r="G53" s="33" t="s">
        <v>2218</v>
      </c>
      <c r="H53" s="34" t="s">
        <v>2219</v>
      </c>
      <c r="I53" s="16" t="str">
        <f>HYPERLINK("https://docs.google.com/document/d/1Wze49p5UcG3T9gx4YK8QlbaXsMbQzPdykXpvBYcIcCU/edit?usp=drivesdk","Canopy Nomination 88: Grimmway Academy Shafter")</f>
        <v>Canopy Nomination 88: Grimmway Academy Shafter</v>
      </c>
      <c r="J53" s="6" t="s">
        <v>2235</v>
      </c>
      <c r="K53" s="5">
        <v>88.0</v>
      </c>
      <c r="L53" s="5" t="s">
        <v>2225</v>
      </c>
      <c r="M53" s="5"/>
      <c r="N53" s="5" t="s">
        <v>139</v>
      </c>
      <c r="O53" s="5" t="s">
        <v>822</v>
      </c>
      <c r="P53" s="5" t="s">
        <v>222</v>
      </c>
      <c r="Q53" s="5" t="s">
        <v>823</v>
      </c>
      <c r="R53" s="8" t="s">
        <v>824</v>
      </c>
      <c r="S53" s="5" t="s">
        <v>122</v>
      </c>
      <c r="T53" s="5" t="s">
        <v>2240</v>
      </c>
      <c r="U53" s="5" t="s">
        <v>2241</v>
      </c>
    </row>
    <row r="54">
      <c r="B54" s="14">
        <f t="shared" ref="B54:B56" si="11">RANDBETWEEN(1,95)</f>
        <v>27</v>
      </c>
      <c r="C54" s="33" t="s">
        <v>2216</v>
      </c>
      <c r="D54" s="5" t="s">
        <v>829</v>
      </c>
      <c r="E54" s="5" t="s">
        <v>831</v>
      </c>
      <c r="F54" s="5" t="s">
        <v>832</v>
      </c>
      <c r="G54" s="33" t="s">
        <v>828</v>
      </c>
      <c r="H54" s="34" t="s">
        <v>2219</v>
      </c>
      <c r="I54" s="16" t="str">
        <f>HYPERLINK("https://docs.google.com/document/d/1_8MGkmp2HgNVX_qiPiArrTNVtTKzbsnmDsD_PjJ4Dpg/edit?usp=drivesdk","Canopy Nomination 89: Gwendolyn Brooks College Preparatory Academy")</f>
        <v>Canopy Nomination 89: Gwendolyn Brooks College Preparatory Academy</v>
      </c>
      <c r="J54" s="6" t="s">
        <v>2224</v>
      </c>
      <c r="K54" s="5">
        <v>89.0</v>
      </c>
      <c r="L54" s="5" t="s">
        <v>2225</v>
      </c>
      <c r="M54" s="5"/>
      <c r="N54" s="5" t="s">
        <v>139</v>
      </c>
      <c r="O54" s="5" t="s">
        <v>424</v>
      </c>
      <c r="P54" s="5" t="s">
        <v>425</v>
      </c>
      <c r="Q54" s="5" t="s">
        <v>143</v>
      </c>
      <c r="R54" s="8" t="s">
        <v>830</v>
      </c>
      <c r="S54" s="5" t="s">
        <v>122</v>
      </c>
      <c r="T54" s="5" t="s">
        <v>2240</v>
      </c>
    </row>
    <row r="55">
      <c r="B55" s="14">
        <f t="shared" si="11"/>
        <v>86</v>
      </c>
      <c r="C55" s="33" t="s">
        <v>2216</v>
      </c>
      <c r="D55" s="5" t="s">
        <v>842</v>
      </c>
      <c r="E55" s="5" t="s">
        <v>845</v>
      </c>
      <c r="F55" s="5" t="s">
        <v>846</v>
      </c>
      <c r="G55" s="33" t="s">
        <v>841</v>
      </c>
      <c r="H55" s="34" t="s">
        <v>2255</v>
      </c>
      <c r="I55" s="30" t="str">
        <f>HYPERLINK("https://docs.google.com/document/d/1OyFac5Fza_qYzxR7b1V1RkEwWC4gEwjCEHuIxlBti_8/edit?usp=drivesdk","Canopy Nomination 91: Haven Academy")</f>
        <v>Canopy Nomination 91: Haven Academy</v>
      </c>
      <c r="J55" s="6" t="s">
        <v>2224</v>
      </c>
      <c r="K55" s="5">
        <v>91.0</v>
      </c>
      <c r="L55" s="5" t="s">
        <v>2225</v>
      </c>
      <c r="M55" s="5"/>
      <c r="N55" s="5" t="s">
        <v>109</v>
      </c>
      <c r="O55" s="5" t="s">
        <v>338</v>
      </c>
      <c r="P55" s="5" t="s">
        <v>338</v>
      </c>
      <c r="Q55" s="5" t="s">
        <v>843</v>
      </c>
      <c r="R55" s="8" t="s">
        <v>844</v>
      </c>
      <c r="S55" s="5" t="s">
        <v>157</v>
      </c>
      <c r="T55" s="5" t="s">
        <v>2240</v>
      </c>
      <c r="U55" s="5" t="s">
        <v>2241</v>
      </c>
    </row>
    <row r="56">
      <c r="B56" s="14">
        <f t="shared" si="11"/>
        <v>89</v>
      </c>
      <c r="C56" s="33" t="s">
        <v>2216</v>
      </c>
      <c r="D56" s="5" t="s">
        <v>854</v>
      </c>
      <c r="E56" s="5" t="s">
        <v>858</v>
      </c>
      <c r="F56" s="5" t="s">
        <v>859</v>
      </c>
      <c r="G56" s="33" t="s">
        <v>393</v>
      </c>
      <c r="H56" s="34" t="s">
        <v>2219</v>
      </c>
      <c r="I56" s="16" t="str">
        <f>HYPERLINK("https://docs.google.com/document/d/1XuQoL88tW0nW4usnlIQv_0ulEsaBW2uKQZJO8KiI-Y8/edit?usp=drivesdk","Canopy Nomination 93: Highfalls Elementary School")</f>
        <v>Canopy Nomination 93: Highfalls Elementary School</v>
      </c>
      <c r="J56" s="6" t="s">
        <v>2224</v>
      </c>
      <c r="K56" s="5">
        <v>93.0</v>
      </c>
      <c r="L56" s="5" t="s">
        <v>2225</v>
      </c>
      <c r="M56" s="5"/>
      <c r="N56" s="5" t="s">
        <v>139</v>
      </c>
      <c r="O56" s="5" t="s">
        <v>855</v>
      </c>
      <c r="P56" s="5" t="s">
        <v>151</v>
      </c>
      <c r="Q56" s="5" t="s">
        <v>856</v>
      </c>
      <c r="R56" s="8" t="s">
        <v>857</v>
      </c>
      <c r="S56" s="5" t="s">
        <v>122</v>
      </c>
      <c r="T56" s="5" t="s">
        <v>2240</v>
      </c>
    </row>
    <row r="57">
      <c r="B57" s="14">
        <f>RANDBETWEEN(1,173)</f>
        <v>3</v>
      </c>
      <c r="C57" s="33" t="s">
        <v>2229</v>
      </c>
      <c r="D57" s="5" t="s">
        <v>863</v>
      </c>
      <c r="E57" s="5" t="s">
        <v>866</v>
      </c>
      <c r="F57" s="5" t="s">
        <v>867</v>
      </c>
      <c r="G57" s="33" t="s">
        <v>705</v>
      </c>
      <c r="H57" s="34" t="s">
        <v>2234</v>
      </c>
      <c r="I57" s="16" t="str">
        <f>HYPERLINK("https://docs.google.com/document/d/1kNTe12AYlvVL7RbiqL5kLVxk5H-2vFbp1jOQO4m1yRA/edit?usp=drivesdk","Canopy Nomination 94: Highline Big Picture")</f>
        <v>Canopy Nomination 94: Highline Big Picture</v>
      </c>
      <c r="J57" s="6" t="s">
        <v>2235</v>
      </c>
      <c r="K57" s="5">
        <v>94.0</v>
      </c>
      <c r="L57" s="5" t="s">
        <v>2225</v>
      </c>
      <c r="M57" s="5"/>
      <c r="N57" s="5" t="s">
        <v>139</v>
      </c>
      <c r="O57" s="5" t="s">
        <v>864</v>
      </c>
      <c r="P57" s="5" t="s">
        <v>259</v>
      </c>
      <c r="Q57" s="5" t="s">
        <v>143</v>
      </c>
      <c r="R57" s="8" t="s">
        <v>865</v>
      </c>
      <c r="S57" s="5" t="s">
        <v>157</v>
      </c>
      <c r="T57" s="5" t="s">
        <v>2240</v>
      </c>
      <c r="U57" s="5" t="s">
        <v>2241</v>
      </c>
    </row>
    <row r="58">
      <c r="B58" s="14">
        <f t="shared" ref="B58:B59" si="12">RANDBETWEEN(1,95)</f>
        <v>22</v>
      </c>
      <c r="C58" s="33" t="s">
        <v>2216</v>
      </c>
      <c r="D58" s="5" t="s">
        <v>870</v>
      </c>
      <c r="E58" s="5" t="s">
        <v>874</v>
      </c>
      <c r="F58" s="5" t="s">
        <v>875</v>
      </c>
      <c r="G58" s="33" t="s">
        <v>311</v>
      </c>
      <c r="H58" s="34" t="s">
        <v>2255</v>
      </c>
      <c r="I58" s="30" t="str">
        <f>HYPERLINK("https://docs.google.com/document/d/15q2PKYOaVLbM9MgI9WlUAgOHkz0rWwW6hWFzZKCXnec/edit?usp=drivesdk","Canopy Nomination 95: Holmes Central High School")</f>
        <v>Canopy Nomination 95: Holmes Central High School</v>
      </c>
      <c r="J58" s="6" t="s">
        <v>2224</v>
      </c>
      <c r="K58" s="5">
        <v>95.0</v>
      </c>
      <c r="L58" s="5" t="s">
        <v>2225</v>
      </c>
      <c r="M58" s="5"/>
      <c r="N58" s="5" t="s">
        <v>109</v>
      </c>
      <c r="O58" s="5" t="s">
        <v>871</v>
      </c>
      <c r="P58" s="5" t="s">
        <v>314</v>
      </c>
      <c r="Q58" s="5" t="s">
        <v>872</v>
      </c>
      <c r="R58" s="8" t="s">
        <v>873</v>
      </c>
      <c r="S58" s="5" t="s">
        <v>157</v>
      </c>
      <c r="T58" s="5" t="s">
        <v>2240</v>
      </c>
      <c r="U58" s="5" t="s">
        <v>2241</v>
      </c>
    </row>
    <row r="59">
      <c r="B59" s="14">
        <f t="shared" si="12"/>
        <v>49</v>
      </c>
      <c r="C59" s="33" t="s">
        <v>2216</v>
      </c>
      <c r="D59" s="5" t="s">
        <v>885</v>
      </c>
      <c r="E59" s="5" t="s">
        <v>888</v>
      </c>
      <c r="F59" s="5" t="s">
        <v>889</v>
      </c>
      <c r="G59" s="33" t="s">
        <v>161</v>
      </c>
      <c r="H59" s="34" t="s">
        <v>2219</v>
      </c>
      <c r="I59" s="16" t="str">
        <f>HYPERLINK("https://docs.google.com/document/d/1CLDxlZAolZRvW2KLuGaLh2-bBB2RR6t2tYbMJo0C4pA/edit?usp=drivesdk","Canopy Nomination 97: Horizons Alternative Education School")</f>
        <v>Canopy Nomination 97: Horizons Alternative Education School</v>
      </c>
      <c r="J59" s="6" t="s">
        <v>2224</v>
      </c>
      <c r="K59" s="5">
        <v>97.0</v>
      </c>
      <c r="L59" s="5" t="s">
        <v>2225</v>
      </c>
      <c r="M59" s="5"/>
      <c r="N59" s="5" t="s">
        <v>109</v>
      </c>
      <c r="O59" s="5" t="s">
        <v>886</v>
      </c>
      <c r="P59" s="5" t="s">
        <v>115</v>
      </c>
      <c r="Q59" s="5" t="s">
        <v>887</v>
      </c>
      <c r="R59" s="8" t="s">
        <v>117</v>
      </c>
      <c r="S59" s="5" t="s">
        <v>122</v>
      </c>
      <c r="T59" s="5" t="s">
        <v>2240</v>
      </c>
    </row>
    <row r="60">
      <c r="B60" s="14">
        <f t="shared" ref="B60:B61" si="13">RANDBETWEEN(1,173)</f>
        <v>47</v>
      </c>
      <c r="C60" s="33" t="s">
        <v>2229</v>
      </c>
      <c r="D60" s="5" t="s">
        <v>891</v>
      </c>
      <c r="E60" s="5" t="s">
        <v>893</v>
      </c>
      <c r="F60" s="5" t="s">
        <v>2437</v>
      </c>
      <c r="G60" s="33" t="s">
        <v>484</v>
      </c>
      <c r="H60" s="34" t="s">
        <v>2219</v>
      </c>
      <c r="I60" s="16" t="str">
        <f>HYPERLINK("https://docs.google.com/document/d/1wZawihLx-2okfZOdZhd9mLZqcm7RME25iKK5Kp3cPvc/edit?usp=drivesdk","Canopy Nomination 98: Howard Middle School for Math and Science")</f>
        <v>Canopy Nomination 98: Howard Middle School for Math and Science</v>
      </c>
      <c r="J60" s="6" t="s">
        <v>2235</v>
      </c>
      <c r="K60" s="5">
        <v>98.0</v>
      </c>
      <c r="L60" s="5" t="s">
        <v>2225</v>
      </c>
      <c r="M60" s="5"/>
      <c r="N60" s="5" t="s">
        <v>109</v>
      </c>
      <c r="O60" s="5" t="s">
        <v>259</v>
      </c>
      <c r="P60" s="5" t="s">
        <v>439</v>
      </c>
      <c r="Q60" s="5" t="s">
        <v>323</v>
      </c>
      <c r="R60" s="8" t="s">
        <v>892</v>
      </c>
      <c r="S60" s="5" t="s">
        <v>122</v>
      </c>
      <c r="T60" s="5" t="s">
        <v>2240</v>
      </c>
      <c r="U60" s="5" t="s">
        <v>2241</v>
      </c>
    </row>
    <row r="61">
      <c r="B61" s="14">
        <f t="shared" si="13"/>
        <v>153</v>
      </c>
      <c r="C61" s="33" t="s">
        <v>2229</v>
      </c>
      <c r="D61" s="5" t="s">
        <v>903</v>
      </c>
      <c r="E61" s="5" t="s">
        <v>905</v>
      </c>
      <c r="F61" s="5" t="s">
        <v>906</v>
      </c>
      <c r="G61" s="33" t="s">
        <v>754</v>
      </c>
      <c r="H61" s="34" t="s">
        <v>2219</v>
      </c>
      <c r="I61" s="16" t="str">
        <f>HYPERLINK("https://docs.google.com/document/d/1ZAt6NSsGI0_ie0y0yshxzHOMq9CD09-2QdLIt3gBMKY/edit?usp=drivesdk","Canopy Nomination 100: IDEATE High School")</f>
        <v>Canopy Nomination 100: IDEATE High School</v>
      </c>
      <c r="J61" s="6" t="s">
        <v>2235</v>
      </c>
      <c r="K61" s="5">
        <v>100.0</v>
      </c>
      <c r="L61" s="5" t="s">
        <v>2225</v>
      </c>
      <c r="M61" s="5"/>
      <c r="N61" s="5" t="s">
        <v>109</v>
      </c>
      <c r="O61" s="5" t="s">
        <v>616</v>
      </c>
      <c r="P61" s="5" t="s">
        <v>222</v>
      </c>
      <c r="Q61" s="5" t="s">
        <v>904</v>
      </c>
      <c r="R61" s="7" t="s">
        <v>117</v>
      </c>
      <c r="S61" s="5" t="s">
        <v>122</v>
      </c>
      <c r="T61" s="5" t="s">
        <v>2240</v>
      </c>
      <c r="U61" s="5" t="s">
        <v>2241</v>
      </c>
    </row>
    <row r="62">
      <c r="B62" s="14">
        <f>RANDBETWEEN(1,95)</f>
        <v>6</v>
      </c>
      <c r="C62" s="33" t="s">
        <v>2216</v>
      </c>
      <c r="D62" s="5" t="s">
        <v>908</v>
      </c>
      <c r="E62" s="5" t="s">
        <v>911</v>
      </c>
      <c r="F62" s="5" t="s">
        <v>2438</v>
      </c>
      <c r="G62" s="33" t="s">
        <v>438</v>
      </c>
      <c r="H62" s="34" t="s">
        <v>2255</v>
      </c>
      <c r="I62" s="30" t="str">
        <f>HYPERLINK("https://docs.google.com/document/d/1tLhw13w1g-qp7yDLBxEg9gX7OVQGN4psDby7YuxbvHw/edit?usp=drivesdk","Canopy Nomination 101: Impact Public School")</f>
        <v>Canopy Nomination 101: Impact Public School</v>
      </c>
      <c r="J62" s="6" t="s">
        <v>2224</v>
      </c>
      <c r="K62" s="5">
        <v>101.0</v>
      </c>
      <c r="L62" s="5" t="s">
        <v>2225</v>
      </c>
      <c r="M62" s="5"/>
      <c r="N62" s="5" t="s">
        <v>109</v>
      </c>
      <c r="O62" s="5" t="s">
        <v>909</v>
      </c>
      <c r="P62" s="5" t="s">
        <v>259</v>
      </c>
      <c r="Q62" s="5" t="s">
        <v>910</v>
      </c>
      <c r="R62" s="8" t="s">
        <v>117</v>
      </c>
      <c r="S62" s="5" t="s">
        <v>157</v>
      </c>
      <c r="T62" s="5" t="s">
        <v>2240</v>
      </c>
      <c r="U62" s="5" t="s">
        <v>2241</v>
      </c>
    </row>
    <row r="63">
      <c r="B63" s="14">
        <f>RANDBETWEEN(1,173)</f>
        <v>73</v>
      </c>
      <c r="C63" s="33" t="s">
        <v>2229</v>
      </c>
      <c r="D63" s="5" t="s">
        <v>914</v>
      </c>
      <c r="E63" s="5" t="s">
        <v>917</v>
      </c>
      <c r="F63" s="5" t="s">
        <v>918</v>
      </c>
      <c r="G63" s="33" t="s">
        <v>705</v>
      </c>
      <c r="H63" s="34" t="s">
        <v>2219</v>
      </c>
      <c r="I63" s="16" t="str">
        <f>HYPERLINK("https://docs.google.com/document/d/1bFdKKYIIpNXLx2swwEFI5AptfRZibGQAYgDK0uGgN00/edit?usp=drivesdk","Canopy Nomination 102: Innovations High School")</f>
        <v>Canopy Nomination 102: Innovations High School</v>
      </c>
      <c r="J63" s="6" t="s">
        <v>2235</v>
      </c>
      <c r="K63" s="5">
        <v>102.0</v>
      </c>
      <c r="L63" s="5" t="s">
        <v>2225</v>
      </c>
      <c r="M63" s="5"/>
      <c r="N63" s="5" t="s">
        <v>139</v>
      </c>
      <c r="O63" s="5" t="s">
        <v>915</v>
      </c>
      <c r="P63" s="5" t="s">
        <v>501</v>
      </c>
      <c r="Q63" s="5" t="s">
        <v>143</v>
      </c>
      <c r="R63" s="8" t="s">
        <v>916</v>
      </c>
      <c r="S63" s="5" t="s">
        <v>122</v>
      </c>
      <c r="T63" s="5" t="s">
        <v>2230</v>
      </c>
      <c r="U63" s="5" t="s">
        <v>2241</v>
      </c>
    </row>
    <row r="64">
      <c r="B64" s="14">
        <f>RANDBETWEEN(1,95)</f>
        <v>3</v>
      </c>
      <c r="C64" s="33" t="s">
        <v>2216</v>
      </c>
      <c r="D64" s="5" t="s">
        <v>921</v>
      </c>
      <c r="E64" s="5" t="s">
        <v>925</v>
      </c>
      <c r="F64" s="5" t="s">
        <v>926</v>
      </c>
      <c r="G64" s="33" t="s">
        <v>920</v>
      </c>
      <c r="H64" s="34" t="s">
        <v>2219</v>
      </c>
      <c r="I64" s="16" t="str">
        <f>HYPERLINK("https://docs.google.com/document/d/1X0BWUpTCRO4SsnKvjSUVJ1h_NSCIZhVsxs7sat9_6oE/edit?usp=drivesdk","Canopy Nomination 103: Iroquois High School")</f>
        <v>Canopy Nomination 103: Iroquois High School</v>
      </c>
      <c r="J64" s="6" t="s">
        <v>2224</v>
      </c>
      <c r="K64" s="5">
        <v>103.0</v>
      </c>
      <c r="L64" s="5" t="s">
        <v>2225</v>
      </c>
      <c r="M64" s="5"/>
      <c r="N64" s="5" t="s">
        <v>139</v>
      </c>
      <c r="O64" s="5" t="s">
        <v>922</v>
      </c>
      <c r="P64" s="5" t="s">
        <v>460</v>
      </c>
      <c r="Q64" s="5" t="s">
        <v>923</v>
      </c>
      <c r="R64" s="8" t="s">
        <v>924</v>
      </c>
      <c r="S64" s="5" t="s">
        <v>122</v>
      </c>
      <c r="T64" s="5" t="s">
        <v>2240</v>
      </c>
    </row>
    <row r="65">
      <c r="B65" s="14">
        <f>RANDBETWEEN(1,173)</f>
        <v>122</v>
      </c>
      <c r="C65" s="33" t="s">
        <v>2229</v>
      </c>
      <c r="D65" s="5" t="s">
        <v>929</v>
      </c>
      <c r="E65" s="5" t="s">
        <v>931</v>
      </c>
      <c r="F65" s="5" t="s">
        <v>932</v>
      </c>
      <c r="G65" s="33" t="s">
        <v>720</v>
      </c>
      <c r="H65" s="34" t="s">
        <v>2219</v>
      </c>
      <c r="I65" s="16" t="str">
        <f>HYPERLINK("https://docs.google.com/document/d/1dLwZw7WRcrJcGBHBa26gJa7WwMTNmSIoLDhm2-QBrC0/edit?usp=drivesdk","Canopy Nomination 104: John Barry Elementary School")</f>
        <v>Canopy Nomination 104: John Barry Elementary School</v>
      </c>
      <c r="J65" s="6" t="s">
        <v>2235</v>
      </c>
      <c r="K65" s="5">
        <v>104.0</v>
      </c>
      <c r="L65" s="5" t="s">
        <v>2225</v>
      </c>
      <c r="M65" s="5"/>
      <c r="N65" s="5" t="s">
        <v>139</v>
      </c>
      <c r="O65" s="5" t="s">
        <v>748</v>
      </c>
      <c r="P65" s="5" t="s">
        <v>417</v>
      </c>
      <c r="Q65" s="5" t="s">
        <v>749</v>
      </c>
      <c r="R65" s="8" t="s">
        <v>930</v>
      </c>
      <c r="S65" s="5" t="s">
        <v>122</v>
      </c>
      <c r="T65" s="5" t="s">
        <v>2240</v>
      </c>
      <c r="U65" s="5" t="s">
        <v>2241</v>
      </c>
    </row>
    <row r="66">
      <c r="B66" s="14">
        <f>RANDBETWEEN(1,95)</f>
        <v>91</v>
      </c>
      <c r="C66" s="33" t="s">
        <v>2216</v>
      </c>
      <c r="D66" s="5" t="s">
        <v>934</v>
      </c>
      <c r="E66" s="5" t="s">
        <v>938</v>
      </c>
      <c r="F66" s="5" t="s">
        <v>939</v>
      </c>
      <c r="G66" s="33" t="s">
        <v>178</v>
      </c>
      <c r="H66" s="34" t="s">
        <v>2219</v>
      </c>
      <c r="I66" s="16" t="str">
        <f>HYPERLINK("https://docs.google.com/document/d/1pFlV74FQ_sm4XomYEw4ytyfZvHo1RqjsxUo6VSk9X4w/edit?usp=drivesdk","Canopy Nomination 105: Juab High School")</f>
        <v>Canopy Nomination 105: Juab High School</v>
      </c>
      <c r="J66" s="6" t="s">
        <v>2224</v>
      </c>
      <c r="K66" s="5">
        <v>105.0</v>
      </c>
      <c r="L66" s="5" t="s">
        <v>2225</v>
      </c>
      <c r="M66" s="5"/>
      <c r="N66" s="5" t="s">
        <v>109</v>
      </c>
      <c r="O66" s="5" t="s">
        <v>935</v>
      </c>
      <c r="P66" s="5" t="s">
        <v>181</v>
      </c>
      <c r="Q66" s="5" t="s">
        <v>936</v>
      </c>
      <c r="R66" s="8" t="s">
        <v>937</v>
      </c>
      <c r="S66" s="5" t="s">
        <v>122</v>
      </c>
      <c r="T66" s="5" t="s">
        <v>2240</v>
      </c>
    </row>
    <row r="67">
      <c r="B67" s="14">
        <f t="shared" ref="B67:B69" si="14">RANDBETWEEN(1,173)</f>
        <v>116</v>
      </c>
      <c r="C67" s="33" t="s">
        <v>2229</v>
      </c>
      <c r="D67" s="5" t="s">
        <v>944</v>
      </c>
      <c r="E67" s="5" t="s">
        <v>948</v>
      </c>
      <c r="F67" s="5" t="s">
        <v>949</v>
      </c>
      <c r="G67" s="33" t="s">
        <v>2440</v>
      </c>
      <c r="H67" s="34" t="s">
        <v>2219</v>
      </c>
      <c r="I67" s="16" t="str">
        <f>HYPERLINK("https://docs.google.com/document/d/1M7t-h9VWDGzrECUAEEtuRlqoYAdKosp9wxeCtYf87oo/edit?usp=drivesdk","Canopy Nomination 106: Kent Innovation High School")</f>
        <v>Canopy Nomination 106: Kent Innovation High School</v>
      </c>
      <c r="J67" s="6" t="s">
        <v>2235</v>
      </c>
      <c r="K67" s="5">
        <v>106.0</v>
      </c>
      <c r="L67" s="5" t="s">
        <v>2225</v>
      </c>
      <c r="M67" s="5"/>
      <c r="N67" s="5" t="s">
        <v>323</v>
      </c>
      <c r="O67" s="5" t="s">
        <v>945</v>
      </c>
      <c r="P67" s="5" t="s">
        <v>115</v>
      </c>
      <c r="Q67" s="5" t="s">
        <v>946</v>
      </c>
      <c r="R67" s="8" t="s">
        <v>947</v>
      </c>
      <c r="S67" s="5" t="s">
        <v>122</v>
      </c>
      <c r="T67" s="5" t="s">
        <v>2240</v>
      </c>
      <c r="U67" s="5" t="s">
        <v>2241</v>
      </c>
    </row>
    <row r="68">
      <c r="B68" s="14">
        <f t="shared" si="14"/>
        <v>117</v>
      </c>
      <c r="C68" s="33" t="s">
        <v>2229</v>
      </c>
      <c r="D68" s="5" t="s">
        <v>960</v>
      </c>
      <c r="E68" s="5" t="s">
        <v>964</v>
      </c>
      <c r="F68" s="5" t="s">
        <v>965</v>
      </c>
      <c r="G68" s="33" t="s">
        <v>2441</v>
      </c>
      <c r="H68" s="34" t="s">
        <v>2255</v>
      </c>
      <c r="I68" s="30" t="str">
        <f>HYPERLINK("https://docs.google.com/document/d/1lbRA6nxRSacxi_wYidimp723nCLoCmSlocU9Lc7pBRw/edit?usp=drivesdk","Canopy Nomination 108: Kettle Moraine Explore")</f>
        <v>Canopy Nomination 108: Kettle Moraine Explore</v>
      </c>
      <c r="J68" s="6" t="s">
        <v>2235</v>
      </c>
      <c r="K68" s="5">
        <v>108.0</v>
      </c>
      <c r="L68" s="5" t="s">
        <v>2225</v>
      </c>
      <c r="M68" s="5"/>
      <c r="N68" s="5" t="s">
        <v>109</v>
      </c>
      <c r="O68" s="5" t="s">
        <v>961</v>
      </c>
      <c r="P68" s="5" t="s">
        <v>503</v>
      </c>
      <c r="Q68" s="5" t="s">
        <v>962</v>
      </c>
      <c r="R68" s="8" t="s">
        <v>963</v>
      </c>
      <c r="S68" s="5" t="s">
        <v>157</v>
      </c>
      <c r="T68" s="5" t="s">
        <v>2230</v>
      </c>
      <c r="U68" s="5" t="s">
        <v>2241</v>
      </c>
    </row>
    <row r="69">
      <c r="B69" s="14">
        <f t="shared" si="14"/>
        <v>22</v>
      </c>
      <c r="C69" s="33" t="s">
        <v>2229</v>
      </c>
      <c r="D69" s="5" t="s">
        <v>975</v>
      </c>
      <c r="E69" s="5" t="s">
        <v>979</v>
      </c>
      <c r="F69" s="5" t="s">
        <v>980</v>
      </c>
      <c r="G69" s="33" t="s">
        <v>2218</v>
      </c>
      <c r="H69" s="34" t="s">
        <v>2219</v>
      </c>
      <c r="I69" s="16" t="str">
        <f>HYPERLINK("https://docs.google.com/document/d/1QgyAxC78_YcMrzr2s3wm8WpyCi3oY3TQGILTj_lN-pg/edit?usp=drivesdk","Canopy Nomination 110: KIPP Liberation")</f>
        <v>Canopy Nomination 110: KIPP Liberation</v>
      </c>
      <c r="J69" s="6" t="s">
        <v>2235</v>
      </c>
      <c r="K69" s="5">
        <v>110.0</v>
      </c>
      <c r="L69" s="5" t="s">
        <v>2225</v>
      </c>
      <c r="M69" s="5"/>
      <c r="N69" s="5" t="s">
        <v>139</v>
      </c>
      <c r="O69" s="5" t="s">
        <v>976</v>
      </c>
      <c r="P69" s="5" t="s">
        <v>397</v>
      </c>
      <c r="Q69" s="5" t="s">
        <v>977</v>
      </c>
      <c r="R69" s="8" t="s">
        <v>978</v>
      </c>
      <c r="S69" s="5" t="s">
        <v>122</v>
      </c>
      <c r="T69" s="5" t="s">
        <v>2240</v>
      </c>
      <c r="U69" s="5" t="s">
        <v>2241</v>
      </c>
    </row>
    <row r="70">
      <c r="B70" s="14">
        <f>RANDBETWEEN(1,95)</f>
        <v>82</v>
      </c>
      <c r="C70" s="33" t="s">
        <v>2216</v>
      </c>
      <c r="D70" s="5" t="s">
        <v>984</v>
      </c>
      <c r="E70" s="5" t="s">
        <v>986</v>
      </c>
      <c r="F70" s="5" t="s">
        <v>987</v>
      </c>
      <c r="G70" s="33" t="s">
        <v>2442</v>
      </c>
      <c r="H70" s="34" t="s">
        <v>2255</v>
      </c>
      <c r="I70" s="30" t="str">
        <f>HYPERLINK("https://docs.google.com/document/d/18GUAYLIJWpb9kTTQs8xP60Z4eewQEPQeHaDmTcRcJmo/edit?usp=drivesdk","Canopy Nomination 111: Latitude 37.8 High School")</f>
        <v>Canopy Nomination 111: Latitude 37.8 High School</v>
      </c>
      <c r="J70" s="5" t="s">
        <v>2224</v>
      </c>
      <c r="K70" s="5">
        <v>111.0</v>
      </c>
      <c r="L70" s="5" t="s">
        <v>2225</v>
      </c>
      <c r="M70" s="5" t="s">
        <v>2236</v>
      </c>
      <c r="N70" s="5" t="s">
        <v>109</v>
      </c>
      <c r="O70" s="5" t="s">
        <v>221</v>
      </c>
      <c r="P70" s="5" t="s">
        <v>222</v>
      </c>
      <c r="Q70" s="5" t="s">
        <v>985</v>
      </c>
      <c r="R70" s="8" t="s">
        <v>117</v>
      </c>
      <c r="S70" s="5" t="s">
        <v>157</v>
      </c>
      <c r="T70" s="5" t="s">
        <v>2240</v>
      </c>
    </row>
    <row r="71">
      <c r="B71" s="14">
        <f>RANDBETWEEN(1,173)</f>
        <v>104</v>
      </c>
      <c r="C71" s="33" t="s">
        <v>2229</v>
      </c>
      <c r="D71" s="5" t="s">
        <v>1022</v>
      </c>
      <c r="E71" s="5" t="s">
        <v>1026</v>
      </c>
      <c r="F71" s="5" t="s">
        <v>1027</v>
      </c>
      <c r="G71" s="33" t="s">
        <v>1021</v>
      </c>
      <c r="H71" s="34" t="s">
        <v>2234</v>
      </c>
      <c r="I71" s="16" t="str">
        <f>HYPERLINK("https://docs.google.com/document/d/1NksFauFGGeksMiLqaQmN5gGlr0Hzdx_oAuVA6ZXU_AQ/edit?usp=drivesdk","Canopy Nomination 116: Lindsay Unified High School")</f>
        <v>Canopy Nomination 116: Lindsay Unified High School</v>
      </c>
      <c r="J71" s="6" t="s">
        <v>2235</v>
      </c>
      <c r="K71" s="5">
        <v>116.0</v>
      </c>
      <c r="L71" s="5" t="s">
        <v>2225</v>
      </c>
      <c r="M71" s="5"/>
      <c r="N71" s="5" t="s">
        <v>139</v>
      </c>
      <c r="O71" s="5" t="s">
        <v>1023</v>
      </c>
      <c r="P71" s="5" t="s">
        <v>222</v>
      </c>
      <c r="Q71" s="5" t="s">
        <v>1024</v>
      </c>
      <c r="R71" s="8" t="s">
        <v>1025</v>
      </c>
      <c r="S71" s="5" t="s">
        <v>157</v>
      </c>
      <c r="T71" s="5" t="s">
        <v>2226</v>
      </c>
      <c r="U71" s="5" t="s">
        <v>2241</v>
      </c>
    </row>
    <row r="72">
      <c r="B72" s="14">
        <f>RANDBETWEEN(1,95)</f>
        <v>40</v>
      </c>
      <c r="C72" s="33" t="s">
        <v>2216</v>
      </c>
      <c r="D72" s="5" t="s">
        <v>1030</v>
      </c>
      <c r="E72" s="5" t="s">
        <v>1033</v>
      </c>
      <c r="F72" s="5" t="s">
        <v>2443</v>
      </c>
      <c r="G72" s="33" t="s">
        <v>1029</v>
      </c>
      <c r="H72" s="34" t="s">
        <v>2219</v>
      </c>
      <c r="I72" s="16" t="str">
        <f>HYPERLINK("https://docs.google.com/document/d/1LSvVpkDDRVOJKm6zXS7xT0SmOGxpEGlfleQkxQqWwJU/edit?usp=drivesdk","Canopy Nomination 117: Lodestar")</f>
        <v>Canopy Nomination 117: Lodestar</v>
      </c>
      <c r="J72" s="6" t="s">
        <v>2224</v>
      </c>
      <c r="K72" s="5">
        <v>117.0</v>
      </c>
      <c r="L72" s="5" t="s">
        <v>2225</v>
      </c>
      <c r="M72" s="5"/>
      <c r="N72" s="5" t="s">
        <v>139</v>
      </c>
      <c r="O72" s="5" t="s">
        <v>221</v>
      </c>
      <c r="P72" s="5" t="s">
        <v>222</v>
      </c>
      <c r="Q72" s="5" t="s">
        <v>1031</v>
      </c>
      <c r="R72" s="8" t="s">
        <v>1032</v>
      </c>
      <c r="S72" s="5" t="s">
        <v>122</v>
      </c>
      <c r="T72" s="5" t="s">
        <v>2240</v>
      </c>
    </row>
    <row r="73">
      <c r="B73" s="14">
        <f>RANDBETWEEN(1,173)</f>
        <v>36</v>
      </c>
      <c r="C73" s="33" t="s">
        <v>2229</v>
      </c>
      <c r="D73" s="5" t="s">
        <v>1036</v>
      </c>
      <c r="E73" s="5" t="s">
        <v>1039</v>
      </c>
      <c r="F73" s="5" t="s">
        <v>1040</v>
      </c>
      <c r="G73" s="33" t="s">
        <v>178</v>
      </c>
      <c r="H73" s="34" t="s">
        <v>2219</v>
      </c>
      <c r="I73" s="16" t="str">
        <f>HYPERLINK("https://docs.google.com/document/d/14RJLZErqIVcpFN0zR0_A6hPMeiIIxovSqscs8R8gtBQ/edit?usp=drivesdk","Canopy Nomination 118: Logan Innovations")</f>
        <v>Canopy Nomination 118: Logan Innovations</v>
      </c>
      <c r="J73" s="5" t="s">
        <v>2235</v>
      </c>
      <c r="K73" s="5">
        <v>118.0</v>
      </c>
      <c r="L73" s="5" t="s">
        <v>2225</v>
      </c>
      <c r="M73" s="5" t="s">
        <v>2236</v>
      </c>
      <c r="N73" s="5" t="s">
        <v>109</v>
      </c>
      <c r="O73" s="5" t="s">
        <v>1037</v>
      </c>
      <c r="P73" s="5" t="s">
        <v>181</v>
      </c>
      <c r="Q73" s="5" t="s">
        <v>1038</v>
      </c>
      <c r="R73" s="7" t="s">
        <v>117</v>
      </c>
      <c r="S73" s="5" t="s">
        <v>122</v>
      </c>
      <c r="T73" s="5" t="s">
        <v>2230</v>
      </c>
      <c r="U73" s="5" t="s">
        <v>2241</v>
      </c>
    </row>
    <row r="74">
      <c r="B74" s="14">
        <f>RANDBETWEEN(1,95)</f>
        <v>83</v>
      </c>
      <c r="C74" s="33" t="s">
        <v>2216</v>
      </c>
      <c r="D74" s="5" t="s">
        <v>1042</v>
      </c>
      <c r="E74" s="5" t="s">
        <v>1045</v>
      </c>
      <c r="F74" s="5" t="s">
        <v>1046</v>
      </c>
      <c r="G74" s="33" t="s">
        <v>311</v>
      </c>
      <c r="H74" s="34" t="s">
        <v>2255</v>
      </c>
      <c r="I74" s="30" t="str">
        <f>HYPERLINK("https://docs.google.com/document/d/13dU90ua6mj1ZyLy5KZ6e1hk-RgAY63wCJeIe5SuFYOQ/edit?usp=drivesdk","Canopy Nomination 119: Madison Palmer High School")</f>
        <v>Canopy Nomination 119: Madison Palmer High School</v>
      </c>
      <c r="J74" s="6" t="s">
        <v>2224</v>
      </c>
      <c r="K74" s="5">
        <v>119.0</v>
      </c>
      <c r="L74" s="5" t="s">
        <v>2225</v>
      </c>
      <c r="M74" s="5"/>
      <c r="N74" s="5" t="s">
        <v>109</v>
      </c>
      <c r="O74" s="5" t="s">
        <v>1043</v>
      </c>
      <c r="P74" s="5" t="s">
        <v>314</v>
      </c>
      <c r="Q74" s="5" t="s">
        <v>143</v>
      </c>
      <c r="R74" s="8" t="s">
        <v>1044</v>
      </c>
      <c r="S74" s="5" t="s">
        <v>157</v>
      </c>
      <c r="T74" s="5" t="s">
        <v>2240</v>
      </c>
    </row>
    <row r="75">
      <c r="B75" s="14">
        <f t="shared" ref="B75:B76" si="15">RANDBETWEEN(1,173)</f>
        <v>4</v>
      </c>
      <c r="C75" s="33" t="s">
        <v>2229</v>
      </c>
      <c r="D75" s="5" t="s">
        <v>1048</v>
      </c>
      <c r="E75" s="5" t="s">
        <v>1052</v>
      </c>
      <c r="F75" s="5" t="s">
        <v>1053</v>
      </c>
      <c r="G75" s="33" t="s">
        <v>422</v>
      </c>
      <c r="H75" s="34" t="s">
        <v>2219</v>
      </c>
      <c r="I75" s="16" t="str">
        <f>HYPERLINK("https://docs.google.com/document/d/1_9UH8O801kj8_80B5yFPiIB1rdvlJ3RCpZzb_gEJo6Y/edit?usp=drivesdk","Canopy Nomination 120: Magnolia Montessori for All")</f>
        <v>Canopy Nomination 120: Magnolia Montessori for All</v>
      </c>
      <c r="J75" s="6" t="s">
        <v>2235</v>
      </c>
      <c r="K75" s="5">
        <v>120.0</v>
      </c>
      <c r="L75" s="5" t="s">
        <v>2225</v>
      </c>
      <c r="M75" s="5"/>
      <c r="N75" s="5" t="s">
        <v>139</v>
      </c>
      <c r="O75" s="5" t="s">
        <v>1049</v>
      </c>
      <c r="P75" s="5" t="s">
        <v>397</v>
      </c>
      <c r="Q75" s="5" t="s">
        <v>1050</v>
      </c>
      <c r="R75" s="8" t="s">
        <v>1051</v>
      </c>
      <c r="S75" s="5" t="s">
        <v>122</v>
      </c>
      <c r="T75" s="5" t="s">
        <v>2240</v>
      </c>
      <c r="U75" s="5" t="s">
        <v>2241</v>
      </c>
    </row>
    <row r="76">
      <c r="B76" s="14">
        <f t="shared" si="15"/>
        <v>28</v>
      </c>
      <c r="C76" s="33" t="s">
        <v>2229</v>
      </c>
      <c r="D76" s="5" t="s">
        <v>1062</v>
      </c>
      <c r="E76" s="5" t="s">
        <v>1064</v>
      </c>
      <c r="F76" s="5" t="s">
        <v>2444</v>
      </c>
      <c r="G76" s="33" t="s">
        <v>2218</v>
      </c>
      <c r="H76" s="34" t="s">
        <v>2255</v>
      </c>
      <c r="I76" s="30" t="str">
        <f>HYPERLINK("https://docs.google.com/document/d/1pz7pvBIpi3D51ULk4fmlZeo1B4yBTFu7sxHX12hvI84/edit?usp=drivesdk","Canopy Nomination 122: Map Academy Charter School")</f>
        <v>Canopy Nomination 122: Map Academy Charter School</v>
      </c>
      <c r="J76" s="6" t="s">
        <v>2235</v>
      </c>
      <c r="K76" s="5">
        <v>122.0</v>
      </c>
      <c r="L76" s="5" t="s">
        <v>2225</v>
      </c>
      <c r="M76" s="5"/>
      <c r="N76" s="5" t="s">
        <v>109</v>
      </c>
      <c r="O76" s="5" t="s">
        <v>1063</v>
      </c>
      <c r="P76" s="5" t="s">
        <v>327</v>
      </c>
      <c r="Q76" s="5" t="s">
        <v>323</v>
      </c>
      <c r="R76" s="8" t="s">
        <v>117</v>
      </c>
      <c r="S76" s="5" t="s">
        <v>157</v>
      </c>
      <c r="T76" s="5" t="s">
        <v>2240</v>
      </c>
      <c r="U76" s="5" t="s">
        <v>2241</v>
      </c>
    </row>
    <row r="77">
      <c r="B77" s="14">
        <f t="shared" ref="B77:B78" si="16">RANDBETWEEN(1,95)</f>
        <v>65</v>
      </c>
      <c r="C77" s="33" t="s">
        <v>2216</v>
      </c>
      <c r="D77" s="5" t="s">
        <v>1085</v>
      </c>
      <c r="E77" s="5" t="s">
        <v>1089</v>
      </c>
      <c r="F77" s="5" t="s">
        <v>1090</v>
      </c>
      <c r="G77" s="33" t="s">
        <v>462</v>
      </c>
      <c r="H77" s="34" t="s">
        <v>2219</v>
      </c>
      <c r="I77" s="16" t="str">
        <f>HYPERLINK("https://docs.google.com/document/d/1twKD-5loKeuPCN-mUysCD5daxaIo7lOcsTQayoBGosA/edit?usp=drivesdk","Canopy Nomination 125: Mena High School")</f>
        <v>Canopy Nomination 125: Mena High School</v>
      </c>
      <c r="J77" s="6" t="s">
        <v>2224</v>
      </c>
      <c r="K77" s="5">
        <v>125.0</v>
      </c>
      <c r="L77" s="5" t="s">
        <v>2225</v>
      </c>
      <c r="M77" s="5"/>
      <c r="N77" s="5" t="s">
        <v>139</v>
      </c>
      <c r="O77" s="5" t="s">
        <v>1086</v>
      </c>
      <c r="P77" s="5" t="s">
        <v>386</v>
      </c>
      <c r="Q77" s="5" t="s">
        <v>1087</v>
      </c>
      <c r="R77" s="8" t="s">
        <v>1088</v>
      </c>
      <c r="S77" s="5" t="s">
        <v>122</v>
      </c>
      <c r="T77" s="5" t="s">
        <v>2230</v>
      </c>
    </row>
    <row r="78">
      <c r="B78" s="14">
        <f t="shared" si="16"/>
        <v>55</v>
      </c>
      <c r="C78" s="33" t="s">
        <v>2216</v>
      </c>
      <c r="D78" s="5" t="s">
        <v>1100</v>
      </c>
      <c r="E78" s="5" t="s">
        <v>1102</v>
      </c>
      <c r="F78" s="5" t="s">
        <v>1103</v>
      </c>
      <c r="G78" s="33" t="s">
        <v>705</v>
      </c>
      <c r="H78" s="34" t="s">
        <v>2219</v>
      </c>
      <c r="I78" s="16" t="str">
        <f>HYPERLINK("https://docs.google.com/document/d/1ppgXZxoq55x7HU776XA1T1vNu0CTnKKrKB-IY2LieTY/edit?usp=drivesdk","Canopy Nomination 127: MetWest")</f>
        <v>Canopy Nomination 127: MetWest</v>
      </c>
      <c r="J78" s="6" t="s">
        <v>2224</v>
      </c>
      <c r="K78" s="5">
        <v>127.0</v>
      </c>
      <c r="L78" s="5" t="s">
        <v>2225</v>
      </c>
      <c r="M78" s="5"/>
      <c r="N78" s="5" t="s">
        <v>139</v>
      </c>
      <c r="O78" s="5" t="s">
        <v>221</v>
      </c>
      <c r="P78" s="5" t="s">
        <v>222</v>
      </c>
      <c r="Q78" s="5" t="s">
        <v>143</v>
      </c>
      <c r="R78" s="8" t="s">
        <v>1101</v>
      </c>
      <c r="S78" s="5" t="s">
        <v>122</v>
      </c>
      <c r="T78" s="5" t="s">
        <v>2226</v>
      </c>
    </row>
    <row r="79">
      <c r="B79" s="14">
        <f>RANDBETWEEN(1,173)</f>
        <v>54</v>
      </c>
      <c r="C79" s="33" t="s">
        <v>2229</v>
      </c>
      <c r="D79" s="5" t="s">
        <v>1106</v>
      </c>
      <c r="E79" s="5" t="s">
        <v>1110</v>
      </c>
      <c r="F79" s="5" t="s">
        <v>1111</v>
      </c>
      <c r="G79" s="33" t="s">
        <v>2218</v>
      </c>
      <c r="H79" s="34" t="s">
        <v>2219</v>
      </c>
      <c r="I79" s="16" t="str">
        <f>HYPERLINK("https://docs.google.com/document/d/1-QoRmVWAU1x2BtpAKTtq7HusVr2NTRlfqrbjy9Vz6bY/edit?usp=drivesdk","Canopy Nomination 128: Mill Creek Middle School")</f>
        <v>Canopy Nomination 128: Mill Creek Middle School</v>
      </c>
      <c r="J79" s="6" t="s">
        <v>2235</v>
      </c>
      <c r="K79" s="5">
        <v>128.0</v>
      </c>
      <c r="L79" s="5" t="s">
        <v>2225</v>
      </c>
      <c r="M79" s="5"/>
      <c r="N79" s="5" t="s">
        <v>109</v>
      </c>
      <c r="O79" s="5" t="s">
        <v>1107</v>
      </c>
      <c r="P79" s="5" t="s">
        <v>115</v>
      </c>
      <c r="Q79" s="5" t="s">
        <v>1108</v>
      </c>
      <c r="R79" s="8" t="s">
        <v>1109</v>
      </c>
      <c r="S79" s="5" t="s">
        <v>122</v>
      </c>
      <c r="T79" s="5" t="s">
        <v>2230</v>
      </c>
      <c r="U79" s="5" t="s">
        <v>2241</v>
      </c>
    </row>
    <row r="80">
      <c r="B80" s="14">
        <f>RANDBETWEEN(1,95)</f>
        <v>70</v>
      </c>
      <c r="C80" s="33" t="s">
        <v>2216</v>
      </c>
      <c r="D80" s="5" t="s">
        <v>1129</v>
      </c>
      <c r="E80" s="5" t="s">
        <v>1132</v>
      </c>
      <c r="F80" s="5" t="s">
        <v>1133</v>
      </c>
      <c r="G80" s="33" t="s">
        <v>1128</v>
      </c>
      <c r="H80" s="34" t="s">
        <v>2234</v>
      </c>
      <c r="I80" s="16" t="str">
        <f>HYPERLINK("https://docs.google.com/document/d/1_M_kNuCjHVsFsdM2N4WEt72tE1d03lQmVOrp50Xj8VI/edit?usp=drivesdk","Canopy Nomination 131: Mission Hill K-8 School")</f>
        <v>Canopy Nomination 131: Mission Hill K-8 School</v>
      </c>
      <c r="J80" s="6" t="s">
        <v>2224</v>
      </c>
      <c r="K80" s="5">
        <v>131.0</v>
      </c>
      <c r="L80" s="5" t="s">
        <v>2225</v>
      </c>
      <c r="M80" s="5"/>
      <c r="N80" s="5" t="s">
        <v>139</v>
      </c>
      <c r="O80" s="5" t="s">
        <v>326</v>
      </c>
      <c r="P80" s="5" t="s">
        <v>327</v>
      </c>
      <c r="Q80" s="5" t="s">
        <v>1130</v>
      </c>
      <c r="R80" s="8" t="s">
        <v>1131</v>
      </c>
      <c r="S80" s="5" t="s">
        <v>157</v>
      </c>
      <c r="T80" s="5" t="s">
        <v>2230</v>
      </c>
    </row>
    <row r="81">
      <c r="B81" s="14">
        <f>RANDBETWEEN(1,173)</f>
        <v>68</v>
      </c>
      <c r="C81" s="33" t="s">
        <v>2229</v>
      </c>
      <c r="D81" s="5" t="s">
        <v>1139</v>
      </c>
      <c r="E81" s="5" t="s">
        <v>1143</v>
      </c>
      <c r="F81" s="5" t="s">
        <v>1144</v>
      </c>
      <c r="G81" s="33" t="s">
        <v>2445</v>
      </c>
      <c r="H81" s="34" t="s">
        <v>2219</v>
      </c>
      <c r="I81" s="16" t="str">
        <f>HYPERLINK("https://docs.google.com/document/d/1mfTlwGZBps237qzTZ0Eb6CVy1n3kDjFxoKACMSYbiYk/edit?usp=drivesdk","Canopy Nomination 132: Mission Vista High School")</f>
        <v>Canopy Nomination 132: Mission Vista High School</v>
      </c>
      <c r="J81" s="5" t="s">
        <v>2235</v>
      </c>
      <c r="K81" s="5">
        <v>132.0</v>
      </c>
      <c r="L81" s="5" t="s">
        <v>2225</v>
      </c>
      <c r="M81" s="5" t="s">
        <v>2236</v>
      </c>
      <c r="N81" s="5" t="s">
        <v>323</v>
      </c>
      <c r="O81" s="5" t="s">
        <v>1140</v>
      </c>
      <c r="P81" s="5" t="s">
        <v>222</v>
      </c>
      <c r="Q81" s="5" t="s">
        <v>1141</v>
      </c>
      <c r="R81" s="8" t="s">
        <v>1142</v>
      </c>
      <c r="S81" s="5" t="s">
        <v>122</v>
      </c>
      <c r="T81" s="5" t="s">
        <v>2240</v>
      </c>
      <c r="U81" s="5" t="s">
        <v>2241</v>
      </c>
    </row>
    <row r="82">
      <c r="B82" s="14">
        <f>RANDBETWEEN(1,95)</f>
        <v>39</v>
      </c>
      <c r="C82" s="33" t="s">
        <v>2216</v>
      </c>
      <c r="D82" s="5" t="s">
        <v>1148</v>
      </c>
      <c r="E82" s="5" t="s">
        <v>1152</v>
      </c>
      <c r="F82" s="5" t="s">
        <v>1153</v>
      </c>
      <c r="G82" s="33" t="s">
        <v>1147</v>
      </c>
      <c r="H82" s="34" t="s">
        <v>2255</v>
      </c>
      <c r="I82" s="30" t="str">
        <f>HYPERLINK("https://docs.google.com/document/d/1ruA7KUDggDhDr271k6kVSDg7vK4DB4QHHijReJGAm6Q/edit?usp=drivesdk","Canopy Nomination 133: Montpelier High School")</f>
        <v>Canopy Nomination 133: Montpelier High School</v>
      </c>
      <c r="J82" s="6" t="s">
        <v>2224</v>
      </c>
      <c r="K82" s="5">
        <v>133.0</v>
      </c>
      <c r="L82" s="5" t="s">
        <v>2225</v>
      </c>
      <c r="M82" s="5"/>
      <c r="N82" s="5" t="s">
        <v>109</v>
      </c>
      <c r="O82" s="5" t="s">
        <v>1149</v>
      </c>
      <c r="P82" s="5" t="s">
        <v>525</v>
      </c>
      <c r="Q82" s="5" t="s">
        <v>1150</v>
      </c>
      <c r="R82" s="8" t="s">
        <v>1151</v>
      </c>
      <c r="S82" s="5" t="s">
        <v>157</v>
      </c>
      <c r="T82" s="5" t="s">
        <v>2226</v>
      </c>
    </row>
    <row r="83">
      <c r="B83" s="14">
        <f>RANDBETWEEN(1,173)</f>
        <v>44</v>
      </c>
      <c r="C83" s="33" t="s">
        <v>2229</v>
      </c>
      <c r="D83" s="5" t="s">
        <v>1158</v>
      </c>
      <c r="E83" s="5" t="s">
        <v>1162</v>
      </c>
      <c r="F83" s="5" t="s">
        <v>1163</v>
      </c>
      <c r="G83" s="33" t="s">
        <v>2446</v>
      </c>
      <c r="H83" s="34" t="s">
        <v>2219</v>
      </c>
      <c r="I83" s="16" t="str">
        <f>HYPERLINK("https://docs.google.com/document/d/1c4vALBkTcEsXQLDsrO2PGTw_pjmArmgxF-zcAL5oVLk/edit?usp=drivesdk","Canopy Nomination 134: Native American Community Academy")</f>
        <v>Canopy Nomination 134: Native American Community Academy</v>
      </c>
      <c r="J83" s="5" t="s">
        <v>2235</v>
      </c>
      <c r="K83" s="5">
        <v>134.0</v>
      </c>
      <c r="L83" s="5" t="s">
        <v>2225</v>
      </c>
      <c r="M83" s="5" t="s">
        <v>2236</v>
      </c>
      <c r="N83" s="5" t="s">
        <v>323</v>
      </c>
      <c r="O83" s="5" t="s">
        <v>1159</v>
      </c>
      <c r="P83" s="5" t="s">
        <v>502</v>
      </c>
      <c r="Q83" s="5" t="s">
        <v>1160</v>
      </c>
      <c r="R83" s="8" t="s">
        <v>1161</v>
      </c>
      <c r="S83" s="5" t="s">
        <v>122</v>
      </c>
      <c r="T83" s="5" t="s">
        <v>2237</v>
      </c>
      <c r="U83" s="5" t="s">
        <v>2241</v>
      </c>
    </row>
    <row r="84">
      <c r="B84" s="14">
        <f>RANDBETWEEN(1,95)</f>
        <v>20</v>
      </c>
      <c r="C84" s="33" t="s">
        <v>2216</v>
      </c>
      <c r="D84" s="5" t="s">
        <v>1168</v>
      </c>
      <c r="E84" s="5" t="s">
        <v>1172</v>
      </c>
      <c r="F84" s="5" t="s">
        <v>1173</v>
      </c>
      <c r="G84" s="33" t="s">
        <v>1167</v>
      </c>
      <c r="H84" s="34" t="s">
        <v>2234</v>
      </c>
      <c r="I84" s="16" t="str">
        <f>HYPERLINK("https://docs.google.com/document/d/12F6AFRil1sX8BIVyJCtVjmz2BPsO2q0zCYOvB7jy3zA/edit?usp=drivesdk","Canopy Nomination 135: Nativity of Mary Catholic School")</f>
        <v>Canopy Nomination 135: Nativity of Mary Catholic School</v>
      </c>
      <c r="J84" s="6" t="s">
        <v>2224</v>
      </c>
      <c r="K84" s="5">
        <v>135.0</v>
      </c>
      <c r="L84" s="5" t="s">
        <v>2225</v>
      </c>
      <c r="M84" s="5"/>
      <c r="N84" s="5" t="s">
        <v>139</v>
      </c>
      <c r="O84" s="5" t="s">
        <v>1169</v>
      </c>
      <c r="P84" s="5" t="s">
        <v>249</v>
      </c>
      <c r="Q84" s="5" t="s">
        <v>1170</v>
      </c>
      <c r="R84" s="8" t="s">
        <v>1171</v>
      </c>
      <c r="S84" s="5" t="s">
        <v>157</v>
      </c>
      <c r="T84" s="5" t="s">
        <v>2240</v>
      </c>
    </row>
    <row r="85">
      <c r="B85" s="14">
        <f>RANDBETWEEN(1,173)</f>
        <v>133</v>
      </c>
      <c r="C85" s="33" t="s">
        <v>2229</v>
      </c>
      <c r="D85" s="5" t="s">
        <v>1175</v>
      </c>
      <c r="E85" s="5" t="s">
        <v>1178</v>
      </c>
      <c r="F85" s="5" t="s">
        <v>1179</v>
      </c>
      <c r="G85" s="33" t="s">
        <v>393</v>
      </c>
      <c r="H85" s="34" t="s">
        <v>2234</v>
      </c>
      <c r="I85" s="16" t="str">
        <f>HYPERLINK("https://docs.google.com/document/d/163mAjPfnaGLnQFeLXImFFbsQCmJKcqo0iRWIS866a3E/edit?usp=drivesdk","Canopy Nomination 136: NC School of Science and Mathematics")</f>
        <v>Canopy Nomination 136: NC School of Science and Mathematics</v>
      </c>
      <c r="J85" s="6" t="s">
        <v>2235</v>
      </c>
      <c r="K85" s="5">
        <v>136.0</v>
      </c>
      <c r="L85" s="5" t="s">
        <v>2225</v>
      </c>
      <c r="M85" s="5"/>
      <c r="N85" s="5" t="s">
        <v>139</v>
      </c>
      <c r="O85" s="5" t="s">
        <v>1176</v>
      </c>
      <c r="P85" s="5" t="s">
        <v>151</v>
      </c>
      <c r="Q85" s="5" t="s">
        <v>1177</v>
      </c>
      <c r="R85" s="8" t="s">
        <v>117</v>
      </c>
      <c r="S85" s="5" t="s">
        <v>157</v>
      </c>
      <c r="T85" s="5" t="s">
        <v>2230</v>
      </c>
      <c r="U85" s="5" t="s">
        <v>2241</v>
      </c>
    </row>
    <row r="86">
      <c r="B86" s="14">
        <f t="shared" ref="B86:B87" si="17">RANDBETWEEN(1,95)</f>
        <v>13</v>
      </c>
      <c r="C86" s="33" t="s">
        <v>2216</v>
      </c>
      <c r="D86" s="5" t="s">
        <v>1183</v>
      </c>
      <c r="E86" s="5" t="s">
        <v>1187</v>
      </c>
      <c r="F86" s="5" t="s">
        <v>1188</v>
      </c>
      <c r="G86" s="33" t="s">
        <v>462</v>
      </c>
      <c r="H86" s="34" t="s">
        <v>2219</v>
      </c>
      <c r="I86" s="16" t="str">
        <f>HYPERLINK("https://docs.google.com/document/d/15SKaatBvuRMbiofKuZcCZEXzrtF7KSPUdclqXVSeecE/edit?usp=drivesdk","Canopy Nomination 137: Nettleton High School")</f>
        <v>Canopy Nomination 137: Nettleton High School</v>
      </c>
      <c r="J86" s="6" t="s">
        <v>2224</v>
      </c>
      <c r="K86" s="5">
        <v>137.0</v>
      </c>
      <c r="L86" s="5" t="s">
        <v>2225</v>
      </c>
      <c r="M86" s="5"/>
      <c r="N86" s="5" t="s">
        <v>139</v>
      </c>
      <c r="O86" s="5" t="s">
        <v>1184</v>
      </c>
      <c r="P86" s="5" t="s">
        <v>386</v>
      </c>
      <c r="Q86" s="5" t="s">
        <v>1185</v>
      </c>
      <c r="R86" s="8" t="s">
        <v>1186</v>
      </c>
      <c r="S86" s="5" t="s">
        <v>122</v>
      </c>
      <c r="T86" s="5" t="s">
        <v>2240</v>
      </c>
    </row>
    <row r="87">
      <c r="B87" s="14">
        <f t="shared" si="17"/>
        <v>60</v>
      </c>
      <c r="C87" s="33" t="s">
        <v>2216</v>
      </c>
      <c r="D87" s="5" t="s">
        <v>1196</v>
      </c>
      <c r="E87" s="5" t="s">
        <v>1199</v>
      </c>
      <c r="F87" s="5" t="s">
        <v>1200</v>
      </c>
      <c r="G87" s="33" t="s">
        <v>216</v>
      </c>
      <c r="H87" s="34" t="s">
        <v>2219</v>
      </c>
      <c r="I87" s="16" t="str">
        <f>HYPERLINK("https://docs.google.com/document/d/19e2zwvssrivVxVDLjtOnAhcaCNFLNpGjIUPgFQajr2c/edit?usp=drivesdk","Canopy Nomination 139: New Legacy Charter School")</f>
        <v>Canopy Nomination 139: New Legacy Charter School</v>
      </c>
      <c r="J87" s="5" t="s">
        <v>2224</v>
      </c>
      <c r="K87" s="5">
        <v>139.0</v>
      </c>
      <c r="L87" s="5" t="s">
        <v>2225</v>
      </c>
      <c r="M87" s="5" t="s">
        <v>2236</v>
      </c>
      <c r="N87" s="5" t="s">
        <v>139</v>
      </c>
      <c r="O87" s="5" t="s">
        <v>141</v>
      </c>
      <c r="P87" s="5" t="s">
        <v>142</v>
      </c>
      <c r="Q87" s="5" t="s">
        <v>1197</v>
      </c>
      <c r="R87" s="8" t="s">
        <v>1198</v>
      </c>
      <c r="S87" s="5" t="s">
        <v>122</v>
      </c>
      <c r="T87" s="5" t="s">
        <v>2230</v>
      </c>
    </row>
    <row r="88">
      <c r="B88" s="14">
        <f>RANDBETWEEN(1,173)</f>
        <v>73</v>
      </c>
      <c r="C88" s="33" t="s">
        <v>2229</v>
      </c>
      <c r="D88" s="5" t="s">
        <v>1203</v>
      </c>
      <c r="E88" s="5" t="s">
        <v>1207</v>
      </c>
      <c r="F88" s="5" t="s">
        <v>1208</v>
      </c>
      <c r="G88" s="33" t="s">
        <v>1147</v>
      </c>
      <c r="H88" s="34" t="s">
        <v>2255</v>
      </c>
      <c r="I88" s="30" t="str">
        <f>HYPERLINK("https://docs.google.com/document/d/1ip-knFw2izj7Ia1B0EpqYD98zgv8tSV2JBBMEMXdWqM/edit?usp=drivesdk","Canopy Nomination 140: Noble High School")</f>
        <v>Canopy Nomination 140: Noble High School</v>
      </c>
      <c r="J88" s="6" t="s">
        <v>2235</v>
      </c>
      <c r="K88" s="5">
        <v>140.0</v>
      </c>
      <c r="L88" s="5" t="s">
        <v>2225</v>
      </c>
      <c r="M88" s="5"/>
      <c r="N88" s="5" t="s">
        <v>109</v>
      </c>
      <c r="O88" s="5" t="s">
        <v>1204</v>
      </c>
      <c r="P88" s="5" t="s">
        <v>355</v>
      </c>
      <c r="Q88" s="5" t="s">
        <v>1205</v>
      </c>
      <c r="R88" s="8" t="s">
        <v>1206</v>
      </c>
      <c r="S88" s="5" t="s">
        <v>157</v>
      </c>
      <c r="T88" s="5" t="s">
        <v>2240</v>
      </c>
      <c r="U88" s="5" t="s">
        <v>2241</v>
      </c>
    </row>
    <row r="89">
      <c r="B89" s="14">
        <f>RANDBETWEEN(1,95)</f>
        <v>90</v>
      </c>
      <c r="C89" s="33" t="s">
        <v>2216</v>
      </c>
      <c r="D89" s="5" t="s">
        <v>1213</v>
      </c>
      <c r="E89" s="5" t="s">
        <v>1217</v>
      </c>
      <c r="F89" s="5" t="s">
        <v>1218</v>
      </c>
      <c r="G89" s="33" t="s">
        <v>2447</v>
      </c>
      <c r="H89" s="34" t="s">
        <v>2234</v>
      </c>
      <c r="I89" s="16" t="str">
        <f>HYPERLINK("https://docs.google.com/document/d/1r9C_fAw0UGTn_ElhtyGiUx9BYHPM5bUdmrupnbLTMi4/edit?usp=drivesdk","Canopy Nomination 141: Norris Academy")</f>
        <v>Canopy Nomination 141: Norris Academy</v>
      </c>
      <c r="J89" s="6" t="s">
        <v>2224</v>
      </c>
      <c r="K89" s="5">
        <v>141.0</v>
      </c>
      <c r="L89" s="5" t="s">
        <v>2225</v>
      </c>
      <c r="M89" s="5"/>
      <c r="N89" s="5" t="s">
        <v>139</v>
      </c>
      <c r="O89" s="5" t="s">
        <v>1214</v>
      </c>
      <c r="P89" s="5" t="s">
        <v>503</v>
      </c>
      <c r="Q89" s="5" t="s">
        <v>1215</v>
      </c>
      <c r="R89" s="8" t="s">
        <v>1216</v>
      </c>
      <c r="S89" s="5" t="s">
        <v>157</v>
      </c>
      <c r="T89" s="5" t="s">
        <v>2240</v>
      </c>
    </row>
    <row r="90">
      <c r="B90" s="14">
        <f t="shared" ref="B90:B91" si="18">RANDBETWEEN(1,173)</f>
        <v>39</v>
      </c>
      <c r="C90" s="33" t="s">
        <v>2229</v>
      </c>
      <c r="D90" s="5" t="s">
        <v>1221</v>
      </c>
      <c r="E90" s="5" t="s">
        <v>1225</v>
      </c>
      <c r="F90" s="5" t="s">
        <v>1226</v>
      </c>
      <c r="G90" s="33" t="s">
        <v>158</v>
      </c>
      <c r="H90" s="34" t="s">
        <v>2234</v>
      </c>
      <c r="I90" s="16" t="str">
        <f>HYPERLINK("https://docs.google.com/document/d/1QjQsk7TMMJ1I0Oy8jDEsp67jNq90sdE1sa6zgaDOTk8/edit?usp=drivesdk","Canopy Nomination 142: North Edgecombe High School")</f>
        <v>Canopy Nomination 142: North Edgecombe High School</v>
      </c>
      <c r="J90" s="6" t="s">
        <v>2235</v>
      </c>
      <c r="K90" s="5">
        <v>142.0</v>
      </c>
      <c r="L90" s="5" t="s">
        <v>2225</v>
      </c>
      <c r="M90" s="5"/>
      <c r="N90" s="5" t="s">
        <v>139</v>
      </c>
      <c r="O90" s="5" t="s">
        <v>1222</v>
      </c>
      <c r="P90" s="5" t="s">
        <v>151</v>
      </c>
      <c r="Q90" s="5" t="s">
        <v>1223</v>
      </c>
      <c r="R90" s="8" t="s">
        <v>1224</v>
      </c>
      <c r="S90" s="5" t="s">
        <v>157</v>
      </c>
      <c r="T90" s="5" t="s">
        <v>2237</v>
      </c>
      <c r="U90" s="5" t="s">
        <v>2241</v>
      </c>
    </row>
    <row r="91">
      <c r="B91" s="14">
        <f t="shared" si="18"/>
        <v>16</v>
      </c>
      <c r="C91" s="33" t="s">
        <v>2229</v>
      </c>
      <c r="D91" s="5" t="s">
        <v>1235</v>
      </c>
      <c r="E91" s="5" t="s">
        <v>1239</v>
      </c>
      <c r="F91" s="5" t="s">
        <v>1240</v>
      </c>
      <c r="G91" s="33" t="s">
        <v>1228</v>
      </c>
      <c r="H91" s="34" t="s">
        <v>2219</v>
      </c>
      <c r="I91" s="16" t="str">
        <f>HYPERLINK("https://docs.google.com/document/d/1sROrXfJNxFa31pNH3SddScRYFv4fnPn0ZSGFsyzVOgU/edit?usp=drivesdk","Canopy Nomination 144: Northside Elementary School")</f>
        <v>Canopy Nomination 144: Northside Elementary School</v>
      </c>
      <c r="J91" s="6" t="s">
        <v>2235</v>
      </c>
      <c r="K91" s="5">
        <v>144.0</v>
      </c>
      <c r="L91" s="5" t="s">
        <v>2225</v>
      </c>
      <c r="M91" s="5"/>
      <c r="N91" s="5" t="s">
        <v>109</v>
      </c>
      <c r="O91" s="5" t="s">
        <v>1236</v>
      </c>
      <c r="P91" s="5" t="s">
        <v>386</v>
      </c>
      <c r="Q91" s="5" t="s">
        <v>1237</v>
      </c>
      <c r="R91" s="8" t="s">
        <v>1238</v>
      </c>
      <c r="S91" s="5" t="s">
        <v>122</v>
      </c>
      <c r="T91" s="5" t="s">
        <v>2226</v>
      </c>
      <c r="U91" s="5" t="s">
        <v>2241</v>
      </c>
    </row>
    <row r="92">
      <c r="B92" s="14">
        <f t="shared" ref="B92:B93" si="19">RANDBETWEEN(1,95)</f>
        <v>57</v>
      </c>
      <c r="C92" s="33" t="s">
        <v>2216</v>
      </c>
      <c r="D92" s="5" t="s">
        <v>1242</v>
      </c>
      <c r="E92" s="5" t="s">
        <v>1245</v>
      </c>
      <c r="F92" s="5" t="s">
        <v>1246</v>
      </c>
      <c r="G92" s="33" t="s">
        <v>2218</v>
      </c>
      <c r="H92" s="34" t="s">
        <v>2219</v>
      </c>
      <c r="I92" s="16" t="str">
        <f>HYPERLINK("https://docs.google.com/document/d/1CExYvMQ3bFll-CQ3-lyhKi8JRWNqrS3K1ziijyyKq54/edit?usp=drivesdk","Canopy Nomination 145: Nottingham Elementary School")</f>
        <v>Canopy Nomination 145: Nottingham Elementary School</v>
      </c>
      <c r="J92" s="6" t="s">
        <v>2224</v>
      </c>
      <c r="K92" s="5">
        <v>145.0</v>
      </c>
      <c r="L92" s="5" t="s">
        <v>2225</v>
      </c>
      <c r="M92" s="5"/>
      <c r="N92" s="5" t="s">
        <v>139</v>
      </c>
      <c r="O92" s="5" t="s">
        <v>976</v>
      </c>
      <c r="P92" s="5" t="s">
        <v>397</v>
      </c>
      <c r="Q92" s="5" t="s">
        <v>1243</v>
      </c>
      <c r="R92" s="8" t="s">
        <v>1244</v>
      </c>
      <c r="S92" s="5" t="s">
        <v>122</v>
      </c>
      <c r="T92" s="5" t="s">
        <v>2240</v>
      </c>
    </row>
    <row r="93">
      <c r="B93" s="14">
        <f t="shared" si="19"/>
        <v>45</v>
      </c>
      <c r="C93" s="33" t="s">
        <v>2216</v>
      </c>
      <c r="D93" s="5" t="s">
        <v>1254</v>
      </c>
      <c r="E93" s="5" t="s">
        <v>1258</v>
      </c>
      <c r="F93" s="5" t="s">
        <v>1259</v>
      </c>
      <c r="G93" s="33" t="s">
        <v>576</v>
      </c>
      <c r="H93" s="34" t="s">
        <v>2219</v>
      </c>
      <c r="I93" s="16" t="str">
        <f>HYPERLINK("https://docs.google.com/document/d/1ukHh1Y-CCei942eGTxnyFHjOTP3AHgAeEHpCBEk97HA/edit?usp=drivesdk","Canopy Nomination 147: Oakland High School")</f>
        <v>Canopy Nomination 147: Oakland High School</v>
      </c>
      <c r="J93" s="6" t="s">
        <v>2224</v>
      </c>
      <c r="K93" s="5">
        <v>147.0</v>
      </c>
      <c r="L93" s="5" t="s">
        <v>2225</v>
      </c>
      <c r="M93" s="5"/>
      <c r="N93" s="5" t="s">
        <v>109</v>
      </c>
      <c r="O93" s="5" t="s">
        <v>1255</v>
      </c>
      <c r="P93" s="5" t="s">
        <v>456</v>
      </c>
      <c r="Q93" s="5" t="s">
        <v>1256</v>
      </c>
      <c r="R93" s="8" t="s">
        <v>1257</v>
      </c>
      <c r="S93" s="5" t="s">
        <v>122</v>
      </c>
      <c r="T93" s="5" t="s">
        <v>2230</v>
      </c>
    </row>
    <row r="94">
      <c r="B94" s="14">
        <f>RANDBETWEEN(1,173)</f>
        <v>153</v>
      </c>
      <c r="C94" s="33" t="s">
        <v>2229</v>
      </c>
      <c r="D94" s="5" t="s">
        <v>1278</v>
      </c>
      <c r="E94" s="5" t="s">
        <v>1279</v>
      </c>
      <c r="F94" s="5" t="s">
        <v>1280</v>
      </c>
      <c r="G94" s="33" t="s">
        <v>2448</v>
      </c>
      <c r="H94" s="34" t="s">
        <v>2234</v>
      </c>
      <c r="I94" s="16" t="str">
        <f>HYPERLINK("https://docs.google.com/document/d/1-5cTT7ysHXc2wA8pLRo6mzR_A-g9HL7Y_NPceZ6JOFc/edit?usp=drivesdk","Canopy Nomination 150: One Stone")</f>
        <v>Canopy Nomination 150: One Stone</v>
      </c>
      <c r="J94" s="6" t="s">
        <v>2235</v>
      </c>
      <c r="K94" s="5">
        <v>150.0</v>
      </c>
      <c r="L94" s="5" t="s">
        <v>2225</v>
      </c>
      <c r="M94" s="5"/>
      <c r="N94" s="5" t="s">
        <v>139</v>
      </c>
      <c r="O94" s="5" t="s">
        <v>776</v>
      </c>
      <c r="P94" s="5" t="s">
        <v>274</v>
      </c>
      <c r="Q94" s="5" t="s">
        <v>143</v>
      </c>
      <c r="R94" s="7" t="s">
        <v>117</v>
      </c>
      <c r="S94" s="5" t="s">
        <v>157</v>
      </c>
      <c r="T94" s="5" t="s">
        <v>2230</v>
      </c>
      <c r="U94" s="5" t="s">
        <v>2241</v>
      </c>
    </row>
    <row r="95">
      <c r="B95" s="14">
        <f t="shared" ref="B95:B96" si="20">RANDBETWEEN(1,95)</f>
        <v>72</v>
      </c>
      <c r="C95" s="33" t="s">
        <v>2216</v>
      </c>
      <c r="D95" s="5" t="s">
        <v>1284</v>
      </c>
      <c r="E95" s="5" t="s">
        <v>1287</v>
      </c>
      <c r="F95" s="5" t="s">
        <v>1288</v>
      </c>
      <c r="G95" s="33" t="s">
        <v>201</v>
      </c>
      <c r="H95" s="34" t="s">
        <v>2219</v>
      </c>
      <c r="I95" s="16" t="str">
        <f>HYPERLINK("https://docs.google.com/document/d/1vuUnSm1FWHUUEIJQDSypkW2C6D-aaLPB2hyClKBq3uw/edit?usp=drivesdk","Canopy Nomination 151: Orlo Avenue Elementary")</f>
        <v>Canopy Nomination 151: Orlo Avenue Elementary</v>
      </c>
      <c r="J95" s="5" t="s">
        <v>2224</v>
      </c>
      <c r="K95" s="5">
        <v>151.0</v>
      </c>
      <c r="L95" s="5" t="s">
        <v>2225</v>
      </c>
      <c r="M95" s="5" t="s">
        <v>2236</v>
      </c>
      <c r="N95" s="5" t="s">
        <v>139</v>
      </c>
      <c r="O95" s="5" t="s">
        <v>1285</v>
      </c>
      <c r="P95" s="5" t="s">
        <v>204</v>
      </c>
      <c r="Q95" s="5" t="s">
        <v>143</v>
      </c>
      <c r="R95" s="8" t="s">
        <v>1286</v>
      </c>
      <c r="S95" s="5" t="s">
        <v>122</v>
      </c>
      <c r="T95" s="5" t="s">
        <v>2240</v>
      </c>
    </row>
    <row r="96">
      <c r="B96" s="14">
        <f t="shared" si="20"/>
        <v>17</v>
      </c>
      <c r="C96" s="33" t="s">
        <v>2216</v>
      </c>
      <c r="D96" s="5" t="s">
        <v>1298</v>
      </c>
      <c r="E96" s="5" t="s">
        <v>1302</v>
      </c>
      <c r="F96" s="5" t="s">
        <v>1303</v>
      </c>
      <c r="G96" s="33" t="s">
        <v>393</v>
      </c>
      <c r="H96" s="34" t="s">
        <v>2219</v>
      </c>
      <c r="I96" s="16" t="str">
        <f>HYPERLINK("https://docs.google.com/document/d/1RlK6se9scUQx26zTaKrRBkq1PMCQv4NaGyR3PEzokSg/edit?usp=drivesdk","Canopy Nomination 153: Park View Elementary")</f>
        <v>Canopy Nomination 153: Park View Elementary</v>
      </c>
      <c r="J96" s="6" t="s">
        <v>2224</v>
      </c>
      <c r="K96" s="5">
        <v>153.0</v>
      </c>
      <c r="L96" s="5" t="s">
        <v>2225</v>
      </c>
      <c r="M96" s="5"/>
      <c r="N96" s="5" t="s">
        <v>139</v>
      </c>
      <c r="O96" s="5" t="s">
        <v>1299</v>
      </c>
      <c r="P96" s="5" t="s">
        <v>151</v>
      </c>
      <c r="Q96" s="5" t="s">
        <v>1300</v>
      </c>
      <c r="R96" s="8" t="s">
        <v>1301</v>
      </c>
      <c r="S96" s="5" t="s">
        <v>122</v>
      </c>
      <c r="T96" s="5" t="s">
        <v>2230</v>
      </c>
    </row>
    <row r="97">
      <c r="B97" s="14">
        <f t="shared" ref="B97:B99" si="21">RANDBETWEEN(1,173)</f>
        <v>46</v>
      </c>
      <c r="C97" s="33" t="s">
        <v>2229</v>
      </c>
      <c r="D97" s="5" t="s">
        <v>1308</v>
      </c>
      <c r="E97" s="5" t="s">
        <v>1312</v>
      </c>
      <c r="F97" s="5" t="s">
        <v>1313</v>
      </c>
      <c r="G97" s="33" t="s">
        <v>2311</v>
      </c>
      <c r="H97" s="34" t="s">
        <v>2255</v>
      </c>
      <c r="I97" s="30" t="str">
        <f>HYPERLINK("https://docs.google.com/document/d/1u3eSiEu3kP9moAzMCpwDtphufjeF1AO4nriWbpGI3ns/edit?usp=drivesdk","Canopy Nomination 154: Parker-Varney Elementary")</f>
        <v>Canopy Nomination 154: Parker-Varney Elementary</v>
      </c>
      <c r="J97" s="6" t="s">
        <v>2235</v>
      </c>
      <c r="K97" s="5">
        <v>154.0</v>
      </c>
      <c r="L97" s="5" t="s">
        <v>2225</v>
      </c>
      <c r="M97" s="5"/>
      <c r="N97" s="5" t="s">
        <v>109</v>
      </c>
      <c r="O97" s="5" t="s">
        <v>1309</v>
      </c>
      <c r="P97" s="5" t="s">
        <v>448</v>
      </c>
      <c r="Q97" s="5" t="s">
        <v>1310</v>
      </c>
      <c r="R97" s="8" t="s">
        <v>1311</v>
      </c>
      <c r="S97" s="5" t="s">
        <v>157</v>
      </c>
      <c r="T97" s="5" t="s">
        <v>2240</v>
      </c>
      <c r="U97" s="5" t="s">
        <v>2241</v>
      </c>
    </row>
    <row r="98">
      <c r="B98" s="14">
        <f t="shared" si="21"/>
        <v>64</v>
      </c>
      <c r="C98" s="33" t="s">
        <v>2229</v>
      </c>
      <c r="D98" s="5" t="s">
        <v>1322</v>
      </c>
      <c r="E98" s="5" t="s">
        <v>1326</v>
      </c>
      <c r="F98" s="5" t="s">
        <v>1327</v>
      </c>
      <c r="G98" s="33" t="s">
        <v>1321</v>
      </c>
      <c r="H98" s="34" t="s">
        <v>2219</v>
      </c>
      <c r="I98" s="16" t="str">
        <f>HYPERLINK("https://docs.google.com/document/d/1mJEHDWJzsLPnmB6uvoDItIY-F8pk0bBECQ_Zjy5zzqs/edit?usp=drivesdk","Canopy Nomination 156: Pea Ridge Primary/Intermediate")</f>
        <v>Canopy Nomination 156: Pea Ridge Primary/Intermediate</v>
      </c>
      <c r="J98" s="6" t="s">
        <v>2235</v>
      </c>
      <c r="K98" s="5">
        <v>156.0</v>
      </c>
      <c r="L98" s="5" t="s">
        <v>2225</v>
      </c>
      <c r="M98" s="5"/>
      <c r="N98" s="5" t="s">
        <v>109</v>
      </c>
      <c r="O98" s="5" t="s">
        <v>1323</v>
      </c>
      <c r="P98" s="5" t="s">
        <v>386</v>
      </c>
      <c r="Q98" s="5" t="s">
        <v>1324</v>
      </c>
      <c r="R98" s="8" t="s">
        <v>1325</v>
      </c>
      <c r="S98" s="5" t="s">
        <v>122</v>
      </c>
      <c r="T98" s="5" t="s">
        <v>2240</v>
      </c>
      <c r="U98" s="5" t="s">
        <v>2241</v>
      </c>
    </row>
    <row r="99">
      <c r="B99" s="14">
        <f t="shared" si="21"/>
        <v>135</v>
      </c>
      <c r="C99" s="33" t="s">
        <v>2229</v>
      </c>
      <c r="D99" s="5" t="s">
        <v>1359</v>
      </c>
      <c r="E99" s="5" t="s">
        <v>1366</v>
      </c>
      <c r="F99" s="5" t="s">
        <v>1367</v>
      </c>
      <c r="G99" s="33" t="s">
        <v>1426</v>
      </c>
      <c r="H99" s="34" t="s">
        <v>2219</v>
      </c>
      <c r="I99" s="16" t="str">
        <f>HYPERLINK("https://docs.google.com/document/d/1xort9tjDQ8zbzC-_YP8jCcdT0MIYGOwTm9K4YR_t9SM/edit?usp=drivesdk","Canopy Nomination 160: Pioneer Ridge Middle School")</f>
        <v>Canopy Nomination 160: Pioneer Ridge Middle School</v>
      </c>
      <c r="J99" s="6" t="s">
        <v>2235</v>
      </c>
      <c r="K99" s="5">
        <v>160.0</v>
      </c>
      <c r="L99" s="5" t="s">
        <v>2225</v>
      </c>
      <c r="M99" s="5"/>
      <c r="N99" s="5" t="s">
        <v>139</v>
      </c>
      <c r="O99" s="5" t="s">
        <v>1361</v>
      </c>
      <c r="P99" s="5" t="s">
        <v>249</v>
      </c>
      <c r="Q99" s="5" t="s">
        <v>1363</v>
      </c>
      <c r="R99" s="8" t="s">
        <v>1364</v>
      </c>
      <c r="S99" s="5" t="s">
        <v>122</v>
      </c>
      <c r="T99" s="5" t="s">
        <v>2237</v>
      </c>
      <c r="U99" s="5" t="s">
        <v>2241</v>
      </c>
    </row>
    <row r="100">
      <c r="B100" s="14">
        <f>RANDBETWEEN(1,95)</f>
        <v>74</v>
      </c>
      <c r="C100" s="33" t="s">
        <v>2216</v>
      </c>
      <c r="D100" s="5" t="s">
        <v>1374</v>
      </c>
      <c r="E100" s="5" t="s">
        <v>1378</v>
      </c>
      <c r="F100" s="5" t="s">
        <v>1379</v>
      </c>
      <c r="G100" s="33" t="s">
        <v>754</v>
      </c>
      <c r="H100" s="34" t="s">
        <v>2219</v>
      </c>
      <c r="I100" s="16" t="str">
        <f>HYPERLINK("https://docs.google.com/document/d/1uFteWilC8f952rsaS31eCAnxuh_0cR7f9zQjlbfnJEk/edit?usp=drivesdk","Canopy Nomination 161: Pittsfield Middle High School")</f>
        <v>Canopy Nomination 161: Pittsfield Middle High School</v>
      </c>
      <c r="J100" s="6" t="s">
        <v>2224</v>
      </c>
      <c r="K100" s="5">
        <v>161.0</v>
      </c>
      <c r="L100" s="5" t="s">
        <v>2225</v>
      </c>
      <c r="M100" s="5"/>
      <c r="N100" s="5" t="s">
        <v>109</v>
      </c>
      <c r="O100" s="5" t="s">
        <v>1375</v>
      </c>
      <c r="P100" s="5" t="s">
        <v>448</v>
      </c>
      <c r="Q100" s="5" t="s">
        <v>1376</v>
      </c>
      <c r="R100" s="8" t="s">
        <v>1377</v>
      </c>
      <c r="S100" s="5" t="s">
        <v>122</v>
      </c>
      <c r="T100" s="5" t="s">
        <v>2240</v>
      </c>
    </row>
    <row r="101">
      <c r="B101" s="14">
        <f>RANDBETWEEN(1,173)</f>
        <v>12</v>
      </c>
      <c r="C101" s="33" t="s">
        <v>2229</v>
      </c>
      <c r="D101" s="5" t="s">
        <v>1393</v>
      </c>
      <c r="E101" s="5" t="s">
        <v>1395</v>
      </c>
      <c r="F101" s="5" t="s">
        <v>1396</v>
      </c>
      <c r="G101" s="33" t="s">
        <v>2218</v>
      </c>
      <c r="H101" s="34" t="s">
        <v>2219</v>
      </c>
      <c r="I101" s="16" t="str">
        <f>HYPERLINK("https://docs.google.com/document/d/1GN7bHOdhRGnHzHKWA5k7_GM1YL5YMO-6twPnr64kCmc/edit?usp=drivesdk","Canopy Nomination 164: Powderhouse Studios")</f>
        <v>Canopy Nomination 164: Powderhouse Studios</v>
      </c>
      <c r="J101" s="6" t="s">
        <v>2235</v>
      </c>
      <c r="K101" s="5">
        <v>164.0</v>
      </c>
      <c r="L101" s="5" t="s">
        <v>2225</v>
      </c>
      <c r="M101" s="5"/>
      <c r="N101" s="5" t="s">
        <v>139</v>
      </c>
      <c r="O101" s="5" t="s">
        <v>1394</v>
      </c>
      <c r="P101" s="5" t="s">
        <v>327</v>
      </c>
      <c r="Q101" s="5" t="s">
        <v>143</v>
      </c>
      <c r="R101" s="7" t="s">
        <v>117</v>
      </c>
      <c r="S101" s="5" t="s">
        <v>122</v>
      </c>
      <c r="T101" s="5" t="s">
        <v>2240</v>
      </c>
      <c r="U101" s="5" t="s">
        <v>2241</v>
      </c>
    </row>
    <row r="102">
      <c r="B102" s="14">
        <f>RANDBETWEEN(1,95)</f>
        <v>30</v>
      </c>
      <c r="C102" s="33" t="s">
        <v>2216</v>
      </c>
      <c r="D102" s="5" t="s">
        <v>1412</v>
      </c>
      <c r="E102" s="5" t="s">
        <v>1415</v>
      </c>
      <c r="F102" s="5" t="s">
        <v>1416</v>
      </c>
      <c r="G102" s="33" t="s">
        <v>403</v>
      </c>
      <c r="H102" s="34" t="s">
        <v>2219</v>
      </c>
      <c r="I102" s="16" t="str">
        <f>HYPERLINK("https://docs.google.com/document/d/1mwI2yneyARaNS32wU0gj0OpviZSZ7enKjbm-ZxhujuM/edit?usp=drivesdk","Canopy Nomination 167: Red Bank Elementary")</f>
        <v>Canopy Nomination 167: Red Bank Elementary</v>
      </c>
      <c r="J102" s="6" t="s">
        <v>2224</v>
      </c>
      <c r="K102" s="5">
        <v>167.0</v>
      </c>
      <c r="L102" s="5" t="s">
        <v>2225</v>
      </c>
      <c r="M102" s="5"/>
      <c r="N102" s="5" t="s">
        <v>139</v>
      </c>
      <c r="O102" s="5" t="s">
        <v>871</v>
      </c>
      <c r="P102" s="5" t="s">
        <v>406</v>
      </c>
      <c r="Q102" s="5" t="s">
        <v>1413</v>
      </c>
      <c r="R102" s="8" t="s">
        <v>1414</v>
      </c>
      <c r="S102" s="5" t="s">
        <v>122</v>
      </c>
      <c r="T102" s="5" t="s">
        <v>2226</v>
      </c>
    </row>
    <row r="103">
      <c r="B103" s="14">
        <f>RANDBETWEEN(1,173)</f>
        <v>144</v>
      </c>
      <c r="C103" s="33" t="s">
        <v>2229</v>
      </c>
      <c r="D103" s="5" t="s">
        <v>1421</v>
      </c>
      <c r="E103" s="5" t="s">
        <v>1423</v>
      </c>
      <c r="F103" s="5" t="s">
        <v>1424</v>
      </c>
      <c r="G103" s="33" t="s">
        <v>2449</v>
      </c>
      <c r="H103" s="34" t="s">
        <v>2234</v>
      </c>
      <c r="I103" s="16" t="str">
        <f>HYPERLINK("https://docs.google.com/document/d/181F-ug6s6Iw_SFJH0WGdmCoGA4jrjQ9x18ShiEdTiWQ/edit?usp=drivesdk","Canopy Nomination 168: Reiche Community School")</f>
        <v>Canopy Nomination 168: Reiche Community School</v>
      </c>
      <c r="J103" s="6" t="s">
        <v>2235</v>
      </c>
      <c r="K103" s="5">
        <v>168.0</v>
      </c>
      <c r="L103" s="5" t="s">
        <v>2225</v>
      </c>
      <c r="M103" s="5"/>
      <c r="N103" s="5" t="s">
        <v>139</v>
      </c>
      <c r="O103" s="5" t="s">
        <v>354</v>
      </c>
      <c r="P103" s="5" t="s">
        <v>355</v>
      </c>
      <c r="Q103" s="5" t="s">
        <v>356</v>
      </c>
      <c r="R103" s="8" t="s">
        <v>1422</v>
      </c>
      <c r="S103" s="5" t="s">
        <v>157</v>
      </c>
      <c r="T103" s="5" t="s">
        <v>2230</v>
      </c>
      <c r="U103" s="5" t="s">
        <v>2241</v>
      </c>
    </row>
    <row r="104">
      <c r="B104" s="14">
        <f>RANDBETWEEN(1,95)</f>
        <v>51</v>
      </c>
      <c r="C104" s="33" t="s">
        <v>2216</v>
      </c>
      <c r="D104" s="5" t="s">
        <v>1427</v>
      </c>
      <c r="E104" s="5" t="s">
        <v>1430</v>
      </c>
      <c r="F104" s="5" t="s">
        <v>1431</v>
      </c>
      <c r="G104" s="33" t="s">
        <v>403</v>
      </c>
      <c r="H104" s="34" t="s">
        <v>2219</v>
      </c>
      <c r="I104" s="16" t="str">
        <f>HYPERLINK("https://docs.google.com/document/d/1pB_yVyWtxoxtzgNSptwSrIsojaXawJJ6MgCWDoh8_Zg/edit?usp=drivesdk","Canopy Nomination 169: River Bluff High School")</f>
        <v>Canopy Nomination 169: River Bluff High School</v>
      </c>
      <c r="J104" s="6" t="s">
        <v>2224</v>
      </c>
      <c r="K104" s="5">
        <v>169.0</v>
      </c>
      <c r="L104" s="5" t="s">
        <v>2225</v>
      </c>
      <c r="M104" s="5"/>
      <c r="N104" s="5" t="s">
        <v>139</v>
      </c>
      <c r="O104" s="5" t="s">
        <v>871</v>
      </c>
      <c r="P104" s="5" t="s">
        <v>406</v>
      </c>
      <c r="Q104" s="5" t="s">
        <v>1428</v>
      </c>
      <c r="R104" s="8" t="s">
        <v>1429</v>
      </c>
      <c r="S104" s="5" t="s">
        <v>122</v>
      </c>
      <c r="T104" s="5" t="s">
        <v>2240</v>
      </c>
    </row>
    <row r="105">
      <c r="B105" s="14">
        <f t="shared" ref="B105:B107" si="22">RANDBETWEEN(1,173)</f>
        <v>163</v>
      </c>
      <c r="C105" s="33" t="s">
        <v>2229</v>
      </c>
      <c r="D105" s="5" t="s">
        <v>1435</v>
      </c>
      <c r="E105" s="5" t="s">
        <v>1437</v>
      </c>
      <c r="F105" s="5" t="s">
        <v>1438</v>
      </c>
      <c r="G105" s="33" t="s">
        <v>1434</v>
      </c>
      <c r="H105" s="34" t="s">
        <v>2219</v>
      </c>
      <c r="I105" s="16" t="str">
        <f>HYPERLINK("https://docs.google.com/document/d/1cUvRjd3Q9h5qaTgV9lPPRNBIe_wXPmwRJuRed5AyxuU/edit?usp=drivesdk","Canopy Nomination 170: Rochester Middle School")</f>
        <v>Canopy Nomination 170: Rochester Middle School</v>
      </c>
      <c r="J105" s="6" t="s">
        <v>2235</v>
      </c>
      <c r="K105" s="5">
        <v>170.0</v>
      </c>
      <c r="L105" s="5" t="s">
        <v>2225</v>
      </c>
      <c r="M105" s="5"/>
      <c r="N105" s="5" t="s">
        <v>109</v>
      </c>
      <c r="O105" s="5" t="s">
        <v>1069</v>
      </c>
      <c r="P105" s="5" t="s">
        <v>448</v>
      </c>
      <c r="Q105" s="5" t="s">
        <v>143</v>
      </c>
      <c r="R105" s="8" t="s">
        <v>1436</v>
      </c>
      <c r="S105" s="5" t="s">
        <v>122</v>
      </c>
      <c r="T105" s="5" t="s">
        <v>2240</v>
      </c>
      <c r="U105" s="5" t="s">
        <v>2241</v>
      </c>
    </row>
    <row r="106">
      <c r="B106" s="14">
        <f t="shared" si="22"/>
        <v>62</v>
      </c>
      <c r="C106" s="33" t="s">
        <v>2229</v>
      </c>
      <c r="D106" s="5" t="s">
        <v>1452</v>
      </c>
      <c r="E106" s="5" t="s">
        <v>1455</v>
      </c>
      <c r="F106" s="5" t="s">
        <v>1456</v>
      </c>
      <c r="G106" s="33" t="s">
        <v>2218</v>
      </c>
      <c r="H106" s="34" t="s">
        <v>2219</v>
      </c>
      <c r="I106" s="16" t="str">
        <f>HYPERLINK("https://docs.google.com/document/d/1XtWKPa6Cv6K-aA8Gaqx0J2NEIGwB-hyKslYIoLTCZA4/edit?usp=drivesdk","Canopy Nomination 172: Rooted School")</f>
        <v>Canopy Nomination 172: Rooted School</v>
      </c>
      <c r="J106" s="6" t="s">
        <v>2235</v>
      </c>
      <c r="K106" s="5">
        <v>172.0</v>
      </c>
      <c r="L106" s="5" t="s">
        <v>2225</v>
      </c>
      <c r="M106" s="5"/>
      <c r="N106" s="5" t="s">
        <v>139</v>
      </c>
      <c r="O106" s="5" t="s">
        <v>1453</v>
      </c>
      <c r="P106" s="5" t="s">
        <v>467</v>
      </c>
      <c r="Q106" s="5" t="s">
        <v>143</v>
      </c>
      <c r="R106" s="8" t="s">
        <v>1454</v>
      </c>
      <c r="S106" s="5" t="s">
        <v>122</v>
      </c>
      <c r="T106" s="5" t="s">
        <v>2240</v>
      </c>
      <c r="U106" s="5" t="s">
        <v>2241</v>
      </c>
    </row>
    <row r="107">
      <c r="B107" s="14">
        <f t="shared" si="22"/>
        <v>153</v>
      </c>
      <c r="C107" s="33" t="s">
        <v>2229</v>
      </c>
      <c r="D107" s="5" t="s">
        <v>1464</v>
      </c>
      <c r="E107" s="5" t="s">
        <v>1468</v>
      </c>
      <c r="F107" s="5" t="s">
        <v>1469</v>
      </c>
      <c r="G107" s="33" t="s">
        <v>132</v>
      </c>
      <c r="H107" s="34" t="s">
        <v>2219</v>
      </c>
      <c r="I107" s="16" t="str">
        <f>HYPERLINK("https://docs.google.com/document/d/12ivMwe0zrD8-NSQN7XutO4KrcBojdwvb92Ot51mBEMY/edit?usp=drivesdk","Canopy Nomination 174: Salem High School")</f>
        <v>Canopy Nomination 174: Salem High School</v>
      </c>
      <c r="J107" s="6" t="s">
        <v>2235</v>
      </c>
      <c r="K107" s="5">
        <v>174.0</v>
      </c>
      <c r="L107" s="5" t="s">
        <v>2225</v>
      </c>
      <c r="M107" s="5"/>
      <c r="N107" s="5" t="s">
        <v>109</v>
      </c>
      <c r="O107" s="5" t="s">
        <v>1465</v>
      </c>
      <c r="P107" s="5" t="s">
        <v>129</v>
      </c>
      <c r="Q107" s="5" t="s">
        <v>1466</v>
      </c>
      <c r="R107" s="8" t="s">
        <v>1467</v>
      </c>
      <c r="S107" s="5" t="s">
        <v>122</v>
      </c>
      <c r="T107" s="5" t="s">
        <v>2240</v>
      </c>
      <c r="U107" s="5" t="s">
        <v>2241</v>
      </c>
    </row>
    <row r="108">
      <c r="B108" s="14">
        <f>RANDBETWEEN(1,95)</f>
        <v>95</v>
      </c>
      <c r="C108" s="33" t="s">
        <v>2216</v>
      </c>
      <c r="D108" s="5" t="s">
        <v>1471</v>
      </c>
      <c r="E108" s="5" t="s">
        <v>1475</v>
      </c>
      <c r="F108" s="5" t="s">
        <v>1476</v>
      </c>
      <c r="G108" s="33" t="s">
        <v>403</v>
      </c>
      <c r="H108" s="34" t="s">
        <v>2234</v>
      </c>
      <c r="I108" s="16" t="str">
        <f>HYPERLINK("https://docs.google.com/document/d/1GBon185DXkVDixbYnr8WNpRUaXERyGcxh7BuNoIHPjs/edit?usp=drivesdk","Canopy Nomination 175: Saluda Trail Middle School")</f>
        <v>Canopy Nomination 175: Saluda Trail Middle School</v>
      </c>
      <c r="J108" s="5" t="s">
        <v>2224</v>
      </c>
      <c r="K108" s="5">
        <v>175.0</v>
      </c>
      <c r="L108" s="5" t="s">
        <v>2225</v>
      </c>
      <c r="M108" s="5" t="s">
        <v>2236</v>
      </c>
      <c r="N108" s="5" t="s">
        <v>139</v>
      </c>
      <c r="O108" s="5" t="s">
        <v>1472</v>
      </c>
      <c r="P108" s="5" t="s">
        <v>406</v>
      </c>
      <c r="Q108" s="5" t="s">
        <v>1473</v>
      </c>
      <c r="R108" s="8" t="s">
        <v>1474</v>
      </c>
      <c r="S108" s="5" t="s">
        <v>157</v>
      </c>
      <c r="T108" s="5" t="s">
        <v>2240</v>
      </c>
    </row>
    <row r="109">
      <c r="B109" s="14">
        <f>RANDBETWEEN(1,173)</f>
        <v>137</v>
      </c>
      <c r="C109" s="33" t="s">
        <v>2229</v>
      </c>
      <c r="D109" s="5" t="s">
        <v>1482</v>
      </c>
      <c r="E109" s="5" t="s">
        <v>1486</v>
      </c>
      <c r="F109" s="5" t="s">
        <v>1487</v>
      </c>
      <c r="G109" s="33" t="s">
        <v>2450</v>
      </c>
      <c r="H109" s="34" t="s">
        <v>2255</v>
      </c>
      <c r="I109" s="30" t="str">
        <f>HYPERLINK("https://docs.google.com/document/d/1VIgkcw-NGHE1hCqFtw8-qlf7akvRf7s-i6c_GWQd5oI/edit?usp=drivesdk","Canopy Nomination 176: Sanborn Regional High School")</f>
        <v>Canopy Nomination 176: Sanborn Regional High School</v>
      </c>
      <c r="J109" s="6" t="s">
        <v>2235</v>
      </c>
      <c r="K109" s="5">
        <v>176.0</v>
      </c>
      <c r="L109" s="5" t="s">
        <v>2225</v>
      </c>
      <c r="M109" s="5"/>
      <c r="N109" s="5" t="s">
        <v>109</v>
      </c>
      <c r="O109" s="5" t="s">
        <v>1483</v>
      </c>
      <c r="P109" s="5" t="s">
        <v>448</v>
      </c>
      <c r="Q109" s="5" t="s">
        <v>1484</v>
      </c>
      <c r="R109" s="8" t="s">
        <v>1485</v>
      </c>
      <c r="S109" s="5" t="s">
        <v>157</v>
      </c>
      <c r="T109" s="5" t="s">
        <v>2240</v>
      </c>
      <c r="U109" s="5" t="s">
        <v>2241</v>
      </c>
    </row>
    <row r="110">
      <c r="B110" s="14">
        <f t="shared" ref="B110:B111" si="23">RANDBETWEEN(1,95)</f>
        <v>5</v>
      </c>
      <c r="C110" s="33" t="s">
        <v>2216</v>
      </c>
      <c r="D110" s="5" t="s">
        <v>1491</v>
      </c>
      <c r="E110" s="5" t="s">
        <v>1494</v>
      </c>
      <c r="F110" s="5" t="s">
        <v>1495</v>
      </c>
      <c r="G110" s="33" t="s">
        <v>192</v>
      </c>
      <c r="H110" s="34" t="s">
        <v>2219</v>
      </c>
      <c r="I110" s="16" t="str">
        <f>HYPERLINK("https://docs.google.com/document/d/12u5-PSI80v8H6yFkNsETQv9XueFDFTeDZdJTZOoTCzg/edit?usp=drivesdk","Canopy Nomination 177: Schoolcraft High School")</f>
        <v>Canopy Nomination 177: Schoolcraft High School</v>
      </c>
      <c r="J110" s="6" t="s">
        <v>2224</v>
      </c>
      <c r="K110" s="5">
        <v>177.0</v>
      </c>
      <c r="L110" s="5" t="s">
        <v>2225</v>
      </c>
      <c r="M110" s="5"/>
      <c r="N110" s="5" t="s">
        <v>139</v>
      </c>
      <c r="O110" s="5" t="s">
        <v>1492</v>
      </c>
      <c r="P110" s="5" t="s">
        <v>115</v>
      </c>
      <c r="Q110" s="5" t="s">
        <v>1492</v>
      </c>
      <c r="R110" s="8" t="s">
        <v>1493</v>
      </c>
      <c r="S110" s="5" t="s">
        <v>122</v>
      </c>
      <c r="T110" s="5" t="s">
        <v>2240</v>
      </c>
    </row>
    <row r="111">
      <c r="B111" s="14">
        <f t="shared" si="23"/>
        <v>54</v>
      </c>
      <c r="C111" s="33" t="s">
        <v>2216</v>
      </c>
      <c r="D111" s="5" t="s">
        <v>1505</v>
      </c>
      <c r="E111" s="5" t="s">
        <v>1508</v>
      </c>
      <c r="F111" s="5" t="s">
        <v>1509</v>
      </c>
      <c r="G111" s="33" t="s">
        <v>311</v>
      </c>
      <c r="H111" s="34" t="s">
        <v>2255</v>
      </c>
      <c r="I111" s="30" t="str">
        <f>HYPERLINK("https://docs.google.com/document/d/1aSAm9jNYwCUIfwU6nlAYjfSRSMOnTXXJxPdXBeuRRZc/edit?usp=drivesdk","Canopy Nomination 179: Scott Central High School")</f>
        <v>Canopy Nomination 179: Scott Central High School</v>
      </c>
      <c r="J111" s="6" t="s">
        <v>2224</v>
      </c>
      <c r="K111" s="5">
        <v>179.0</v>
      </c>
      <c r="L111" s="5" t="s">
        <v>2225</v>
      </c>
      <c r="M111" s="5"/>
      <c r="N111" s="5" t="s">
        <v>109</v>
      </c>
      <c r="O111" s="5" t="s">
        <v>1506</v>
      </c>
      <c r="P111" s="5" t="s">
        <v>314</v>
      </c>
      <c r="Q111" s="5" t="s">
        <v>143</v>
      </c>
      <c r="R111" s="8" t="s">
        <v>1507</v>
      </c>
      <c r="S111" s="5" t="s">
        <v>157</v>
      </c>
      <c r="T111" s="5" t="s">
        <v>2226</v>
      </c>
    </row>
    <row r="112">
      <c r="B112" s="14">
        <f>RANDBETWEEN(1,173)</f>
        <v>30</v>
      </c>
      <c r="C112" s="33" t="s">
        <v>2229</v>
      </c>
      <c r="D112" s="5" t="s">
        <v>1511</v>
      </c>
      <c r="E112" s="5" t="s">
        <v>1515</v>
      </c>
      <c r="F112" s="5" t="s">
        <v>1516</v>
      </c>
      <c r="G112" s="33" t="s">
        <v>2218</v>
      </c>
      <c r="H112" s="34" t="s">
        <v>2255</v>
      </c>
      <c r="I112" s="30" t="str">
        <f>HYPERLINK("https://docs.google.com/document/d/1ZkthUaJ-16KPJ8dLOL7WEO2ZaDw9p2_T0wZchVqDwnA/edit?usp=drivesdk","Canopy Nomination 180: SEEQS")</f>
        <v>Canopy Nomination 180: SEEQS</v>
      </c>
      <c r="J112" s="6" t="s">
        <v>2235</v>
      </c>
      <c r="K112" s="5">
        <v>180.0</v>
      </c>
      <c r="L112" s="5" t="s">
        <v>2225</v>
      </c>
      <c r="M112" s="5"/>
      <c r="N112" s="5" t="s">
        <v>109</v>
      </c>
      <c r="O112" s="5" t="s">
        <v>1512</v>
      </c>
      <c r="P112" s="5" t="s">
        <v>447</v>
      </c>
      <c r="Q112" s="5" t="s">
        <v>1513</v>
      </c>
      <c r="R112" s="8" t="s">
        <v>1514</v>
      </c>
      <c r="S112" s="5" t="s">
        <v>157</v>
      </c>
      <c r="T112" s="5" t="s">
        <v>2230</v>
      </c>
      <c r="U112" s="5" t="s">
        <v>2241</v>
      </c>
    </row>
    <row r="113">
      <c r="B113" s="14">
        <f>RANDBETWEEN(1,95)</f>
        <v>41</v>
      </c>
      <c r="C113" s="33" t="s">
        <v>2216</v>
      </c>
      <c r="D113" s="5" t="s">
        <v>1532</v>
      </c>
      <c r="E113" s="5" t="s">
        <v>1536</v>
      </c>
      <c r="F113" s="5" t="s">
        <v>1537</v>
      </c>
      <c r="G113" s="33" t="s">
        <v>1331</v>
      </c>
      <c r="H113" s="34" t="s">
        <v>2219</v>
      </c>
      <c r="I113" s="16" t="str">
        <f>HYPERLINK("https://docs.google.com/document/d/1krBvXcl6U69ECVmso444YCf6pcknvTPx2tiw2MsawXQ/edit?usp=drivesdk","Canopy Nomination 183: Shawnee High School")</f>
        <v>Canopy Nomination 183: Shawnee High School</v>
      </c>
      <c r="J113" s="6" t="s">
        <v>2224</v>
      </c>
      <c r="K113" s="5">
        <v>183.0</v>
      </c>
      <c r="L113" s="5" t="s">
        <v>2225</v>
      </c>
      <c r="M113" s="5"/>
      <c r="N113" s="5" t="s">
        <v>109</v>
      </c>
      <c r="O113" s="5" t="s">
        <v>1533</v>
      </c>
      <c r="P113" s="5" t="s">
        <v>504</v>
      </c>
      <c r="Q113" s="5" t="s">
        <v>1534</v>
      </c>
      <c r="R113" s="8" t="s">
        <v>1535</v>
      </c>
      <c r="S113" s="5" t="s">
        <v>122</v>
      </c>
      <c r="T113" s="5" t="s">
        <v>2226</v>
      </c>
    </row>
    <row r="114">
      <c r="B114" s="14">
        <f>RANDBETWEEN(1,173)</f>
        <v>39</v>
      </c>
      <c r="C114" s="33" t="s">
        <v>2229</v>
      </c>
      <c r="D114" s="5" t="s">
        <v>1539</v>
      </c>
      <c r="E114" s="5" t="s">
        <v>1543</v>
      </c>
      <c r="F114" s="5" t="s">
        <v>1544</v>
      </c>
      <c r="G114" s="33" t="s">
        <v>462</v>
      </c>
      <c r="H114" s="34" t="s">
        <v>2234</v>
      </c>
      <c r="I114" s="16" t="str">
        <f>HYPERLINK("https://docs.google.com/document/d/1jaoF544KyvDSzTtnuiGkkohcUdLk_v9XDms4G9DKWvw/edit?usp=drivesdk","Canopy Nomination 184: Siloam Springs High School")</f>
        <v>Canopy Nomination 184: Siloam Springs High School</v>
      </c>
      <c r="J114" s="6" t="s">
        <v>2235</v>
      </c>
      <c r="K114" s="5">
        <v>184.0</v>
      </c>
      <c r="L114" s="5" t="s">
        <v>2225</v>
      </c>
      <c r="M114" s="5"/>
      <c r="N114" s="5" t="s">
        <v>139</v>
      </c>
      <c r="O114" s="5" t="s">
        <v>1540</v>
      </c>
      <c r="P114" s="5" t="s">
        <v>386</v>
      </c>
      <c r="Q114" s="5" t="s">
        <v>1541</v>
      </c>
      <c r="R114" s="8" t="s">
        <v>1542</v>
      </c>
      <c r="S114" s="5" t="s">
        <v>157</v>
      </c>
      <c r="T114" s="5" t="s">
        <v>2237</v>
      </c>
      <c r="U114" s="5" t="s">
        <v>2241</v>
      </c>
    </row>
    <row r="115">
      <c r="B115" s="14">
        <f>RANDBETWEEN(1,95)</f>
        <v>71</v>
      </c>
      <c r="C115" s="33" t="s">
        <v>2216</v>
      </c>
      <c r="D115" s="5" t="s">
        <v>1548</v>
      </c>
      <c r="E115" s="5" t="s">
        <v>1552</v>
      </c>
      <c r="F115" s="5" t="s">
        <v>1553</v>
      </c>
      <c r="G115" s="33" t="s">
        <v>2218</v>
      </c>
      <c r="H115" s="34" t="s">
        <v>2219</v>
      </c>
      <c r="I115" s="16" t="str">
        <f>HYPERLINK("https://docs.google.com/document/d/1e77cLl2yBtorNS3woLqbq5vc310tZfNHJneKAuqisCg/edit?usp=drivesdk","Canopy Nomination 185: Silverton School")</f>
        <v>Canopy Nomination 185: Silverton School</v>
      </c>
      <c r="J115" s="6" t="s">
        <v>2224</v>
      </c>
      <c r="K115" s="5">
        <v>185.0</v>
      </c>
      <c r="L115" s="5" t="s">
        <v>2225</v>
      </c>
      <c r="M115" s="5"/>
      <c r="N115" s="5" t="s">
        <v>109</v>
      </c>
      <c r="O115" s="5" t="s">
        <v>1549</v>
      </c>
      <c r="P115" s="5" t="s">
        <v>142</v>
      </c>
      <c r="Q115" s="5" t="s">
        <v>1551</v>
      </c>
      <c r="R115" s="7" t="s">
        <v>117</v>
      </c>
      <c r="S115" s="5" t="s">
        <v>122</v>
      </c>
      <c r="T115" s="5" t="s">
        <v>2240</v>
      </c>
    </row>
    <row r="116">
      <c r="B116" s="14">
        <f>RANDBETWEEN(1,173)</f>
        <v>168</v>
      </c>
      <c r="C116" s="33" t="s">
        <v>2229</v>
      </c>
      <c r="D116" s="5" t="s">
        <v>1555</v>
      </c>
      <c r="E116" s="5" t="s">
        <v>1559</v>
      </c>
      <c r="F116" s="5" t="s">
        <v>1560</v>
      </c>
      <c r="G116" s="33" t="s">
        <v>484</v>
      </c>
      <c r="H116" s="34" t="s">
        <v>2219</v>
      </c>
      <c r="I116" s="16" t="str">
        <f>HYPERLINK("https://docs.google.com/document/d/1SLv5XyBIpBqZTXXhlZ7ofOhzurkY1EWXOm6R6Pct-BM/edit?usp=drivesdk","Canopy Nomination 186: Sinai Elementary School")</f>
        <v>Canopy Nomination 186: Sinai Elementary School</v>
      </c>
      <c r="J116" s="6" t="s">
        <v>2235</v>
      </c>
      <c r="K116" s="5">
        <v>186.0</v>
      </c>
      <c r="L116" s="5" t="s">
        <v>2225</v>
      </c>
      <c r="M116" s="5"/>
      <c r="N116" s="5" t="s">
        <v>109</v>
      </c>
      <c r="O116" s="5" t="s">
        <v>1556</v>
      </c>
      <c r="P116" s="5" t="s">
        <v>129</v>
      </c>
      <c r="Q116" s="5" t="s">
        <v>1557</v>
      </c>
      <c r="R116" s="8" t="s">
        <v>1558</v>
      </c>
      <c r="S116" s="5" t="s">
        <v>122</v>
      </c>
      <c r="T116" s="5" t="s">
        <v>2240</v>
      </c>
      <c r="U116" s="5" t="s">
        <v>2241</v>
      </c>
    </row>
    <row r="117">
      <c r="B117" s="14">
        <f t="shared" ref="B117:B118" si="24">RANDBETWEEN(1,95)</f>
        <v>76</v>
      </c>
      <c r="C117" s="33" t="s">
        <v>2216</v>
      </c>
      <c r="D117" s="5" t="s">
        <v>1575</v>
      </c>
      <c r="E117" s="5" t="s">
        <v>1578</v>
      </c>
      <c r="F117" s="5" t="s">
        <v>1579</v>
      </c>
      <c r="G117" s="33" t="s">
        <v>2451</v>
      </c>
      <c r="H117" s="34" t="s">
        <v>2234</v>
      </c>
      <c r="I117" s="16" t="str">
        <f>HYPERLINK("https://docs.google.com/document/d/16W45efboTHaSdJJ8pZhryeBLQuZbWD3G4tbGSuupT14/edit?usp=drivesdk","Canopy Nomination 189: Social Justice Humanitas Academy")</f>
        <v>Canopy Nomination 189: Social Justice Humanitas Academy</v>
      </c>
      <c r="J117" s="6" t="s">
        <v>2224</v>
      </c>
      <c r="K117" s="5">
        <v>189.0</v>
      </c>
      <c r="L117" s="5" t="s">
        <v>2225</v>
      </c>
      <c r="M117" s="5"/>
      <c r="N117" s="5" t="s">
        <v>139</v>
      </c>
      <c r="O117" s="5" t="s">
        <v>441</v>
      </c>
      <c r="P117" s="5" t="s">
        <v>222</v>
      </c>
      <c r="Q117" s="5" t="s">
        <v>1576</v>
      </c>
      <c r="R117" s="8" t="s">
        <v>1577</v>
      </c>
      <c r="S117" s="5" t="s">
        <v>157</v>
      </c>
      <c r="T117" s="5" t="s">
        <v>2240</v>
      </c>
    </row>
    <row r="118">
      <c r="B118" s="14">
        <f t="shared" si="24"/>
        <v>94</v>
      </c>
      <c r="C118" s="33" t="s">
        <v>2216</v>
      </c>
      <c r="D118" s="5" t="s">
        <v>1589</v>
      </c>
      <c r="E118" s="5" t="s">
        <v>1591</v>
      </c>
      <c r="F118" s="5" t="s">
        <v>1592</v>
      </c>
      <c r="G118" s="33" t="s">
        <v>2311</v>
      </c>
      <c r="H118" s="34" t="s">
        <v>2219</v>
      </c>
      <c r="I118" s="16" t="str">
        <f>HYPERLINK("https://docs.google.com/document/d/1xSbsyAr233t7CsHEApRHIqs0MwnhTaBbD9bCsXhFbeI/edit?usp=drivesdk","Canopy Nomination 191: Solar Preparatory School for Girls")</f>
        <v>Canopy Nomination 191: Solar Preparatory School for Girls</v>
      </c>
      <c r="J118" s="6" t="s">
        <v>2224</v>
      </c>
      <c r="K118" s="5">
        <v>191.0</v>
      </c>
      <c r="L118" s="5" t="s">
        <v>2225</v>
      </c>
      <c r="M118" s="5"/>
      <c r="N118" s="5" t="s">
        <v>323</v>
      </c>
      <c r="O118" s="5" t="s">
        <v>561</v>
      </c>
      <c r="P118" s="5" t="s">
        <v>397</v>
      </c>
      <c r="Q118" s="5" t="s">
        <v>562</v>
      </c>
      <c r="R118" s="8" t="s">
        <v>1590</v>
      </c>
      <c r="S118" s="5" t="s">
        <v>122</v>
      </c>
      <c r="T118" s="5" t="s">
        <v>2230</v>
      </c>
    </row>
    <row r="119">
      <c r="B119" s="14">
        <f>RANDBETWEEN(1,173)</f>
        <v>59</v>
      </c>
      <c r="C119" s="33" t="s">
        <v>2229</v>
      </c>
      <c r="D119" s="5" t="s">
        <v>1598</v>
      </c>
      <c r="E119" s="5" t="s">
        <v>1602</v>
      </c>
      <c r="F119" s="5" t="s">
        <v>1603</v>
      </c>
      <c r="G119" s="33" t="s">
        <v>1597</v>
      </c>
      <c r="H119" s="34" t="s">
        <v>2219</v>
      </c>
      <c r="I119" s="16" t="str">
        <f>HYPERLINK("https://docs.google.com/document/d/1gD9lSV1tPruwRVcI_V_PnV9U0xnugc1kHpv_wV4zN-4/edit?usp=drivesdk","Canopy Nomination 192: South Rowan High School")</f>
        <v>Canopy Nomination 192: South Rowan High School</v>
      </c>
      <c r="J119" s="6" t="s">
        <v>2235</v>
      </c>
      <c r="K119" s="37">
        <v>192.0</v>
      </c>
      <c r="L119" s="5" t="s">
        <v>2225</v>
      </c>
      <c r="M119" s="5"/>
      <c r="N119" s="5" t="s">
        <v>323</v>
      </c>
      <c r="O119" s="5" t="s">
        <v>1599</v>
      </c>
      <c r="P119" s="5" t="s">
        <v>151</v>
      </c>
      <c r="Q119" s="5" t="s">
        <v>1600</v>
      </c>
      <c r="R119" s="8" t="s">
        <v>1601</v>
      </c>
      <c r="S119" s="5" t="s">
        <v>122</v>
      </c>
      <c r="T119" s="5" t="s">
        <v>2226</v>
      </c>
      <c r="U119" s="5" t="s">
        <v>2241</v>
      </c>
    </row>
    <row r="120">
      <c r="B120" s="14">
        <f>RANDBETWEEN(1,95)</f>
        <v>28</v>
      </c>
      <c r="C120" s="33" t="s">
        <v>2216</v>
      </c>
      <c r="D120" s="5" t="s">
        <v>1609</v>
      </c>
      <c r="E120" s="5" t="s">
        <v>1613</v>
      </c>
      <c r="F120" s="5" t="s">
        <v>1614</v>
      </c>
      <c r="G120" s="33" t="s">
        <v>2452</v>
      </c>
      <c r="H120" s="34" t="s">
        <v>2255</v>
      </c>
      <c r="I120" s="30" t="str">
        <f>HYPERLINK("https://docs.google.com/document/d/1dHIIuSFqFjuKcD6p7linbSXQRZ8L9ohNfozrNAsqkPU/edit?usp=drivesdk","Canopy Nomination 193: Souhegan Coop High School")</f>
        <v>Canopy Nomination 193: Souhegan Coop High School</v>
      </c>
      <c r="J120" s="5" t="s">
        <v>2224</v>
      </c>
      <c r="K120" s="37">
        <v>193.0</v>
      </c>
      <c r="L120" s="5" t="s">
        <v>2225</v>
      </c>
      <c r="M120" s="5" t="s">
        <v>2236</v>
      </c>
      <c r="N120" s="5" t="s">
        <v>109</v>
      </c>
      <c r="O120" s="5" t="s">
        <v>1610</v>
      </c>
      <c r="P120" s="5" t="s">
        <v>448</v>
      </c>
      <c r="Q120" s="5" t="s">
        <v>1611</v>
      </c>
      <c r="R120" s="8" t="s">
        <v>1612</v>
      </c>
      <c r="S120" s="5" t="s">
        <v>157</v>
      </c>
      <c r="T120" s="5" t="s">
        <v>2226</v>
      </c>
    </row>
    <row r="121">
      <c r="B121" s="14">
        <f t="shared" ref="B121:B122" si="25">RANDBETWEEN(1,173)</f>
        <v>21</v>
      </c>
      <c r="C121" s="33" t="s">
        <v>2229</v>
      </c>
      <c r="D121" s="5" t="s">
        <v>1619</v>
      </c>
      <c r="E121" s="5" t="s">
        <v>1622</v>
      </c>
      <c r="F121" s="5" t="s">
        <v>1623</v>
      </c>
      <c r="G121" s="33" t="s">
        <v>1167</v>
      </c>
      <c r="H121" s="34" t="s">
        <v>2234</v>
      </c>
      <c r="I121" s="16" t="str">
        <f>HYPERLINK("https://docs.google.com/document/d/1J11DbPE__b3RX4Uvm-XJwnkURZtynU6J_MX3IQOYS1U/edit?usp=drivesdk","Canopy Nomination 194: St. Alphonsus Catholic School")</f>
        <v>Canopy Nomination 194: St. Alphonsus Catholic School</v>
      </c>
      <c r="J121" s="6" t="s">
        <v>2235</v>
      </c>
      <c r="K121" s="5">
        <v>194.0</v>
      </c>
      <c r="L121" s="5" t="s">
        <v>2225</v>
      </c>
      <c r="M121" s="5"/>
      <c r="N121" s="5" t="s">
        <v>139</v>
      </c>
      <c r="O121" s="5" t="s">
        <v>1620</v>
      </c>
      <c r="P121" s="5" t="s">
        <v>249</v>
      </c>
      <c r="Q121" s="5" t="s">
        <v>1170</v>
      </c>
      <c r="R121" s="8" t="s">
        <v>1621</v>
      </c>
      <c r="S121" s="5" t="s">
        <v>157</v>
      </c>
      <c r="T121" s="5" t="s">
        <v>2240</v>
      </c>
      <c r="U121" s="5" t="s">
        <v>2241</v>
      </c>
    </row>
    <row r="122">
      <c r="B122" s="14">
        <f t="shared" si="25"/>
        <v>108</v>
      </c>
      <c r="C122" s="33" t="s">
        <v>2229</v>
      </c>
      <c r="D122" s="5" t="s">
        <v>1631</v>
      </c>
      <c r="E122" s="5" t="s">
        <v>1635</v>
      </c>
      <c r="F122" s="5" t="s">
        <v>1636</v>
      </c>
      <c r="G122" s="33" t="s">
        <v>1331</v>
      </c>
      <c r="H122" s="34" t="s">
        <v>2219</v>
      </c>
      <c r="I122" s="16" t="str">
        <f>HYPERLINK("https://docs.google.com/document/d/1cUTopMZS7WIQ35BiwBT-606CwP8kC1teEBdgAL_VSwM/edit?usp=drivesdk","Canopy Nomination 196: Stilwell High School")</f>
        <v>Canopy Nomination 196: Stilwell High School</v>
      </c>
      <c r="J122" s="6" t="s">
        <v>2235</v>
      </c>
      <c r="K122" s="5">
        <v>196.0</v>
      </c>
      <c r="L122" s="5" t="s">
        <v>2225</v>
      </c>
      <c r="M122" s="5"/>
      <c r="N122" s="5" t="s">
        <v>109</v>
      </c>
      <c r="O122" s="5" t="s">
        <v>1632</v>
      </c>
      <c r="P122" s="5" t="s">
        <v>504</v>
      </c>
      <c r="Q122" s="5" t="s">
        <v>1633</v>
      </c>
      <c r="R122" s="8" t="s">
        <v>1634</v>
      </c>
      <c r="S122" s="5" t="s">
        <v>122</v>
      </c>
      <c r="T122" s="5" t="s">
        <v>2226</v>
      </c>
      <c r="U122" s="5" t="s">
        <v>2241</v>
      </c>
    </row>
    <row r="123">
      <c r="B123" s="14">
        <f>RANDBETWEEN(1,95)</f>
        <v>10</v>
      </c>
      <c r="C123" s="33" t="s">
        <v>2216</v>
      </c>
      <c r="D123" s="5" t="s">
        <v>1640</v>
      </c>
      <c r="E123" s="5" t="s">
        <v>1642</v>
      </c>
      <c r="F123" s="5" t="s">
        <v>1643</v>
      </c>
      <c r="G123" s="33" t="s">
        <v>271</v>
      </c>
      <c r="H123" s="34" t="s">
        <v>2219</v>
      </c>
      <c r="I123" s="16" t="str">
        <f>HYPERLINK("https://docs.google.com/document/d/1ZiPpAuKbrIM714z_bIkCfnb9z01X-Vwl3H6wc8LoPg0/edit?usp=drivesdk","Canopy Nomination 197: STRIVE Prep- Rise")</f>
        <v>Canopy Nomination 197: STRIVE Prep- Rise</v>
      </c>
      <c r="J123" s="6" t="s">
        <v>2224</v>
      </c>
      <c r="K123" s="5">
        <v>197.0</v>
      </c>
      <c r="L123" s="5" t="s">
        <v>2225</v>
      </c>
      <c r="M123" s="5"/>
      <c r="N123" s="5" t="s">
        <v>139</v>
      </c>
      <c r="O123" s="5" t="s">
        <v>527</v>
      </c>
      <c r="P123" s="5" t="s">
        <v>142</v>
      </c>
      <c r="Q123" s="5" t="s">
        <v>727</v>
      </c>
      <c r="R123" s="8" t="s">
        <v>1641</v>
      </c>
      <c r="S123" s="5" t="s">
        <v>122</v>
      </c>
      <c r="T123" s="5" t="s">
        <v>2226</v>
      </c>
    </row>
    <row r="124">
      <c r="B124" s="14">
        <f t="shared" ref="B124:B125" si="26">RANDBETWEEN(1,173)</f>
        <v>64</v>
      </c>
      <c r="C124" s="33" t="s">
        <v>2229</v>
      </c>
      <c r="D124" s="5" t="s">
        <v>1646</v>
      </c>
      <c r="E124" s="5" t="s">
        <v>1650</v>
      </c>
      <c r="F124" s="5" t="s">
        <v>1651</v>
      </c>
      <c r="G124" s="33" t="s">
        <v>462</v>
      </c>
      <c r="H124" s="34" t="s">
        <v>2219</v>
      </c>
      <c r="I124" s="16" t="str">
        <f>HYPERLINK("https://docs.google.com/document/d/1zIvF7Gs_i5ZNp3Zr_69-xeRmMatA0YR4aUxTJ8XMkQM/edit?usp=drivesdk","Canopy Nomination 198: Stuttgart Junior High School")</f>
        <v>Canopy Nomination 198: Stuttgart Junior High School</v>
      </c>
      <c r="J124" s="6" t="s">
        <v>2235</v>
      </c>
      <c r="K124" s="5">
        <v>198.0</v>
      </c>
      <c r="L124" s="5" t="s">
        <v>2225</v>
      </c>
      <c r="M124" s="5"/>
      <c r="N124" s="5" t="s">
        <v>139</v>
      </c>
      <c r="O124" s="5" t="s">
        <v>1647</v>
      </c>
      <c r="P124" s="5" t="s">
        <v>386</v>
      </c>
      <c r="Q124" s="5" t="s">
        <v>1648</v>
      </c>
      <c r="R124" s="8" t="s">
        <v>1649</v>
      </c>
      <c r="S124" s="5" t="s">
        <v>122</v>
      </c>
      <c r="T124" s="5" t="s">
        <v>2240</v>
      </c>
      <c r="U124" s="5" t="s">
        <v>2241</v>
      </c>
    </row>
    <row r="125">
      <c r="B125" s="14">
        <f t="shared" si="26"/>
        <v>83</v>
      </c>
      <c r="C125" s="33" t="s">
        <v>2229</v>
      </c>
      <c r="D125" s="5" t="s">
        <v>1661</v>
      </c>
      <c r="E125" s="5" t="s">
        <v>1664</v>
      </c>
      <c r="F125" s="5" t="s">
        <v>1665</v>
      </c>
      <c r="G125" s="33" t="s">
        <v>828</v>
      </c>
      <c r="H125" s="34" t="s">
        <v>2219</v>
      </c>
      <c r="I125" s="16" t="str">
        <f>HYPERLINK("https://docs.google.com/document/d/1lTXs6aVxNLwj3Vjdv8DY1WLPPAlzLxBiljZoXfH1mjg/edit?usp=drivesdk","Canopy Nomination 200: Taft Primary School")</f>
        <v>Canopy Nomination 200: Taft Primary School</v>
      </c>
      <c r="J125" s="6" t="s">
        <v>2235</v>
      </c>
      <c r="K125" s="5">
        <v>200.0</v>
      </c>
      <c r="L125" s="5" t="s">
        <v>2225</v>
      </c>
      <c r="M125" s="5"/>
      <c r="N125" s="5" t="s">
        <v>139</v>
      </c>
      <c r="O125" s="5" t="s">
        <v>1662</v>
      </c>
      <c r="P125" s="5" t="s">
        <v>425</v>
      </c>
      <c r="Q125" s="5" t="s">
        <v>143</v>
      </c>
      <c r="R125" s="8" t="s">
        <v>1663</v>
      </c>
      <c r="S125" s="5" t="s">
        <v>122</v>
      </c>
      <c r="T125" s="5" t="s">
        <v>2240</v>
      </c>
      <c r="U125" s="5" t="s">
        <v>2241</v>
      </c>
    </row>
    <row r="126">
      <c r="B126" s="14">
        <f t="shared" ref="B126:B127" si="27">RANDBETWEEN(1,95)</f>
        <v>85</v>
      </c>
      <c r="C126" s="33" t="s">
        <v>2216</v>
      </c>
      <c r="D126" s="5" t="s">
        <v>1667</v>
      </c>
      <c r="E126" s="5" t="s">
        <v>1670</v>
      </c>
      <c r="F126" s="5" t="s">
        <v>1671</v>
      </c>
      <c r="G126" s="33" t="s">
        <v>1261</v>
      </c>
      <c r="H126" s="34" t="s">
        <v>2219</v>
      </c>
      <c r="I126" s="16" t="str">
        <f>HYPERLINK("https://docs.google.com/document/d/1Adv-GODKidOejHr_lvmGYXxD8UtHhyd-QwKQ4Rr6-ok/edit?usp=drivesdk","Canopy Nomination 201: Taos Academy Charter School")</f>
        <v>Canopy Nomination 201: Taos Academy Charter School</v>
      </c>
      <c r="J126" s="6" t="s">
        <v>2224</v>
      </c>
      <c r="K126" s="5">
        <v>201.0</v>
      </c>
      <c r="L126" s="5" t="s">
        <v>2225</v>
      </c>
      <c r="M126" s="5"/>
      <c r="N126" s="5" t="s">
        <v>109</v>
      </c>
      <c r="O126" s="5" t="s">
        <v>1668</v>
      </c>
      <c r="P126" s="5" t="s">
        <v>502</v>
      </c>
      <c r="Q126" s="5" t="s">
        <v>143</v>
      </c>
      <c r="R126" s="8" t="s">
        <v>1669</v>
      </c>
      <c r="S126" s="5" t="s">
        <v>122</v>
      </c>
      <c r="T126" s="5" t="s">
        <v>2240</v>
      </c>
    </row>
    <row r="127">
      <c r="B127" s="14">
        <f t="shared" si="27"/>
        <v>31</v>
      </c>
      <c r="C127" s="33" t="s">
        <v>2216</v>
      </c>
      <c r="D127" s="5" t="s">
        <v>1685</v>
      </c>
      <c r="E127" s="5" t="s">
        <v>1689</v>
      </c>
      <c r="F127" s="5" t="s">
        <v>1690</v>
      </c>
      <c r="G127" s="33" t="s">
        <v>2453</v>
      </c>
      <c r="H127" s="34" t="s">
        <v>2219</v>
      </c>
      <c r="I127" s="16" t="str">
        <f>HYPERLINK("https://docs.google.com/document/d/1SYH8hNMWjfxCU2HGe9_J9Og1wYlkUkgpulfV_5qrvTI/edit?usp=drivesdk","Canopy Nomination 203: The Boys Institute at Stanton Elementary School")</f>
        <v>Canopy Nomination 203: The Boys Institute at Stanton Elementary School</v>
      </c>
      <c r="J127" s="6" t="s">
        <v>2224</v>
      </c>
      <c r="K127" s="5">
        <v>203.0</v>
      </c>
      <c r="L127" s="5" t="s">
        <v>2225</v>
      </c>
      <c r="M127" s="5"/>
      <c r="N127" s="5" t="s">
        <v>323</v>
      </c>
      <c r="O127" s="5" t="s">
        <v>259</v>
      </c>
      <c r="P127" s="5" t="s">
        <v>439</v>
      </c>
      <c r="Q127" s="5" t="s">
        <v>486</v>
      </c>
      <c r="R127" s="8" t="s">
        <v>1688</v>
      </c>
      <c r="S127" s="5" t="s">
        <v>122</v>
      </c>
      <c r="T127" s="5" t="s">
        <v>2226</v>
      </c>
    </row>
    <row r="128">
      <c r="B128" s="14">
        <f t="shared" ref="B128:B130" si="28">RANDBETWEEN(1,173)</f>
        <v>16</v>
      </c>
      <c r="C128" s="33" t="s">
        <v>2229</v>
      </c>
      <c r="D128" s="5" t="s">
        <v>1694</v>
      </c>
      <c r="E128" s="5" t="s">
        <v>1696</v>
      </c>
      <c r="F128" s="5" t="s">
        <v>1697</v>
      </c>
      <c r="G128" s="33" t="s">
        <v>2454</v>
      </c>
      <c r="H128" s="34" t="s">
        <v>2234</v>
      </c>
      <c r="I128" s="16" t="str">
        <f>HYPERLINK("https://docs.google.com/document/d/1ssRfeqoQUfep_PpyVgLuDz5tZAwmXzHSCshgydvT5eU/edit?usp=drivesdk","Canopy Nomination 204: The Met")</f>
        <v>Canopy Nomination 204: The Met</v>
      </c>
      <c r="J128" s="6" t="s">
        <v>2235</v>
      </c>
      <c r="K128" s="5">
        <v>204.0</v>
      </c>
      <c r="L128" s="5" t="s">
        <v>2225</v>
      </c>
      <c r="M128" s="5"/>
      <c r="N128" s="5" t="s">
        <v>139</v>
      </c>
      <c r="O128" s="5" t="s">
        <v>203</v>
      </c>
      <c r="P128" s="5" t="s">
        <v>204</v>
      </c>
      <c r="Q128" s="5" t="s">
        <v>143</v>
      </c>
      <c r="R128" s="8" t="s">
        <v>1695</v>
      </c>
      <c r="S128" s="5" t="s">
        <v>157</v>
      </c>
      <c r="T128" s="5" t="s">
        <v>2240</v>
      </c>
      <c r="U128" s="5" t="s">
        <v>2241</v>
      </c>
    </row>
    <row r="129">
      <c r="B129" s="14">
        <f t="shared" si="28"/>
        <v>134</v>
      </c>
      <c r="C129" s="33" t="s">
        <v>2229</v>
      </c>
      <c r="D129" s="5" t="s">
        <v>1707</v>
      </c>
      <c r="E129" s="5" t="s">
        <v>1710</v>
      </c>
      <c r="F129" s="5" t="s">
        <v>1711</v>
      </c>
      <c r="G129" s="33" t="s">
        <v>2374</v>
      </c>
      <c r="H129" s="34" t="s">
        <v>2255</v>
      </c>
      <c r="I129" s="30" t="str">
        <f>HYPERLINK("https://docs.google.com/document/d/1CW7IwDQ_ZeOCYZxD_2yaZ25kN0UQY2OngM7bqQ21F9w/edit?usp=drivesdk","Canopy Nomination 206: The Young Women's Leadership School of Astoria")</f>
        <v>Canopy Nomination 206: The Young Women's Leadership School of Astoria</v>
      </c>
      <c r="J129" s="6" t="s">
        <v>2235</v>
      </c>
      <c r="K129" s="5">
        <v>206.0</v>
      </c>
      <c r="L129" s="5" t="s">
        <v>2225</v>
      </c>
      <c r="M129" s="5"/>
      <c r="N129" s="5" t="s">
        <v>109</v>
      </c>
      <c r="O129" s="5" t="s">
        <v>1708</v>
      </c>
      <c r="P129" s="5" t="s">
        <v>338</v>
      </c>
      <c r="Q129" s="5" t="s">
        <v>742</v>
      </c>
      <c r="R129" s="8" t="s">
        <v>1709</v>
      </c>
      <c r="S129" s="5" t="s">
        <v>157</v>
      </c>
      <c r="T129" s="5" t="s">
        <v>2240</v>
      </c>
      <c r="U129" s="5" t="s">
        <v>2241</v>
      </c>
    </row>
    <row r="130">
      <c r="B130" s="14">
        <f t="shared" si="28"/>
        <v>50</v>
      </c>
      <c r="C130" s="33" t="s">
        <v>2229</v>
      </c>
      <c r="D130" s="5" t="s">
        <v>1721</v>
      </c>
      <c r="E130" s="5" t="s">
        <v>1725</v>
      </c>
      <c r="F130" s="5" t="s">
        <v>1726</v>
      </c>
      <c r="G130" s="33" t="s">
        <v>1261</v>
      </c>
      <c r="H130" s="34" t="s">
        <v>2219</v>
      </c>
      <c r="I130" s="16" t="str">
        <f>HYPERLINK("https://docs.google.com/document/d/1dOpVEFhWyJda5Ff7BmaS069qOQRvjtgh6aYsfImNcCk/edit?usp=drivesdk","Canopy Nomination 208: Trio Wolf Creek")</f>
        <v>Canopy Nomination 208: Trio Wolf Creek</v>
      </c>
      <c r="J130" s="6" t="s">
        <v>2235</v>
      </c>
      <c r="K130" s="5">
        <v>208.0</v>
      </c>
      <c r="L130" s="5" t="s">
        <v>2225</v>
      </c>
      <c r="M130" s="5"/>
      <c r="N130" s="5" t="s">
        <v>109</v>
      </c>
      <c r="O130" s="5" t="s">
        <v>1722</v>
      </c>
      <c r="P130" s="5" t="s">
        <v>249</v>
      </c>
      <c r="Q130" s="5" t="s">
        <v>1723</v>
      </c>
      <c r="R130" s="8" t="s">
        <v>1724</v>
      </c>
      <c r="S130" s="5" t="s">
        <v>122</v>
      </c>
      <c r="T130" s="5" t="s">
        <v>2240</v>
      </c>
      <c r="U130" s="5" t="s">
        <v>2241</v>
      </c>
    </row>
    <row r="131">
      <c r="B131" s="14">
        <f>RANDBETWEEN(1,95)</f>
        <v>58</v>
      </c>
      <c r="C131" s="33" t="s">
        <v>2216</v>
      </c>
      <c r="D131" s="5" t="s">
        <v>1728</v>
      </c>
      <c r="E131" s="5" t="s">
        <v>1729</v>
      </c>
      <c r="F131" s="5" t="s">
        <v>1730</v>
      </c>
      <c r="G131" s="33" t="s">
        <v>920</v>
      </c>
      <c r="H131" s="34" t="s">
        <v>2219</v>
      </c>
      <c r="I131" s="16" t="str">
        <f>HYPERLINK("https://docs.google.com/document/d/1pKy-WDYxpLQLfWb8Qq-tqUln5t1zw9xGFfN9Zw5dng8/edit?usp=drivesdk","Canopy Nomination 209: Two Rivers Public Charter School")</f>
        <v>Canopy Nomination 209: Two Rivers Public Charter School</v>
      </c>
      <c r="J131" s="6" t="s">
        <v>2224</v>
      </c>
      <c r="K131" s="5">
        <v>209.0</v>
      </c>
      <c r="L131" s="5" t="s">
        <v>2225</v>
      </c>
      <c r="M131" s="5"/>
      <c r="N131" s="5" t="s">
        <v>139</v>
      </c>
      <c r="O131" s="5" t="s">
        <v>259</v>
      </c>
      <c r="P131" s="5" t="s">
        <v>439</v>
      </c>
      <c r="Q131" s="5" t="s">
        <v>1728</v>
      </c>
      <c r="R131" s="7" t="s">
        <v>117</v>
      </c>
      <c r="S131" s="5" t="s">
        <v>122</v>
      </c>
      <c r="T131" s="5" t="s">
        <v>2226</v>
      </c>
    </row>
    <row r="132">
      <c r="B132" s="14">
        <f>RANDBETWEEN(1,173)</f>
        <v>97</v>
      </c>
      <c r="C132" s="33" t="s">
        <v>2229</v>
      </c>
      <c r="D132" s="5" t="s">
        <v>1733</v>
      </c>
      <c r="E132" s="5" t="s">
        <v>1736</v>
      </c>
      <c r="F132" s="5" t="s">
        <v>1737</v>
      </c>
      <c r="G132" s="33" t="s">
        <v>1128</v>
      </c>
      <c r="H132" s="34" t="s">
        <v>2234</v>
      </c>
      <c r="I132" s="16" t="str">
        <f>HYPERLINK("https://docs.google.com/document/d/1ONjAk3S1AGkGvWfxZ0LIuhgEv7z66P640NlVnTH3hnY/edit?usp=drivesdk","Canopy Nomination 210: UCLA Community School")</f>
        <v>Canopy Nomination 210: UCLA Community School</v>
      </c>
      <c r="J132" s="6" t="s">
        <v>2235</v>
      </c>
      <c r="K132" s="5">
        <v>210.0</v>
      </c>
      <c r="L132" s="5" t="s">
        <v>2225</v>
      </c>
      <c r="M132" s="5"/>
      <c r="N132" s="5" t="s">
        <v>139</v>
      </c>
      <c r="O132" s="5" t="s">
        <v>441</v>
      </c>
      <c r="P132" s="5" t="s">
        <v>222</v>
      </c>
      <c r="Q132" s="5" t="s">
        <v>1576</v>
      </c>
      <c r="R132" s="8" t="s">
        <v>1735</v>
      </c>
      <c r="S132" s="5" t="s">
        <v>157</v>
      </c>
      <c r="T132" s="5" t="s">
        <v>2226</v>
      </c>
      <c r="U132" s="5" t="s">
        <v>2241</v>
      </c>
    </row>
    <row r="133">
      <c r="B133" s="14">
        <f>RANDBETWEEN(1,95)</f>
        <v>49</v>
      </c>
      <c r="C133" s="33" t="s">
        <v>2216</v>
      </c>
      <c r="D133" s="5" t="s">
        <v>1742</v>
      </c>
      <c r="E133" s="5" t="s">
        <v>1744</v>
      </c>
      <c r="F133" s="5" t="s">
        <v>1745</v>
      </c>
      <c r="G133" s="33" t="s">
        <v>2455</v>
      </c>
      <c r="H133" s="34" t="s">
        <v>2255</v>
      </c>
      <c r="I133" s="30" t="str">
        <f>HYPERLINK("https://docs.google.com/document/d/1sZc_yN-Q9yaChq9B7bf1WgYCEs_2kj605MoGgo4woHw/edit?usp=drivesdk","Canopy Nomination 211: Urban Assembly Maker Academy")</f>
        <v>Canopy Nomination 211: Urban Assembly Maker Academy</v>
      </c>
      <c r="J133" s="6" t="s">
        <v>2224</v>
      </c>
      <c r="K133" s="5">
        <v>211.0</v>
      </c>
      <c r="L133" s="5" t="s">
        <v>2225</v>
      </c>
      <c r="M133" s="5"/>
      <c r="N133" s="5" t="s">
        <v>109</v>
      </c>
      <c r="O133" s="5" t="s">
        <v>338</v>
      </c>
      <c r="P133" s="5" t="s">
        <v>338</v>
      </c>
      <c r="Q133" s="5" t="s">
        <v>742</v>
      </c>
      <c r="R133" s="8" t="s">
        <v>1743</v>
      </c>
      <c r="S133" s="5" t="s">
        <v>157</v>
      </c>
      <c r="T133" s="5" t="s">
        <v>2240</v>
      </c>
    </row>
    <row r="134">
      <c r="B134" s="14">
        <f t="shared" ref="B134:B135" si="29">RANDBETWEEN(1,173)</f>
        <v>169</v>
      </c>
      <c r="C134" s="33" t="s">
        <v>2229</v>
      </c>
      <c r="D134" s="5" t="s">
        <v>1749</v>
      </c>
      <c r="E134" s="5" t="s">
        <v>1752</v>
      </c>
      <c r="F134" s="5" t="s">
        <v>1753</v>
      </c>
      <c r="G134" s="33" t="s">
        <v>1029</v>
      </c>
      <c r="H134" s="34" t="s">
        <v>2219</v>
      </c>
      <c r="I134" s="16" t="str">
        <f>HYPERLINK("https://docs.google.com/document/d/1mVzDXoFb1gt6Xrrl5boB6dlaz8NeASJoG_mEhYBrF1Q/edit?usp=drivesdk","Canopy Nomination 212: Urban Montessori Charter School")</f>
        <v>Canopy Nomination 212: Urban Montessori Charter School</v>
      </c>
      <c r="J134" s="6" t="s">
        <v>2235</v>
      </c>
      <c r="K134" s="5">
        <v>212.0</v>
      </c>
      <c r="L134" s="5" t="s">
        <v>2225</v>
      </c>
      <c r="M134" s="5"/>
      <c r="N134" s="5" t="s">
        <v>139</v>
      </c>
      <c r="O134" s="5" t="s">
        <v>221</v>
      </c>
      <c r="P134" s="5" t="s">
        <v>222</v>
      </c>
      <c r="Q134" s="5" t="s">
        <v>1749</v>
      </c>
      <c r="R134" s="8" t="s">
        <v>1751</v>
      </c>
      <c r="S134" s="5" t="s">
        <v>122</v>
      </c>
      <c r="T134" s="5" t="s">
        <v>2240</v>
      </c>
      <c r="U134" s="5" t="s">
        <v>2241</v>
      </c>
    </row>
    <row r="135">
      <c r="B135" s="14">
        <f t="shared" si="29"/>
        <v>83</v>
      </c>
      <c r="C135" s="33" t="s">
        <v>2229</v>
      </c>
      <c r="D135" s="5" t="s">
        <v>1763</v>
      </c>
      <c r="E135" s="5" t="s">
        <v>1767</v>
      </c>
      <c r="F135" s="5" t="s">
        <v>1768</v>
      </c>
      <c r="G135" s="33" t="s">
        <v>1426</v>
      </c>
      <c r="H135" s="34" t="s">
        <v>2219</v>
      </c>
      <c r="I135" s="16" t="str">
        <f>HYPERLINK("https://docs.google.com/document/d/1TL9bs044rtOjCYjb5_IRvNLBst51Uy2Yj5TgUNKriWQ/edit?usp=drivesdk","Canopy Nomination 214: Valley View Middle School")</f>
        <v>Canopy Nomination 214: Valley View Middle School</v>
      </c>
      <c r="J135" s="6" t="s">
        <v>2235</v>
      </c>
      <c r="K135" s="5">
        <v>214.0</v>
      </c>
      <c r="L135" s="5" t="s">
        <v>2225</v>
      </c>
      <c r="M135" s="5"/>
      <c r="N135" s="5" t="s">
        <v>139</v>
      </c>
      <c r="O135" s="5" t="s">
        <v>1764</v>
      </c>
      <c r="P135" s="5" t="s">
        <v>249</v>
      </c>
      <c r="Q135" s="5" t="s">
        <v>1765</v>
      </c>
      <c r="R135" s="8" t="s">
        <v>1766</v>
      </c>
      <c r="S135" s="5" t="s">
        <v>122</v>
      </c>
      <c r="T135" s="5" t="s">
        <v>2240</v>
      </c>
      <c r="U135" s="5" t="s">
        <v>2241</v>
      </c>
    </row>
    <row r="136">
      <c r="B136" s="14">
        <f>RANDBETWEEN(1,95)</f>
        <v>16</v>
      </c>
      <c r="C136" s="33" t="s">
        <v>2216</v>
      </c>
      <c r="D136" s="5" t="s">
        <v>1772</v>
      </c>
      <c r="E136" s="5" t="s">
        <v>1776</v>
      </c>
      <c r="F136" s="5" t="s">
        <v>1777</v>
      </c>
      <c r="G136" s="33" t="s">
        <v>559</v>
      </c>
      <c r="H136" s="34" t="s">
        <v>2255</v>
      </c>
      <c r="I136" s="30" t="str">
        <f>HYPERLINK("https://docs.google.com/document/d/19rZAdXamUVGUWyrEaX-Yu_uqrSVQf__9IJNnC71tKNg/edit?usp=drivesdk","Canopy Nomination 215: Valor Flagship Academy")</f>
        <v>Canopy Nomination 215: Valor Flagship Academy</v>
      </c>
      <c r="J136" s="6" t="s">
        <v>2224</v>
      </c>
      <c r="K136" s="5">
        <v>215.0</v>
      </c>
      <c r="L136" s="5" t="s">
        <v>2225</v>
      </c>
      <c r="M136" s="5"/>
      <c r="N136" s="5" t="s">
        <v>109</v>
      </c>
      <c r="O136" s="5" t="s">
        <v>1773</v>
      </c>
      <c r="P136" s="5" t="s">
        <v>456</v>
      </c>
      <c r="Q136" s="5" t="s">
        <v>1774</v>
      </c>
      <c r="R136" s="8" t="s">
        <v>1775</v>
      </c>
      <c r="S136" s="5" t="s">
        <v>157</v>
      </c>
      <c r="T136" s="5" t="s">
        <v>2240</v>
      </c>
    </row>
    <row r="137">
      <c r="B137" s="14">
        <f t="shared" ref="B137:B138" si="30">RANDBETWEEN(1,173)</f>
        <v>171</v>
      </c>
      <c r="C137" s="33" t="s">
        <v>2229</v>
      </c>
      <c r="D137" s="5" t="s">
        <v>1779</v>
      </c>
      <c r="E137" s="5" t="s">
        <v>1782</v>
      </c>
      <c r="F137" s="5" t="s">
        <v>1783</v>
      </c>
      <c r="G137" s="33" t="s">
        <v>2218</v>
      </c>
      <c r="H137" s="34" t="s">
        <v>2219</v>
      </c>
      <c r="I137" s="16" t="str">
        <f>HYPERLINK("https://docs.google.com/document/d/1M9g7EWNsjObijQKcouHkpy9ZstvKGdkQPzsk8R5nAyM/edit?usp=drivesdk","Canopy Nomination 216: Valor Voyager Academy")</f>
        <v>Canopy Nomination 216: Valor Voyager Academy</v>
      </c>
      <c r="J137" s="6" t="s">
        <v>2235</v>
      </c>
      <c r="K137" s="5">
        <v>216.0</v>
      </c>
      <c r="L137" s="5" t="s">
        <v>2225</v>
      </c>
      <c r="M137" s="5"/>
      <c r="N137" s="5" t="s">
        <v>139</v>
      </c>
      <c r="O137" s="5" t="s">
        <v>1773</v>
      </c>
      <c r="P137" s="5" t="s">
        <v>456</v>
      </c>
      <c r="Q137" s="5" t="s">
        <v>1780</v>
      </c>
      <c r="R137" s="8" t="s">
        <v>1781</v>
      </c>
      <c r="S137" s="5" t="s">
        <v>122</v>
      </c>
      <c r="T137" s="5" t="s">
        <v>2240</v>
      </c>
      <c r="U137" s="5" t="s">
        <v>2241</v>
      </c>
    </row>
    <row r="138">
      <c r="B138" s="14">
        <f t="shared" si="30"/>
        <v>107</v>
      </c>
      <c r="C138" s="33" t="s">
        <v>2229</v>
      </c>
      <c r="D138" s="5" t="s">
        <v>1792</v>
      </c>
      <c r="E138" s="5" t="s">
        <v>1795</v>
      </c>
      <c r="F138" s="5" t="s">
        <v>1796</v>
      </c>
      <c r="G138" s="33" t="s">
        <v>2218</v>
      </c>
      <c r="H138" s="34" t="s">
        <v>2255</v>
      </c>
      <c r="I138" s="30" t="str">
        <f>HYPERLINK("https://docs.google.com/document/d/1NvrLGaZUEwJdbbj6LH3VxDThKQcExsvaNwykMn4hEjM/edit?usp=drivesdk","Canopy Nomination 218: Waimea Canyon Middle School")</f>
        <v>Canopy Nomination 218: Waimea Canyon Middle School</v>
      </c>
      <c r="J138" s="6" t="s">
        <v>2235</v>
      </c>
      <c r="K138" s="5">
        <v>218.0</v>
      </c>
      <c r="L138" s="5" t="s">
        <v>2225</v>
      </c>
      <c r="M138" s="5"/>
      <c r="N138" s="5" t="s">
        <v>109</v>
      </c>
      <c r="O138" s="5" t="s">
        <v>1793</v>
      </c>
      <c r="P138" s="5" t="s">
        <v>447</v>
      </c>
      <c r="Q138" s="5" t="s">
        <v>1513</v>
      </c>
      <c r="R138" s="8" t="s">
        <v>1794</v>
      </c>
      <c r="S138" s="5" t="s">
        <v>157</v>
      </c>
      <c r="T138" s="5" t="s">
        <v>2240</v>
      </c>
      <c r="U138" s="5" t="s">
        <v>2241</v>
      </c>
    </row>
    <row r="139">
      <c r="B139" s="14">
        <f>RANDBETWEEN(1,95)</f>
        <v>46</v>
      </c>
      <c r="C139" s="33" t="s">
        <v>2216</v>
      </c>
      <c r="D139" s="5" t="s">
        <v>1799</v>
      </c>
      <c r="E139" s="5" t="s">
        <v>1803</v>
      </c>
      <c r="F139" s="5" t="s">
        <v>1804</v>
      </c>
      <c r="G139" s="33" t="s">
        <v>576</v>
      </c>
      <c r="H139" s="34" t="s">
        <v>2219</v>
      </c>
      <c r="I139" s="16" t="str">
        <f>HYPERLINK("https://docs.google.com/document/d/1BlBuPOGurdnRtKES7A7mlGgFN4IyBcHLT0xklDhxuhE/edit?usp=drivesdk","Canopy Nomination 219: Warren County High School")</f>
        <v>Canopy Nomination 219: Warren County High School</v>
      </c>
      <c r="J139" s="6" t="s">
        <v>2224</v>
      </c>
      <c r="K139" s="5">
        <v>219.0</v>
      </c>
      <c r="L139" s="5" t="s">
        <v>2225</v>
      </c>
      <c r="M139" s="5"/>
      <c r="N139" s="5" t="s">
        <v>109</v>
      </c>
      <c r="O139" s="5" t="s">
        <v>1800</v>
      </c>
      <c r="P139" s="5" t="s">
        <v>456</v>
      </c>
      <c r="Q139" s="5" t="s">
        <v>1801</v>
      </c>
      <c r="R139" s="8" t="s">
        <v>1802</v>
      </c>
      <c r="S139" s="5" t="s">
        <v>122</v>
      </c>
      <c r="T139" s="5" t="s">
        <v>2240</v>
      </c>
    </row>
    <row r="140">
      <c r="B140" s="14">
        <f>RANDBETWEEN(1,173)</f>
        <v>46</v>
      </c>
      <c r="C140" s="33" t="s">
        <v>2229</v>
      </c>
      <c r="D140" s="5" t="s">
        <v>1809</v>
      </c>
      <c r="E140" s="5" t="s">
        <v>1811</v>
      </c>
      <c r="F140" s="5" t="s">
        <v>1812</v>
      </c>
      <c r="G140" s="33" t="s">
        <v>2503</v>
      </c>
      <c r="H140" s="34" t="s">
        <v>2255</v>
      </c>
      <c r="I140" s="30" t="str">
        <f>HYPERLINK("https://docs.google.com/document/d/1l9a8XcS3KRfUNVxzx6HW8jdyU0f3r2_0Ev20zgaZjXg/edit?usp=drivesdk","Canopy Nomination 220: Washington Leadership Academy")</f>
        <v>Canopy Nomination 220: Washington Leadership Academy</v>
      </c>
      <c r="J140" s="6" t="s">
        <v>2235</v>
      </c>
      <c r="K140" s="5">
        <v>220.0</v>
      </c>
      <c r="L140" s="5" t="s">
        <v>2225</v>
      </c>
      <c r="M140" s="5"/>
      <c r="N140" s="5" t="s">
        <v>109</v>
      </c>
      <c r="O140" s="5" t="s">
        <v>259</v>
      </c>
      <c r="P140" s="5" t="s">
        <v>439</v>
      </c>
      <c r="Q140" s="5" t="s">
        <v>1809</v>
      </c>
      <c r="R140" s="8" t="s">
        <v>1810</v>
      </c>
      <c r="S140" s="5" t="s">
        <v>157</v>
      </c>
      <c r="T140" s="5" t="s">
        <v>2240</v>
      </c>
      <c r="U140" s="5" t="s">
        <v>2241</v>
      </c>
    </row>
    <row r="141">
      <c r="B141" s="14">
        <f>RANDBETWEEN(1,95)</f>
        <v>13</v>
      </c>
      <c r="C141" s="33" t="s">
        <v>2216</v>
      </c>
      <c r="D141" s="5" t="s">
        <v>1830</v>
      </c>
      <c r="E141" s="5" t="s">
        <v>1832</v>
      </c>
      <c r="F141" s="5" t="s">
        <v>1833</v>
      </c>
      <c r="G141" s="33" t="s">
        <v>2374</v>
      </c>
      <c r="H141" s="34" t="s">
        <v>2255</v>
      </c>
      <c r="I141" s="30" t="str">
        <f>HYPERLINK("https://docs.google.com/document/d/1iNty3HEWruKnR-5MURhN-csLAj1M7wF_MYnN5qxjiEY/edit?usp=drivesdk","Canopy Nomination 223: West Side Collaborative Middle School")</f>
        <v>Canopy Nomination 223: West Side Collaborative Middle School</v>
      </c>
      <c r="J141" s="5" t="s">
        <v>2224</v>
      </c>
      <c r="K141" s="5">
        <v>223.0</v>
      </c>
      <c r="L141" s="5" t="s">
        <v>2225</v>
      </c>
      <c r="M141" s="5" t="s">
        <v>2236</v>
      </c>
      <c r="N141" s="5" t="s">
        <v>109</v>
      </c>
      <c r="O141" s="5" t="s">
        <v>338</v>
      </c>
      <c r="P141" s="5" t="s">
        <v>338</v>
      </c>
      <c r="Q141" s="5" t="s">
        <v>742</v>
      </c>
      <c r="R141" s="8" t="s">
        <v>1831</v>
      </c>
      <c r="S141" s="5" t="s">
        <v>157</v>
      </c>
      <c r="T141" s="5" t="s">
        <v>2240</v>
      </c>
    </row>
    <row r="142">
      <c r="B142" s="14">
        <f>RANDBETWEEN(1,173)</f>
        <v>22</v>
      </c>
      <c r="C142" s="33" t="s">
        <v>2229</v>
      </c>
      <c r="D142" s="5" t="s">
        <v>1836</v>
      </c>
      <c r="E142" s="5" t="s">
        <v>1838</v>
      </c>
      <c r="F142" s="5" t="s">
        <v>1839</v>
      </c>
      <c r="G142" s="33" t="s">
        <v>720</v>
      </c>
      <c r="H142" s="34" t="s">
        <v>2219</v>
      </c>
      <c r="I142" s="16" t="str">
        <f>HYPERLINK("https://docs.google.com/document/d/1Ywpq5MVm0Iip6xMDKBLiDGn6nfb5SWaJxkhHqKa-88c/edit?usp=drivesdk","Canopy Nomination 224: West Woods Upper Elementary School")</f>
        <v>Canopy Nomination 224: West Woods Upper Elementary School</v>
      </c>
      <c r="J142" s="6" t="s">
        <v>2235</v>
      </c>
      <c r="K142" s="5">
        <v>224.0</v>
      </c>
      <c r="L142" s="5" t="s">
        <v>2225</v>
      </c>
      <c r="M142" s="5"/>
      <c r="N142" s="5" t="s">
        <v>139</v>
      </c>
      <c r="O142" s="5" t="s">
        <v>713</v>
      </c>
      <c r="P142" s="5" t="s">
        <v>417</v>
      </c>
      <c r="Q142" s="5" t="s">
        <v>721</v>
      </c>
      <c r="R142" s="8" t="s">
        <v>1837</v>
      </c>
      <c r="S142" s="5" t="s">
        <v>122</v>
      </c>
      <c r="T142" s="5" t="s">
        <v>2240</v>
      </c>
      <c r="U142" s="5" t="s">
        <v>2241</v>
      </c>
    </row>
    <row r="143">
      <c r="B143" s="14">
        <f>RANDBETWEEN(1,95)</f>
        <v>71</v>
      </c>
      <c r="C143" s="33" t="s">
        <v>2216</v>
      </c>
      <c r="D143" s="5" t="s">
        <v>1841</v>
      </c>
      <c r="E143" s="5" t="s">
        <v>1844</v>
      </c>
      <c r="F143" s="5" t="s">
        <v>1845</v>
      </c>
      <c r="G143" s="33" t="s">
        <v>828</v>
      </c>
      <c r="H143" s="34" t="s">
        <v>2219</v>
      </c>
      <c r="I143" s="16" t="str">
        <f>HYPERLINK("https://docs.google.com/document/d/1yqQJ9k6N9sT8Mar7nn1tEqKGNgngJ4rHKZ0Ds8bfYcc/edit?usp=drivesdk","Canopy Nomination 225: Wheeling High School")</f>
        <v>Canopy Nomination 225: Wheeling High School</v>
      </c>
      <c r="J143" s="6" t="s">
        <v>2224</v>
      </c>
      <c r="K143" s="5">
        <v>225.0</v>
      </c>
      <c r="L143" s="5" t="s">
        <v>2225</v>
      </c>
      <c r="M143" s="5"/>
      <c r="N143" s="5" t="s">
        <v>139</v>
      </c>
      <c r="O143" s="5" t="s">
        <v>1842</v>
      </c>
      <c r="P143" s="5" t="s">
        <v>425</v>
      </c>
      <c r="Q143" s="5" t="s">
        <v>143</v>
      </c>
      <c r="R143" s="8" t="s">
        <v>1843</v>
      </c>
      <c r="S143" s="5" t="s">
        <v>122</v>
      </c>
      <c r="T143" s="5" t="s">
        <v>2230</v>
      </c>
    </row>
    <row r="144">
      <c r="B144" s="14">
        <f t="shared" ref="B144:B145" si="31">RANDBETWEEN(1,173)</f>
        <v>74</v>
      </c>
      <c r="C144" s="33" t="s">
        <v>2229</v>
      </c>
      <c r="D144" s="5" t="s">
        <v>1850</v>
      </c>
      <c r="E144" s="5" t="s">
        <v>1854</v>
      </c>
      <c r="F144" s="5" t="s">
        <v>1855</v>
      </c>
      <c r="G144" s="33" t="s">
        <v>2504</v>
      </c>
      <c r="H144" s="34" t="s">
        <v>2234</v>
      </c>
      <c r="I144" s="16" t="str">
        <f>HYPERLINK("https://docs.google.com/document/d/1NNNVksnY7SCLwJq0vFG4ZXv0qWycnYwHA5C_PAOEjkc/edit?usp=drivesdk","Canopy Nomination 226: White Mountains Regional High School")</f>
        <v>Canopy Nomination 226: White Mountains Regional High School</v>
      </c>
      <c r="J144" s="6" t="s">
        <v>2235</v>
      </c>
      <c r="K144" s="5">
        <v>226.0</v>
      </c>
      <c r="L144" s="5" t="s">
        <v>2225</v>
      </c>
      <c r="M144" s="5"/>
      <c r="N144" s="5" t="s">
        <v>139</v>
      </c>
      <c r="O144" s="5" t="s">
        <v>1851</v>
      </c>
      <c r="P144" s="5" t="s">
        <v>448</v>
      </c>
      <c r="Q144" s="5" t="s">
        <v>1852</v>
      </c>
      <c r="R144" s="8" t="s">
        <v>1853</v>
      </c>
      <c r="S144" s="5" t="s">
        <v>157</v>
      </c>
      <c r="T144" s="5" t="s">
        <v>2240</v>
      </c>
      <c r="U144" s="5" t="s">
        <v>2241</v>
      </c>
    </row>
    <row r="145">
      <c r="B145" s="14">
        <f t="shared" si="31"/>
        <v>53</v>
      </c>
      <c r="C145" s="33" t="s">
        <v>2229</v>
      </c>
      <c r="D145" s="5" t="s">
        <v>1869</v>
      </c>
      <c r="E145" s="5" t="s">
        <v>1871</v>
      </c>
      <c r="F145" s="5" t="s">
        <v>1872</v>
      </c>
      <c r="G145" s="33" t="s">
        <v>2505</v>
      </c>
      <c r="H145" s="34" t="s">
        <v>2255</v>
      </c>
      <c r="I145" s="30" t="str">
        <f>HYPERLINK("https://docs.google.com/document/d/13uYocoAUxXUsqT3MEwJ4mR2V-XmPcE7PIe-GEbd4KnU/edit?usp=drivesdk","Canopy Nomination 228: William Smith High School")</f>
        <v>Canopy Nomination 228: William Smith High School</v>
      </c>
      <c r="J145" s="6" t="s">
        <v>2235</v>
      </c>
      <c r="K145" s="5">
        <v>228.0</v>
      </c>
      <c r="L145" s="5" t="s">
        <v>2225</v>
      </c>
      <c r="M145" s="5"/>
      <c r="N145" s="5" t="s">
        <v>109</v>
      </c>
      <c r="O145" s="5" t="s">
        <v>141</v>
      </c>
      <c r="P145" s="5" t="s">
        <v>142</v>
      </c>
      <c r="Q145" s="5" t="s">
        <v>681</v>
      </c>
      <c r="R145" s="8" t="s">
        <v>1870</v>
      </c>
      <c r="S145" s="5" t="s">
        <v>157</v>
      </c>
      <c r="T145" s="5" t="s">
        <v>2230</v>
      </c>
      <c r="U145" s="5" t="s">
        <v>2241</v>
      </c>
    </row>
    <row r="146">
      <c r="B146" s="14">
        <f>RANDBETWEEN(1,95)</f>
        <v>14</v>
      </c>
      <c r="C146" s="33" t="s">
        <v>2216</v>
      </c>
      <c r="D146" s="5" t="s">
        <v>1876</v>
      </c>
      <c r="E146" s="5" t="s">
        <v>1879</v>
      </c>
      <c r="F146" s="5" t="s">
        <v>1880</v>
      </c>
      <c r="G146" s="33" t="s">
        <v>412</v>
      </c>
      <c r="H146" s="34" t="s">
        <v>2219</v>
      </c>
      <c r="I146" s="16" t="str">
        <f>HYPERLINK("https://docs.google.com/document/d/1Wj1RQXVFID_7LBgtA7tcFJYbPRHGtJd67C8-1CAMFFA/edit?usp=drivesdk","Canopy Nomination 229: Winterboro High School")</f>
        <v>Canopy Nomination 229: Winterboro High School</v>
      </c>
      <c r="J146" s="6" t="s">
        <v>2224</v>
      </c>
      <c r="K146" s="5">
        <v>229.0</v>
      </c>
      <c r="L146" s="5" t="s">
        <v>2225</v>
      </c>
      <c r="M146" s="5"/>
      <c r="N146" s="5" t="s">
        <v>139</v>
      </c>
      <c r="O146" s="5" t="s">
        <v>1877</v>
      </c>
      <c r="P146" s="5" t="s">
        <v>370</v>
      </c>
      <c r="Q146" s="5" t="s">
        <v>415</v>
      </c>
      <c r="R146" s="8" t="s">
        <v>1878</v>
      </c>
      <c r="S146" s="5" t="s">
        <v>122</v>
      </c>
      <c r="T146" s="5" t="s">
        <v>2226</v>
      </c>
    </row>
    <row r="147">
      <c r="B147" s="14">
        <f>RANDBETWEEN(1,173)</f>
        <v>39</v>
      </c>
      <c r="C147" s="33" t="s">
        <v>2229</v>
      </c>
      <c r="D147" s="5" t="s">
        <v>1886</v>
      </c>
      <c r="E147" s="5" t="s">
        <v>1888</v>
      </c>
      <c r="F147" s="5" t="s">
        <v>1889</v>
      </c>
      <c r="G147" s="33" t="s">
        <v>2506</v>
      </c>
      <c r="H147" s="34" t="s">
        <v>2255</v>
      </c>
      <c r="I147" s="30" t="str">
        <f>HYPERLINK("https://docs.google.com/document/d/1BQ7LtoEtuZptHWDM6axqQioCVFY9M4KldXdihHAgdgo/edit?usp=drivesdk","Canopy Nomination 230: Workspace Education")</f>
        <v>Canopy Nomination 230: Workspace Education</v>
      </c>
      <c r="J147" s="6" t="s">
        <v>2235</v>
      </c>
      <c r="K147" s="5">
        <v>230.0</v>
      </c>
      <c r="L147" s="5" t="s">
        <v>2225</v>
      </c>
      <c r="N147" s="5" t="s">
        <v>109</v>
      </c>
      <c r="O147" s="5" t="s">
        <v>1887</v>
      </c>
      <c r="P147" s="5" t="s">
        <v>417</v>
      </c>
      <c r="Q147" s="5" t="s">
        <v>323</v>
      </c>
      <c r="R147" s="8" t="s">
        <v>117</v>
      </c>
      <c r="S147" s="5" t="s">
        <v>157</v>
      </c>
      <c r="T147" s="5" t="s">
        <v>2240</v>
      </c>
      <c r="U147" s="5" t="s">
        <v>2241</v>
      </c>
    </row>
    <row r="148">
      <c r="B148" s="14">
        <f>RANDBETWEEN(1,95)</f>
        <v>12</v>
      </c>
      <c r="C148" s="33" t="s">
        <v>2216</v>
      </c>
      <c r="D148" s="5" t="s">
        <v>1893</v>
      </c>
      <c r="E148" s="5" t="s">
        <v>1897</v>
      </c>
      <c r="F148" s="5" t="s">
        <v>1898</v>
      </c>
      <c r="G148" s="33" t="s">
        <v>1228</v>
      </c>
      <c r="H148" s="34" t="s">
        <v>2219</v>
      </c>
      <c r="I148" s="16" t="str">
        <f>HYPERLINK("https://docs.google.com/document/d/1SuLUrcvVyaUJ6qya6PJ1CUxO-b_x2Fe1ab8XOoUh39A/edit?usp=drivesdk","Canopy Nomination 231: Wynne Intermediate School")</f>
        <v>Canopy Nomination 231: Wynne Intermediate School</v>
      </c>
      <c r="J148" s="6" t="s">
        <v>2224</v>
      </c>
      <c r="K148" s="5">
        <v>231.0</v>
      </c>
      <c r="L148" s="5" t="s">
        <v>2225</v>
      </c>
      <c r="M148" s="5"/>
      <c r="N148" s="5" t="s">
        <v>109</v>
      </c>
      <c r="O148" s="5" t="s">
        <v>1894</v>
      </c>
      <c r="P148" s="5" t="s">
        <v>386</v>
      </c>
      <c r="Q148" s="5" t="s">
        <v>1895</v>
      </c>
      <c r="R148" s="8" t="s">
        <v>1896</v>
      </c>
      <c r="S148" s="5" t="s">
        <v>122</v>
      </c>
      <c r="T148" s="5" t="s">
        <v>2240</v>
      </c>
    </row>
    <row r="149">
      <c r="B149" s="14">
        <f t="shared" ref="B149:B150" si="32">RANDBETWEEN(1,173)</f>
        <v>93</v>
      </c>
      <c r="C149" s="33" t="s">
        <v>2229</v>
      </c>
      <c r="D149" s="5" t="s">
        <v>1901</v>
      </c>
      <c r="E149" s="5" t="s">
        <v>1903</v>
      </c>
      <c r="F149" s="5" t="s">
        <v>1904</v>
      </c>
      <c r="G149" s="33" t="s">
        <v>2218</v>
      </c>
      <c r="H149" s="34" t="s">
        <v>2219</v>
      </c>
      <c r="I149" s="16" t="str">
        <f>HYPERLINK("https://docs.google.com/document/d/1b6EdRMyA6g_Qty2jZ8UjNZLe5i9l5oWIXYXqhPv4HPM/edit?usp=drivesdk","Canopy Nomination 232: Ysleta Elementary School")</f>
        <v>Canopy Nomination 232: Ysleta Elementary School</v>
      </c>
      <c r="J149" s="6" t="s">
        <v>2235</v>
      </c>
      <c r="K149" s="5">
        <v>232.0</v>
      </c>
      <c r="L149" s="5" t="s">
        <v>2225</v>
      </c>
      <c r="M149" s="5"/>
      <c r="N149" s="5" t="s">
        <v>139</v>
      </c>
      <c r="O149" s="5" t="s">
        <v>1316</v>
      </c>
      <c r="P149" s="5" t="s">
        <v>397</v>
      </c>
      <c r="Q149" s="5" t="s">
        <v>1317</v>
      </c>
      <c r="R149" s="8" t="s">
        <v>1902</v>
      </c>
      <c r="S149" s="5" t="s">
        <v>122</v>
      </c>
      <c r="T149" s="5" t="s">
        <v>2240</v>
      </c>
      <c r="U149" s="5" t="s">
        <v>2241</v>
      </c>
    </row>
    <row r="150">
      <c r="B150" s="14">
        <f t="shared" si="32"/>
        <v>157</v>
      </c>
      <c r="C150" s="33" t="s">
        <v>2229</v>
      </c>
      <c r="D150" s="5" t="s">
        <v>741</v>
      </c>
      <c r="E150" s="5" t="s">
        <v>744</v>
      </c>
      <c r="F150" s="5" t="s">
        <v>745</v>
      </c>
      <c r="G150" s="33" t="s">
        <v>740</v>
      </c>
      <c r="H150" s="34" t="s">
        <v>2255</v>
      </c>
      <c r="I150" s="30" t="str">
        <f>HYPERLINK("https://docs.google.com/document/d/1bkrohEIwmtksnrB9iC-yhrtV73Q9eF6oiGjlvEsCi_4/edit?usp=drivesdk","Canopy Nomination 76: Flushing International High School")</f>
        <v>Canopy Nomination 76: Flushing International High School</v>
      </c>
      <c r="J150" s="6" t="s">
        <v>2235</v>
      </c>
      <c r="K150" s="5">
        <v>76.0</v>
      </c>
      <c r="L150" s="5" t="s">
        <v>2225</v>
      </c>
      <c r="M150" s="5"/>
      <c r="N150" s="5" t="s">
        <v>109</v>
      </c>
      <c r="O150" s="5" t="s">
        <v>338</v>
      </c>
      <c r="P150" s="5" t="s">
        <v>338</v>
      </c>
      <c r="Q150" s="5" t="s">
        <v>742</v>
      </c>
      <c r="R150" s="8" t="s">
        <v>743</v>
      </c>
      <c r="S150" s="5" t="s">
        <v>157</v>
      </c>
      <c r="T150" s="5" t="s">
        <v>2240</v>
      </c>
      <c r="U150" s="5" t="s">
        <v>2241</v>
      </c>
    </row>
    <row r="151">
      <c r="B151" s="14">
        <f>RANDBETWEEN(1,95)</f>
        <v>63</v>
      </c>
      <c r="C151" s="33" t="s">
        <v>2216</v>
      </c>
      <c r="D151" s="5" t="s">
        <v>1229</v>
      </c>
      <c r="E151" s="5" t="s">
        <v>1232</v>
      </c>
      <c r="F151" s="5" t="s">
        <v>1233</v>
      </c>
      <c r="G151" s="33" t="s">
        <v>1228</v>
      </c>
      <c r="H151" s="34" t="s">
        <v>2219</v>
      </c>
      <c r="I151" s="16" t="str">
        <f>HYPERLINK("https://docs.google.com/document/d/1MHqVlwOkRv8vZFmJZy58Pez_YM8F2WJhGnzHf-TiWtM/edit?usp=drivesdk","Canopy Nomination 143: North Little Rock Middle School: Grade 6 Campus")</f>
        <v>Canopy Nomination 143: North Little Rock Middle School: Grade 6 Campus</v>
      </c>
      <c r="J151" s="6" t="s">
        <v>2224</v>
      </c>
      <c r="K151" s="5">
        <v>143.0</v>
      </c>
      <c r="L151" s="5" t="s">
        <v>2225</v>
      </c>
      <c r="M151" s="5"/>
      <c r="N151" s="5" t="s">
        <v>109</v>
      </c>
      <c r="O151" s="5" t="s">
        <v>1230</v>
      </c>
      <c r="P151" s="5" t="s">
        <v>386</v>
      </c>
      <c r="Q151" s="5" t="s">
        <v>1231</v>
      </c>
      <c r="R151" s="7" t="s">
        <v>117</v>
      </c>
      <c r="S151" s="5" t="s">
        <v>122</v>
      </c>
      <c r="T151" s="5" t="s">
        <v>2226</v>
      </c>
    </row>
    <row r="152">
      <c r="B152" s="14">
        <f>RANDBETWEEN(1,173)</f>
        <v>139</v>
      </c>
      <c r="C152" s="33" t="s">
        <v>2229</v>
      </c>
      <c r="D152" s="5" t="s">
        <v>363</v>
      </c>
      <c r="E152" s="5" t="s">
        <v>367</v>
      </c>
      <c r="F152" s="5" t="s">
        <v>368</v>
      </c>
      <c r="G152" s="33" t="s">
        <v>161</v>
      </c>
      <c r="H152" s="34" t="s">
        <v>2219</v>
      </c>
      <c r="I152" s="16" t="str">
        <f>HYPERLINK("https://docs.google.com/document/d/1rt3CM7uxo39d9lnsD1twikzN9ruPbOvYT6nHgT7bBak/edit?usp=drivesdk","Canopy Nomination 28: Center Line High School - Wall to Wall Academies")</f>
        <v>Canopy Nomination 28: Center Line High School - Wall to Wall Academies</v>
      </c>
      <c r="J152" s="6" t="s">
        <v>2235</v>
      </c>
      <c r="K152" s="5">
        <v>28.0</v>
      </c>
      <c r="L152" s="5" t="s">
        <v>2225</v>
      </c>
      <c r="M152" s="5"/>
      <c r="N152" s="5" t="s">
        <v>109</v>
      </c>
      <c r="O152" s="5" t="s">
        <v>364</v>
      </c>
      <c r="P152" s="5" t="s">
        <v>115</v>
      </c>
      <c r="Q152" s="5" t="s">
        <v>365</v>
      </c>
      <c r="R152" s="8" t="s">
        <v>366</v>
      </c>
      <c r="S152" s="5" t="s">
        <v>122</v>
      </c>
      <c r="T152" s="5" t="s">
        <v>2240</v>
      </c>
      <c r="U152" s="5" t="s">
        <v>2241</v>
      </c>
    </row>
    <row r="153">
      <c r="B153" s="14">
        <f t="shared" ref="B153:B154" si="33">RANDBETWEEN(1,95)</f>
        <v>94</v>
      </c>
      <c r="C153" s="33" t="s">
        <v>2216</v>
      </c>
      <c r="D153" s="5" t="s">
        <v>440</v>
      </c>
      <c r="E153" s="5" t="s">
        <v>444</v>
      </c>
      <c r="F153" s="5" t="s">
        <v>2507</v>
      </c>
      <c r="G153" s="33" t="s">
        <v>438</v>
      </c>
      <c r="H153" s="34" t="s">
        <v>2255</v>
      </c>
      <c r="I153" s="30" t="str">
        <f>HYPERLINK("https://docs.google.com/document/d/1iSx-93ijUBgioWYer2huVYLsCbnxKKlPgxIw65167ME/edit?usp=drivesdk","Canopy Nomination 37: Citizens of the World Hollywood")</f>
        <v>Canopy Nomination 37: Citizens of the World Hollywood</v>
      </c>
      <c r="J153" s="6" t="s">
        <v>2224</v>
      </c>
      <c r="K153" s="5">
        <v>37.0</v>
      </c>
      <c r="L153" s="5" t="s">
        <v>2225</v>
      </c>
      <c r="M153" s="5"/>
      <c r="N153" s="5" t="s">
        <v>109</v>
      </c>
      <c r="O153" s="5" t="s">
        <v>441</v>
      </c>
      <c r="P153" s="5" t="s">
        <v>222</v>
      </c>
      <c r="Q153" s="5" t="s">
        <v>442</v>
      </c>
      <c r="R153" s="8" t="s">
        <v>443</v>
      </c>
      <c r="S153" s="5" t="s">
        <v>157</v>
      </c>
      <c r="T153" s="5" t="s">
        <v>2237</v>
      </c>
    </row>
    <row r="154">
      <c r="B154" s="14">
        <f t="shared" si="33"/>
        <v>3</v>
      </c>
      <c r="C154" s="33" t="s">
        <v>2216</v>
      </c>
      <c r="D154" s="5" t="s">
        <v>653</v>
      </c>
      <c r="E154" s="5" t="s">
        <v>656</v>
      </c>
      <c r="F154" s="5" t="s">
        <v>657</v>
      </c>
      <c r="G154" s="33" t="s">
        <v>2218</v>
      </c>
      <c r="H154" s="34" t="s">
        <v>2219</v>
      </c>
      <c r="I154" s="16" t="str">
        <f>HYPERLINK("https://docs.google.com/document/d/1cUu94PvT8jNA_B_Y_2US7M9uclNPEybtGV-0jGwdFBs/edit?usp=drivesdk","Canopy Nomination 63: East College Prep")</f>
        <v>Canopy Nomination 63: East College Prep</v>
      </c>
      <c r="J154" s="6" t="s">
        <v>2224</v>
      </c>
      <c r="K154" s="5">
        <v>63.0</v>
      </c>
      <c r="L154" s="5" t="s">
        <v>2225</v>
      </c>
      <c r="M154" s="5"/>
      <c r="N154" s="5" t="s">
        <v>139</v>
      </c>
      <c r="O154" s="5" t="s">
        <v>441</v>
      </c>
      <c r="P154" s="5" t="s">
        <v>222</v>
      </c>
      <c r="Q154" s="5" t="s">
        <v>654</v>
      </c>
      <c r="R154" s="8" t="s">
        <v>655</v>
      </c>
      <c r="S154" s="5" t="s">
        <v>122</v>
      </c>
      <c r="T154" s="5" t="s">
        <v>2237</v>
      </c>
    </row>
    <row r="155">
      <c r="B155" s="14">
        <f t="shared" ref="B155:B156" si="34">RANDBETWEEN(1,173)</f>
        <v>61</v>
      </c>
      <c r="C155" s="33" t="s">
        <v>2229</v>
      </c>
      <c r="D155" s="5" t="s">
        <v>659</v>
      </c>
      <c r="E155" s="5" t="s">
        <v>656</v>
      </c>
      <c r="F155" s="5" t="s">
        <v>657</v>
      </c>
      <c r="G155" s="33" t="s">
        <v>438</v>
      </c>
      <c r="H155" s="34" t="s">
        <v>2255</v>
      </c>
      <c r="I155" s="30" t="str">
        <f>HYPERLINK("https://docs.google.com/document/d/1tYFHHc_dofdiysgaSicJCRs76wWjraCCLz2CP-xgAIs/edit?usp=drivesdk","Canopy Nomination 64: Ednovate Hybrid High")</f>
        <v>Canopy Nomination 64: Ednovate Hybrid High</v>
      </c>
      <c r="J155" s="6" t="s">
        <v>2235</v>
      </c>
      <c r="K155" s="5">
        <v>64.0</v>
      </c>
      <c r="L155" s="5" t="s">
        <v>2225</v>
      </c>
      <c r="M155" s="5"/>
      <c r="N155" s="5" t="s">
        <v>109</v>
      </c>
      <c r="O155" s="5" t="s">
        <v>441</v>
      </c>
      <c r="P155" s="5" t="s">
        <v>222</v>
      </c>
      <c r="Q155" s="5" t="s">
        <v>654</v>
      </c>
      <c r="R155" s="8" t="s">
        <v>660</v>
      </c>
      <c r="S155" s="5" t="s">
        <v>157</v>
      </c>
      <c r="T155" s="5" t="s">
        <v>2237</v>
      </c>
      <c r="U155" s="5" t="s">
        <v>2241</v>
      </c>
    </row>
    <row r="156">
      <c r="B156" s="14">
        <f t="shared" si="34"/>
        <v>40</v>
      </c>
      <c r="C156" s="33" t="s">
        <v>2229</v>
      </c>
      <c r="D156" s="5" t="s">
        <v>993</v>
      </c>
      <c r="E156" s="5" t="s">
        <v>995</v>
      </c>
      <c r="F156" s="5" t="s">
        <v>996</v>
      </c>
      <c r="G156" s="33" t="s">
        <v>2509</v>
      </c>
      <c r="H156" s="34" t="s">
        <v>2219</v>
      </c>
      <c r="I156" s="16" t="str">
        <f>HYPERLINK("https://docs.google.com/document/d/1XQQJEYGoBP3K-s1zehd6emUpE4cKRWL-FSFf5niKXrk/edit?usp=drivesdk","Canopy Nomination 112: Launch")</f>
        <v>Canopy Nomination 112: Launch</v>
      </c>
      <c r="J156" s="6" t="s">
        <v>2235</v>
      </c>
      <c r="K156" s="5">
        <v>112.0</v>
      </c>
      <c r="L156" s="5" t="s">
        <v>2225</v>
      </c>
      <c r="M156" s="5"/>
      <c r="N156" s="5" t="s">
        <v>323</v>
      </c>
      <c r="O156" s="5" t="s">
        <v>527</v>
      </c>
      <c r="P156" s="5" t="s">
        <v>142</v>
      </c>
      <c r="Q156" s="5" t="s">
        <v>595</v>
      </c>
      <c r="R156" s="8" t="s">
        <v>994</v>
      </c>
      <c r="S156" s="5" t="s">
        <v>122</v>
      </c>
      <c r="T156" s="5" t="s">
        <v>2240</v>
      </c>
      <c r="U156" s="5" t="s">
        <v>2241</v>
      </c>
    </row>
    <row r="157">
      <c r="B157" s="14">
        <f>RANDBETWEEN(1,95)</f>
        <v>59</v>
      </c>
      <c r="C157" s="33" t="s">
        <v>2216</v>
      </c>
      <c r="D157" s="5" t="s">
        <v>281</v>
      </c>
      <c r="E157" s="5" t="s">
        <v>285</v>
      </c>
      <c r="F157" s="5" t="s">
        <v>286</v>
      </c>
      <c r="G157" s="33" t="s">
        <v>201</v>
      </c>
      <c r="H157" s="34" t="s">
        <v>2234</v>
      </c>
      <c r="I157" s="16" t="str">
        <f>HYPERLINK("https://docs.google.com/document/d/1qxoNet0jgC5ZWHDjOhNO52dhavDMb1JRUB0BqCjK7lQ/edit?usp=drivesdk","Canopy Nomination 19: Barrington Middle School")</f>
        <v>Canopy Nomination 19: Barrington Middle School</v>
      </c>
      <c r="J157" s="5" t="s">
        <v>2224</v>
      </c>
      <c r="K157" s="5">
        <v>19.0</v>
      </c>
      <c r="L157" s="5" t="s">
        <v>2225</v>
      </c>
      <c r="M157" s="5" t="s">
        <v>2236</v>
      </c>
      <c r="N157" s="5" t="s">
        <v>139</v>
      </c>
      <c r="O157" s="5" t="s">
        <v>282</v>
      </c>
      <c r="P157" s="5" t="s">
        <v>204</v>
      </c>
      <c r="Q157" s="5" t="s">
        <v>283</v>
      </c>
      <c r="R157" s="8" t="s">
        <v>284</v>
      </c>
      <c r="S157" s="5" t="s">
        <v>157</v>
      </c>
      <c r="T157" s="5" t="s">
        <v>2230</v>
      </c>
    </row>
    <row r="158">
      <c r="B158" s="14">
        <f t="shared" ref="B158:B159" si="35">RANDBETWEEN(1,173)</f>
        <v>81</v>
      </c>
      <c r="C158" s="33" t="s">
        <v>2229</v>
      </c>
      <c r="D158" s="5" t="s">
        <v>450</v>
      </c>
      <c r="E158" s="5" t="s">
        <v>455</v>
      </c>
      <c r="F158" s="5" t="s">
        <v>457</v>
      </c>
      <c r="G158" s="33" t="s">
        <v>449</v>
      </c>
      <c r="H158" s="34" t="s">
        <v>2234</v>
      </c>
      <c r="I158" s="16" t="str">
        <f>HYPERLINK("https://docs.google.com/document/d/1bK7Ha-KuqYNwNh7jdynuIu8MT9R35DQ3FyrduR8UjGE/edit?usp=drivesdk","Canopy Nomination 38: City Garden Montessori School")</f>
        <v>Canopy Nomination 38: City Garden Montessori School</v>
      </c>
      <c r="J158" s="6" t="s">
        <v>2235</v>
      </c>
      <c r="K158" s="5">
        <v>38.0</v>
      </c>
      <c r="L158" s="5" t="s">
        <v>2225</v>
      </c>
      <c r="M158" s="5"/>
      <c r="N158" s="5" t="s">
        <v>139</v>
      </c>
      <c r="O158" s="5" t="s">
        <v>451</v>
      </c>
      <c r="P158" s="5" t="s">
        <v>452</v>
      </c>
      <c r="Q158" s="5" t="s">
        <v>453</v>
      </c>
      <c r="R158" s="8" t="s">
        <v>454</v>
      </c>
      <c r="S158" s="5" t="s">
        <v>157</v>
      </c>
      <c r="T158" s="5" t="s">
        <v>2230</v>
      </c>
      <c r="U158" s="5" t="s">
        <v>2241</v>
      </c>
    </row>
    <row r="159">
      <c r="B159" s="14">
        <f t="shared" si="35"/>
        <v>30</v>
      </c>
      <c r="C159" s="33" t="s">
        <v>2229</v>
      </c>
      <c r="D159" s="5" t="s">
        <v>547</v>
      </c>
      <c r="E159" s="5" t="s">
        <v>550</v>
      </c>
      <c r="F159" s="5" t="s">
        <v>551</v>
      </c>
      <c r="G159" s="33" t="s">
        <v>546</v>
      </c>
      <c r="H159" s="34" t="s">
        <v>2234</v>
      </c>
      <c r="I159" s="16" t="str">
        <f>HYPERLINK("https://docs.google.com/document/d/17fXqhuaG8phnMR2seS0WyN_zQBN4fTCOBWt0yAGotMg/edit?usp=drivesdk","Canopy Nomination 48: Conservatory Lab Charter School")</f>
        <v>Canopy Nomination 48: Conservatory Lab Charter School</v>
      </c>
      <c r="J159" s="6" t="s">
        <v>2235</v>
      </c>
      <c r="K159" s="5">
        <v>48.0</v>
      </c>
      <c r="L159" s="5" t="s">
        <v>2225</v>
      </c>
      <c r="M159" s="5"/>
      <c r="N159" s="5" t="s">
        <v>139</v>
      </c>
      <c r="O159" s="5" t="s">
        <v>548</v>
      </c>
      <c r="P159" s="5" t="s">
        <v>327</v>
      </c>
      <c r="Q159" s="5" t="s">
        <v>143</v>
      </c>
      <c r="R159" s="8" t="s">
        <v>549</v>
      </c>
      <c r="S159" s="5" t="s">
        <v>157</v>
      </c>
      <c r="T159" s="5" t="s">
        <v>2237</v>
      </c>
      <c r="U159" s="5" t="s">
        <v>2241</v>
      </c>
    </row>
    <row r="160">
      <c r="B160" s="14">
        <f>RANDBETWEEN(1,95)</f>
        <v>82</v>
      </c>
      <c r="C160" s="33" t="s">
        <v>2216</v>
      </c>
      <c r="D160" s="5" t="s">
        <v>554</v>
      </c>
      <c r="E160" s="5" t="s">
        <v>556</v>
      </c>
      <c r="F160" s="5" t="s">
        <v>557</v>
      </c>
      <c r="G160" s="33" t="s">
        <v>2218</v>
      </c>
      <c r="H160" s="34" t="s">
        <v>2255</v>
      </c>
      <c r="I160" s="30" t="str">
        <f>HYPERLINK("https://docs.google.com/document/d/1AoD5oKBo2ufeB9t_oQVW0r5F5qPtexvMH_Zfl6vDNhE/edit?usp=drivesdk","Canopy Nomination 49: Crosstown High")</f>
        <v>Canopy Nomination 49: Crosstown High</v>
      </c>
      <c r="J160" s="6" t="s">
        <v>2224</v>
      </c>
      <c r="K160" s="5">
        <v>49.0</v>
      </c>
      <c r="L160" s="5" t="s">
        <v>2225</v>
      </c>
      <c r="M160" s="5"/>
      <c r="N160" s="5" t="s">
        <v>109</v>
      </c>
      <c r="O160" s="5" t="s">
        <v>555</v>
      </c>
      <c r="P160" s="5" t="s">
        <v>456</v>
      </c>
      <c r="Q160" s="5" t="s">
        <v>323</v>
      </c>
      <c r="R160" s="8" t="s">
        <v>117</v>
      </c>
      <c r="S160" s="5" t="s">
        <v>157</v>
      </c>
      <c r="T160" s="5" t="s">
        <v>2240</v>
      </c>
    </row>
    <row r="161">
      <c r="B161" s="14">
        <f t="shared" ref="B161:B164" si="36">RANDBETWEEN(1,173)</f>
        <v>112</v>
      </c>
      <c r="C161" s="33" t="s">
        <v>2229</v>
      </c>
      <c r="D161" s="5" t="s">
        <v>594</v>
      </c>
      <c r="E161" s="5" t="s">
        <v>597</v>
      </c>
      <c r="F161" s="5" t="s">
        <v>598</v>
      </c>
      <c r="G161" s="33" t="s">
        <v>2218</v>
      </c>
      <c r="H161" s="34" t="s">
        <v>2255</v>
      </c>
      <c r="I161" s="30" t="str">
        <f>HYPERLINK("https://docs.google.com/document/d/1enJypVQPEX_qekza69BKKW09XwyXAGqN6kyPzYV2cK0/edit?usp=drivesdk","Canopy Nomination 54: Denver School of Innovation and Sustainable Design")</f>
        <v>Canopy Nomination 54: Denver School of Innovation and Sustainable Design</v>
      </c>
      <c r="J161" s="6" t="s">
        <v>2235</v>
      </c>
      <c r="K161" s="5">
        <v>54.0</v>
      </c>
      <c r="L161" s="5" t="s">
        <v>2225</v>
      </c>
      <c r="M161" s="5"/>
      <c r="N161" s="5" t="s">
        <v>109</v>
      </c>
      <c r="O161" s="5" t="s">
        <v>527</v>
      </c>
      <c r="P161" s="5" t="s">
        <v>142</v>
      </c>
      <c r="Q161" s="5" t="s">
        <v>595</v>
      </c>
      <c r="R161" s="8" t="s">
        <v>596</v>
      </c>
      <c r="S161" s="5" t="s">
        <v>157</v>
      </c>
      <c r="T161" s="5" t="s">
        <v>2240</v>
      </c>
      <c r="U161" s="5" t="s">
        <v>2241</v>
      </c>
    </row>
    <row r="162">
      <c r="B162" s="14">
        <f t="shared" si="36"/>
        <v>15</v>
      </c>
      <c r="C162" s="33" t="s">
        <v>2229</v>
      </c>
      <c r="D162" s="5" t="s">
        <v>795</v>
      </c>
      <c r="E162" s="5" t="s">
        <v>798</v>
      </c>
      <c r="F162" s="5" t="s">
        <v>799</v>
      </c>
      <c r="G162" s="33" t="s">
        <v>705</v>
      </c>
      <c r="H162" s="34" t="s">
        <v>2219</v>
      </c>
      <c r="I162" s="16" t="str">
        <f>HYPERLINK("https://docs.google.com/document/d/14mtpnzAm1fqPSRBi2zzUmC_jF1V714XOLMjhgO1RCG0/edit?usp=drivesdk","Canopy Nomination 84: Gibson Ek High School")</f>
        <v>Canopy Nomination 84: Gibson Ek High School</v>
      </c>
      <c r="J162" s="6" t="s">
        <v>2235</v>
      </c>
      <c r="K162" s="5">
        <v>84.0</v>
      </c>
      <c r="L162" s="5" t="s">
        <v>2225</v>
      </c>
      <c r="M162" s="5"/>
      <c r="N162" s="5" t="s">
        <v>139</v>
      </c>
      <c r="O162" s="5" t="s">
        <v>796</v>
      </c>
      <c r="P162" s="5" t="s">
        <v>259</v>
      </c>
      <c r="Q162" s="5" t="s">
        <v>143</v>
      </c>
      <c r="R162" s="8" t="s">
        <v>797</v>
      </c>
      <c r="S162" s="5" t="s">
        <v>122</v>
      </c>
      <c r="T162" s="5" t="s">
        <v>2240</v>
      </c>
      <c r="U162" s="5" t="s">
        <v>2241</v>
      </c>
    </row>
    <row r="163">
      <c r="B163" s="14">
        <f t="shared" si="36"/>
        <v>98</v>
      </c>
      <c r="C163" s="33" t="s">
        <v>2229</v>
      </c>
      <c r="D163" s="5" t="s">
        <v>1076</v>
      </c>
      <c r="E163" s="5" t="s">
        <v>1080</v>
      </c>
      <c r="F163" s="5" t="s">
        <v>1081</v>
      </c>
      <c r="G163" s="33" t="s">
        <v>493</v>
      </c>
      <c r="H163" s="34" t="s">
        <v>2234</v>
      </c>
      <c r="I163" s="16" t="str">
        <f>HYPERLINK("https://docs.google.com/document/d/1JkQjoHHOmd4Ud8p8Fqe7vDPNcwglKedAAVN_VsrBL6k/edit?usp=drivesdk","Canopy Nomination 124: Meadows Valley School PK-12")</f>
        <v>Canopy Nomination 124: Meadows Valley School PK-12</v>
      </c>
      <c r="J163" s="5" t="s">
        <v>2235</v>
      </c>
      <c r="K163" s="5">
        <v>124.0</v>
      </c>
      <c r="L163" s="5" t="s">
        <v>2225</v>
      </c>
      <c r="M163" s="5" t="s">
        <v>2236</v>
      </c>
      <c r="N163" s="5" t="s">
        <v>139</v>
      </c>
      <c r="O163" s="5" t="s">
        <v>1077</v>
      </c>
      <c r="P163" s="5" t="s">
        <v>274</v>
      </c>
      <c r="Q163" s="5" t="s">
        <v>1078</v>
      </c>
      <c r="R163" s="8" t="s">
        <v>1079</v>
      </c>
      <c r="S163" s="5" t="s">
        <v>157</v>
      </c>
      <c r="T163" s="5" t="s">
        <v>2230</v>
      </c>
      <c r="U163" s="5" t="s">
        <v>2241</v>
      </c>
    </row>
    <row r="164">
      <c r="B164" s="14">
        <f t="shared" si="36"/>
        <v>59</v>
      </c>
      <c r="C164" s="33" t="s">
        <v>2229</v>
      </c>
      <c r="D164" s="5" t="s">
        <v>1381</v>
      </c>
      <c r="E164" s="5" t="s">
        <v>1383</v>
      </c>
      <c r="F164" s="5" t="s">
        <v>1384</v>
      </c>
      <c r="G164" s="33" t="s">
        <v>169</v>
      </c>
      <c r="H164" s="34" t="s">
        <v>2234</v>
      </c>
      <c r="I164" s="16" t="str">
        <f>HYPERLINK("https://docs.google.com/document/d/1pAY8YgQ02U1Kg2LnUfyR_cJ8ahn08D5CI_yNszZMkoU/edit?usp=drivesdk","Canopy Nomination 162: Polaris Charter Academy")</f>
        <v>Canopy Nomination 162: Polaris Charter Academy</v>
      </c>
      <c r="J164" s="6" t="s">
        <v>2235</v>
      </c>
      <c r="K164" s="5">
        <v>162.0</v>
      </c>
      <c r="L164" s="5" t="s">
        <v>2225</v>
      </c>
      <c r="M164" s="5"/>
      <c r="N164" s="5" t="s">
        <v>139</v>
      </c>
      <c r="O164" s="5" t="s">
        <v>424</v>
      </c>
      <c r="P164" s="5" t="s">
        <v>425</v>
      </c>
      <c r="Q164" s="5" t="s">
        <v>173</v>
      </c>
      <c r="R164" s="8" t="s">
        <v>1382</v>
      </c>
      <c r="S164" s="5" t="s">
        <v>157</v>
      </c>
      <c r="T164" s="5" t="s">
        <v>2230</v>
      </c>
      <c r="U164" s="5" t="s">
        <v>2241</v>
      </c>
    </row>
    <row r="165">
      <c r="B165" s="14">
        <f>RANDBETWEEN(1,95)</f>
        <v>14</v>
      </c>
      <c r="C165" s="33" t="s">
        <v>2216</v>
      </c>
      <c r="D165" s="5" t="s">
        <v>1398</v>
      </c>
      <c r="E165" s="5" t="s">
        <v>1401</v>
      </c>
      <c r="F165" s="5" t="s">
        <v>1402</v>
      </c>
      <c r="G165" s="33" t="s">
        <v>2218</v>
      </c>
      <c r="H165" s="34" t="s">
        <v>2255</v>
      </c>
      <c r="I165" s="30" t="str">
        <f>HYPERLINK("https://docs.google.com/document/d/1VlLI9gIduUTfKGKiH13t4KA_kpH88i_zUuMNgW8NYS8/edit?usp=drivesdk","Canopy Nomination 165: Purdue Polytechnic High School")</f>
        <v>Canopy Nomination 165: Purdue Polytechnic High School</v>
      </c>
      <c r="J165" s="6" t="s">
        <v>2224</v>
      </c>
      <c r="K165" s="5">
        <v>165.0</v>
      </c>
      <c r="L165" s="5" t="s">
        <v>2225</v>
      </c>
      <c r="M165" s="5"/>
      <c r="N165" s="5" t="s">
        <v>109</v>
      </c>
      <c r="O165" s="5" t="s">
        <v>1399</v>
      </c>
      <c r="P165" s="5" t="s">
        <v>458</v>
      </c>
      <c r="Q165" s="5" t="s">
        <v>323</v>
      </c>
      <c r="R165" s="8" t="s">
        <v>1400</v>
      </c>
      <c r="S165" s="5" t="s">
        <v>157</v>
      </c>
      <c r="T165" s="5" t="s">
        <v>2230</v>
      </c>
    </row>
    <row r="166">
      <c r="B166" s="14">
        <f t="shared" ref="B166:B167" si="37">RANDBETWEEN(1,173)</f>
        <v>169</v>
      </c>
      <c r="C166" s="33" t="s">
        <v>2229</v>
      </c>
      <c r="D166" s="5" t="s">
        <v>1498</v>
      </c>
      <c r="E166" s="5" t="s">
        <v>1502</v>
      </c>
      <c r="F166" s="5" t="s">
        <v>1503</v>
      </c>
      <c r="G166" s="33" t="s">
        <v>2218</v>
      </c>
      <c r="H166" s="34" t="s">
        <v>2219</v>
      </c>
      <c r="I166" s="16" t="str">
        <f>HYPERLINK("https://docs.google.com/document/d/1Sxg1EDkRB7SevVqCNxaSlVGO5IFEaZxT9sOcSdM_hGQ/edit?usp=drivesdk","Canopy Nomination 178: Science and Math Institute")</f>
        <v>Canopy Nomination 178: Science and Math Institute</v>
      </c>
      <c r="J166" s="6" t="s">
        <v>2235</v>
      </c>
      <c r="K166" s="5">
        <v>178.0</v>
      </c>
      <c r="L166" s="5" t="s">
        <v>2225</v>
      </c>
      <c r="M166" s="5"/>
      <c r="N166" s="5" t="s">
        <v>109</v>
      </c>
      <c r="O166" s="5" t="s">
        <v>1499</v>
      </c>
      <c r="P166" s="5" t="s">
        <v>259</v>
      </c>
      <c r="Q166" s="5" t="s">
        <v>1500</v>
      </c>
      <c r="R166" s="8" t="s">
        <v>1501</v>
      </c>
      <c r="S166" s="5" t="s">
        <v>122</v>
      </c>
      <c r="T166" s="5" t="s">
        <v>2237</v>
      </c>
      <c r="U166" s="5" t="s">
        <v>2241</v>
      </c>
    </row>
    <row r="167">
      <c r="B167" s="14">
        <f t="shared" si="37"/>
        <v>101</v>
      </c>
      <c r="C167" s="33" t="s">
        <v>2229</v>
      </c>
      <c r="D167" s="5" t="s">
        <v>1583</v>
      </c>
      <c r="E167" s="5" t="s">
        <v>1584</v>
      </c>
      <c r="F167" s="5" t="s">
        <v>1585</v>
      </c>
      <c r="G167" s="33" t="s">
        <v>2218</v>
      </c>
      <c r="H167" s="34" t="s">
        <v>2219</v>
      </c>
      <c r="I167" s="16" t="str">
        <f>HYPERLINK("https://docs.google.com/document/d/1pjBurJjCk2LQit5oqh_Ydxs9RkHOWT0DUYuBXif80JQ/edit?usp=drivesdk","Canopy Nomination 190: Social Justice School")</f>
        <v>Canopy Nomination 190: Social Justice School</v>
      </c>
      <c r="J167" s="6" t="s">
        <v>2235</v>
      </c>
      <c r="K167" s="5">
        <v>190.0</v>
      </c>
      <c r="L167" s="5" t="s">
        <v>2225</v>
      </c>
      <c r="M167" s="5"/>
      <c r="N167" s="5" t="s">
        <v>139</v>
      </c>
      <c r="O167" s="5" t="s">
        <v>259</v>
      </c>
      <c r="P167" s="5" t="s">
        <v>439</v>
      </c>
      <c r="Q167" s="5" t="s">
        <v>323</v>
      </c>
      <c r="R167" s="7" t="s">
        <v>117</v>
      </c>
      <c r="S167" s="5" t="s">
        <v>122</v>
      </c>
      <c r="T167" s="5" t="s">
        <v>2240</v>
      </c>
      <c r="U167" s="5" t="s">
        <v>2241</v>
      </c>
    </row>
    <row r="168">
      <c r="B168" s="14">
        <f>RANDBETWEEN(1,95)</f>
        <v>7</v>
      </c>
      <c r="C168" s="33" t="s">
        <v>2216</v>
      </c>
      <c r="D168" s="5" t="s">
        <v>1625</v>
      </c>
      <c r="E168" s="5" t="s">
        <v>1626</v>
      </c>
      <c r="F168" s="5" t="s">
        <v>1627</v>
      </c>
      <c r="G168" s="33" t="s">
        <v>2218</v>
      </c>
      <c r="H168" s="34" t="s">
        <v>2219</v>
      </c>
      <c r="I168" s="16" t="str">
        <f>HYPERLINK("https://docs.google.com/document/d/1TURRMuEYaKiWaKNgy5JMt5UTHg8mPlNBdXlsnceHvmY/edit?usp=drivesdk","Canopy Nomination 195: Statesman Academy for Boys")</f>
        <v>Canopy Nomination 195: Statesman Academy for Boys</v>
      </c>
      <c r="J168" s="6" t="s">
        <v>2224</v>
      </c>
      <c r="K168" s="5">
        <v>195.0</v>
      </c>
      <c r="L168" s="5" t="s">
        <v>2225</v>
      </c>
      <c r="M168" s="5"/>
      <c r="N168" s="5" t="s">
        <v>109</v>
      </c>
      <c r="O168" s="5" t="s">
        <v>259</v>
      </c>
      <c r="P168" s="5" t="s">
        <v>439</v>
      </c>
      <c r="Q168" s="5" t="s">
        <v>143</v>
      </c>
      <c r="R168" s="7" t="s">
        <v>117</v>
      </c>
      <c r="S168" s="5" t="s">
        <v>122</v>
      </c>
      <c r="T168" s="5" t="s">
        <v>2240</v>
      </c>
    </row>
    <row r="169">
      <c r="B169" s="14">
        <f>RANDBETWEEN(1,173)</f>
        <v>47</v>
      </c>
      <c r="C169" s="33" t="s">
        <v>2229</v>
      </c>
      <c r="D169" s="5" t="s">
        <v>1914</v>
      </c>
      <c r="E169" s="5" t="s">
        <v>1918</v>
      </c>
      <c r="F169" s="5" t="s">
        <v>1919</v>
      </c>
      <c r="G169" s="33" t="s">
        <v>1905</v>
      </c>
      <c r="H169" s="34" t="s">
        <v>2219</v>
      </c>
      <c r="I169" s="16" t="str">
        <f>HYPERLINK("https://docs.google.com/document/d/1l3QQxQbQWQSD9UwFxn6TIFcEglkqVMiRvvag5lwMu9U/edit?usp=drivesdk","Canopy Nomination 234: Virtual Learning Academy")</f>
        <v>Canopy Nomination 234: Virtual Learning Academy</v>
      </c>
      <c r="J169" s="6" t="s">
        <v>2235</v>
      </c>
      <c r="K169" s="5">
        <v>234.0</v>
      </c>
      <c r="L169" s="5" t="s">
        <v>2225</v>
      </c>
      <c r="M169" s="5"/>
      <c r="N169" s="5" t="s">
        <v>139</v>
      </c>
      <c r="O169" s="5" t="s">
        <v>1915</v>
      </c>
      <c r="P169" s="5" t="s">
        <v>448</v>
      </c>
      <c r="Q169" s="5" t="s">
        <v>1916</v>
      </c>
      <c r="R169" s="18" t="s">
        <v>1917</v>
      </c>
      <c r="S169" s="5" t="s">
        <v>122</v>
      </c>
      <c r="T169" s="5" t="s">
        <v>2240</v>
      </c>
      <c r="U169" s="5" t="s">
        <v>2241</v>
      </c>
    </row>
    <row r="170">
      <c r="B170" s="14">
        <f>RANDBETWEEN(1,95)</f>
        <v>74</v>
      </c>
      <c r="C170" s="33" t="s">
        <v>2216</v>
      </c>
      <c r="D170" s="22" t="s">
        <v>1922</v>
      </c>
      <c r="E170" s="22" t="s">
        <v>1928</v>
      </c>
      <c r="F170" s="22" t="s">
        <v>1929</v>
      </c>
      <c r="G170" s="33" t="s">
        <v>2218</v>
      </c>
      <c r="H170" s="34" t="s">
        <v>2255</v>
      </c>
      <c r="I170" s="30" t="str">
        <f>HYPERLINK("https://docs.google.com/document/d/1UqRMKJsblFEtHmEKK5GaSdlifGmbNc_c7xPERC1iGAg/edit?usp=drivesdk","Canopy Nomination 235: International School of the Americas")</f>
        <v>Canopy Nomination 235: International School of the Americas</v>
      </c>
      <c r="J170" s="6" t="s">
        <v>2224</v>
      </c>
      <c r="K170" s="19">
        <v>235.0</v>
      </c>
      <c r="L170" s="5" t="s">
        <v>2225</v>
      </c>
      <c r="M170" s="20"/>
      <c r="N170" s="20" t="s">
        <v>109</v>
      </c>
      <c r="O170" s="22" t="s">
        <v>1925</v>
      </c>
      <c r="P170" s="22" t="s">
        <v>397</v>
      </c>
      <c r="Q170" s="22" t="s">
        <v>1926</v>
      </c>
      <c r="R170" s="23" t="s">
        <v>1927</v>
      </c>
      <c r="S170" s="20" t="s">
        <v>157</v>
      </c>
      <c r="T170" s="39" t="s">
        <v>2237</v>
      </c>
      <c r="U170" s="26"/>
    </row>
    <row r="171">
      <c r="B171" s="14">
        <f>RANDBETWEEN(1,173)</f>
        <v>113</v>
      </c>
      <c r="C171" s="33" t="s">
        <v>2229</v>
      </c>
      <c r="D171" s="5" t="s">
        <v>670</v>
      </c>
      <c r="E171" s="5" t="s">
        <v>674</v>
      </c>
      <c r="F171" s="5" t="s">
        <v>675</v>
      </c>
      <c r="G171" s="33" t="s">
        <v>2311</v>
      </c>
      <c r="H171" s="34" t="s">
        <v>2219</v>
      </c>
      <c r="I171" s="16" t="str">
        <f>HYPERLINK("https://docs.google.com/document/d/15W0-y14fnJBg5Mszifmp0gqdFReWRdwUo5lO1CVMXnI/edit?usp=drivesdk","Canopy Nomination 66: Ember Charter School for Mindful Education, Innovation, and Transformation")</f>
        <v>Canopy Nomination 66: Ember Charter School for Mindful Education, Innovation, and Transformation</v>
      </c>
      <c r="J171" s="6" t="s">
        <v>2235</v>
      </c>
      <c r="K171" s="5">
        <v>66.0</v>
      </c>
      <c r="L171" s="5" t="s">
        <v>2225</v>
      </c>
      <c r="M171" s="5"/>
      <c r="N171" s="5" t="s">
        <v>323</v>
      </c>
      <c r="O171" s="5" t="s">
        <v>671</v>
      </c>
      <c r="P171" s="5" t="s">
        <v>338</v>
      </c>
      <c r="Q171" s="5" t="s">
        <v>672</v>
      </c>
      <c r="R171" s="8" t="s">
        <v>673</v>
      </c>
      <c r="S171" s="5" t="s">
        <v>122</v>
      </c>
      <c r="T171" s="5" t="s">
        <v>2237</v>
      </c>
      <c r="U171" s="5" t="s">
        <v>2241</v>
      </c>
    </row>
    <row r="172">
      <c r="B172" s="14">
        <f t="shared" ref="B172:B173" si="38">RANDBETWEEN(1,95)</f>
        <v>9</v>
      </c>
      <c r="C172" s="33" t="s">
        <v>2216</v>
      </c>
      <c r="D172" s="5" t="s">
        <v>1458</v>
      </c>
      <c r="E172" s="5" t="s">
        <v>1460</v>
      </c>
      <c r="F172" s="5" t="s">
        <v>1461</v>
      </c>
      <c r="G172" s="33" t="s">
        <v>626</v>
      </c>
      <c r="H172" s="34" t="s">
        <v>2219</v>
      </c>
      <c r="I172" s="16" t="str">
        <f>HYPERLINK("https://docs.google.com/document/d/17Xn8nZGrZDqp2MT1fitjkPCDj9bmZq-SHN7jib-Ey6I/edit?usp=drivesdk","Canopy Nomination 173: Salem Church Elementary")</f>
        <v>Canopy Nomination 173: Salem Church Elementary</v>
      </c>
      <c r="J172" s="5" t="s">
        <v>2224</v>
      </c>
      <c r="K172" s="5">
        <v>173.0</v>
      </c>
      <c r="L172" s="5" t="s">
        <v>2225</v>
      </c>
      <c r="M172" s="5" t="s">
        <v>2236</v>
      </c>
      <c r="N172" s="5" t="s">
        <v>139</v>
      </c>
      <c r="O172" s="5" t="s">
        <v>479</v>
      </c>
      <c r="P172" s="5" t="s">
        <v>512</v>
      </c>
      <c r="Q172" s="5" t="s">
        <v>1459</v>
      </c>
      <c r="R172" s="7" t="s">
        <v>117</v>
      </c>
      <c r="S172" s="5" t="s">
        <v>122</v>
      </c>
      <c r="T172" s="5" t="s">
        <v>2230</v>
      </c>
    </row>
    <row r="173">
      <c r="B173" s="14">
        <f t="shared" si="38"/>
        <v>20</v>
      </c>
      <c r="C173" s="33" t="s">
        <v>2216</v>
      </c>
      <c r="D173" s="5" t="s">
        <v>1562</v>
      </c>
      <c r="E173" s="5" t="s">
        <v>1563</v>
      </c>
      <c r="F173" s="5" t="s">
        <v>1564</v>
      </c>
      <c r="G173" s="33" t="s">
        <v>2218</v>
      </c>
      <c r="H173" s="34" t="s">
        <v>2219</v>
      </c>
      <c r="I173" s="16" t="str">
        <f>HYPERLINK("https://docs.google.com/document/d/184VBMh_G-Hn_AA78vzI22feiVhtRol38IJkcWFaTDPg/edit?usp=drivesdk","Canopy Nomination 187: Sisu Academy")</f>
        <v>Canopy Nomination 187: Sisu Academy</v>
      </c>
      <c r="J173" s="6" t="s">
        <v>2224</v>
      </c>
      <c r="K173" s="5">
        <v>187.0</v>
      </c>
      <c r="L173" s="5" t="s">
        <v>2225</v>
      </c>
      <c r="M173" s="5"/>
      <c r="N173" s="5" t="s">
        <v>139</v>
      </c>
      <c r="O173" s="5" t="s">
        <v>616</v>
      </c>
      <c r="P173" s="5" t="s">
        <v>222</v>
      </c>
      <c r="Q173" s="5" t="s">
        <v>323</v>
      </c>
      <c r="R173" s="8" t="s">
        <v>117</v>
      </c>
      <c r="S173" s="5" t="s">
        <v>122</v>
      </c>
      <c r="T173" s="5" t="s">
        <v>2226</v>
      </c>
    </row>
    <row r="174">
      <c r="B174" s="14">
        <f>RANDBETWEEN(1,173)</f>
        <v>38</v>
      </c>
      <c r="C174" s="33" t="s">
        <v>2229</v>
      </c>
      <c r="D174" s="5" t="s">
        <v>834</v>
      </c>
      <c r="E174" s="5" t="s">
        <v>838</v>
      </c>
      <c r="F174" s="5" t="s">
        <v>839</v>
      </c>
      <c r="G174" s="33" t="s">
        <v>576</v>
      </c>
      <c r="H174" s="34" t="s">
        <v>2219</v>
      </c>
      <c r="I174" s="16" t="str">
        <f>HYPERLINK("https://docs.google.com/document/d/1ll81X3yrci_gIbuUE8h73acBVz1Mz1CJFg1G3saI4T0/edit?usp=drivesdk","Canopy Nomination 90: Hamilton County Collegiate High School")</f>
        <v>Canopy Nomination 90: Hamilton County Collegiate High School</v>
      </c>
      <c r="J174" s="6" t="s">
        <v>2235</v>
      </c>
      <c r="K174" s="5">
        <v>90.0</v>
      </c>
      <c r="L174" s="5" t="s">
        <v>2225</v>
      </c>
      <c r="M174" s="5"/>
      <c r="N174" s="5" t="s">
        <v>109</v>
      </c>
      <c r="O174" s="5" t="s">
        <v>835</v>
      </c>
      <c r="P174" s="5" t="s">
        <v>456</v>
      </c>
      <c r="Q174" s="5" t="s">
        <v>836</v>
      </c>
      <c r="R174" s="8" t="s">
        <v>837</v>
      </c>
      <c r="S174" s="5" t="s">
        <v>122</v>
      </c>
      <c r="T174" s="5" t="s">
        <v>2226</v>
      </c>
      <c r="U174" s="5" t="s">
        <v>2241</v>
      </c>
    </row>
    <row r="175">
      <c r="A175" s="14"/>
      <c r="B175" s="14"/>
      <c r="C175" s="33" t="s">
        <v>2229</v>
      </c>
      <c r="D175" s="5" t="s">
        <v>304</v>
      </c>
      <c r="E175" s="5" t="s">
        <v>308</v>
      </c>
      <c r="F175" s="5" t="s">
        <v>309</v>
      </c>
      <c r="G175" s="33" t="s">
        <v>2508</v>
      </c>
      <c r="H175" s="34" t="s">
        <v>2255</v>
      </c>
      <c r="I175" s="30" t="str">
        <f>HYPERLINK("https://docs.google.com/document/d/123wDJpYzRqguN3Nu_bRfku8XrT9kfPRCTJmbyQGDC2I/edit?usp=drivesdk","Canopy Nomination 22: Blackstone Academy Charter School")</f>
        <v>Canopy Nomination 22: Blackstone Academy Charter School</v>
      </c>
      <c r="J175" s="6" t="s">
        <v>2235</v>
      </c>
      <c r="K175" s="5">
        <v>22.0</v>
      </c>
      <c r="L175" s="5" t="s">
        <v>2510</v>
      </c>
      <c r="M175" s="5"/>
      <c r="N175" s="5" t="s">
        <v>109</v>
      </c>
      <c r="O175" s="5" t="s">
        <v>305</v>
      </c>
      <c r="P175" s="5" t="s">
        <v>204</v>
      </c>
      <c r="Q175" s="5" t="s">
        <v>306</v>
      </c>
      <c r="R175" s="8" t="s">
        <v>307</v>
      </c>
      <c r="S175" s="5" t="s">
        <v>157</v>
      </c>
      <c r="T175" s="5" t="s">
        <v>2230</v>
      </c>
    </row>
    <row r="176">
      <c r="A176" s="14"/>
      <c r="B176" s="14"/>
      <c r="C176" s="33" t="s">
        <v>2229</v>
      </c>
      <c r="D176" s="5" t="s">
        <v>1674</v>
      </c>
      <c r="E176" s="5" t="s">
        <v>1678</v>
      </c>
      <c r="F176" s="5" t="s">
        <v>1679</v>
      </c>
      <c r="G176" s="33" t="s">
        <v>271</v>
      </c>
      <c r="H176" s="34" t="s">
        <v>2219</v>
      </c>
      <c r="I176" s="16" t="str">
        <f>HYPERLINK("https://docs.google.com/document/d/1CbXMZHbZi3m9kHHE6C3d4MCdD2cRyd1_OWhhlJgC9Zo/edit?usp=drivesdk","Canopy Nomination 202: Temple View Elementary")</f>
        <v>Canopy Nomination 202: Temple View Elementary</v>
      </c>
      <c r="J176" s="6" t="s">
        <v>2235</v>
      </c>
      <c r="K176" s="5">
        <v>202.0</v>
      </c>
      <c r="L176" s="5" t="s">
        <v>2510</v>
      </c>
      <c r="M176" s="5"/>
      <c r="N176" s="5" t="s">
        <v>139</v>
      </c>
      <c r="O176" s="5" t="s">
        <v>1675</v>
      </c>
      <c r="P176" s="5" t="s">
        <v>274</v>
      </c>
      <c r="Q176" s="5" t="s">
        <v>1676</v>
      </c>
      <c r="R176" s="8" t="s">
        <v>1677</v>
      </c>
      <c r="S176" s="5" t="s">
        <v>122</v>
      </c>
      <c r="T176" s="5" t="s">
        <v>2240</v>
      </c>
    </row>
    <row r="177">
      <c r="A177" s="14"/>
      <c r="B177" s="14"/>
      <c r="C177" s="33" t="s">
        <v>2229</v>
      </c>
      <c r="D177" s="5" t="s">
        <v>1122</v>
      </c>
      <c r="E177" s="5" t="s">
        <v>1125</v>
      </c>
      <c r="F177" s="5" t="s">
        <v>1126</v>
      </c>
      <c r="G177" s="33" t="s">
        <v>1121</v>
      </c>
      <c r="H177" s="34" t="s">
        <v>2234</v>
      </c>
      <c r="I177" s="16" t="str">
        <f>HYPERLINK("https://docs.google.com/document/d/1FhzC9WB_NQeG3BIG6iRCFX6Dau7GLYbHjf_rS2V1vBI/edit?usp=drivesdk","Canopy Nomination 130: Minnesota New Country School")</f>
        <v>Canopy Nomination 130: Minnesota New Country School</v>
      </c>
      <c r="J177" s="6" t="s">
        <v>2235</v>
      </c>
      <c r="K177" s="5">
        <v>130.0</v>
      </c>
      <c r="L177" s="5" t="s">
        <v>2511</v>
      </c>
      <c r="M177" s="5"/>
      <c r="N177" s="5" t="s">
        <v>139</v>
      </c>
      <c r="O177" s="5" t="s">
        <v>1123</v>
      </c>
      <c r="P177" s="5" t="s">
        <v>249</v>
      </c>
      <c r="Q177" s="5" t="s">
        <v>1122</v>
      </c>
      <c r="R177" s="8" t="s">
        <v>1124</v>
      </c>
      <c r="S177" s="5" t="s">
        <v>157</v>
      </c>
      <c r="T177" s="5" t="s">
        <v>2226</v>
      </c>
    </row>
    <row r="178">
      <c r="A178" s="14"/>
      <c r="B178" s="14"/>
      <c r="C178" s="33" t="s">
        <v>2229</v>
      </c>
      <c r="D178" s="5" t="s">
        <v>127</v>
      </c>
      <c r="E178" s="5" t="s">
        <v>134</v>
      </c>
      <c r="F178" s="5" t="s">
        <v>135</v>
      </c>
      <c r="G178" s="33" t="s">
        <v>132</v>
      </c>
      <c r="H178" s="34" t="s">
        <v>2219</v>
      </c>
      <c r="I178" s="16" t="str">
        <f>HYPERLINK("https://docs.google.com/document/d/1Vq1XGcMyZAZeYaH-xzD6dJbqmarbySAaGFwAD_55q3o/edit?usp=drivesdk","Canopy Nomination 2: Academies of Hampton")</f>
        <v>Canopy Nomination 2: Academies of Hampton</v>
      </c>
      <c r="J178" s="5" t="s">
        <v>2235</v>
      </c>
      <c r="K178" s="5">
        <v>2.0</v>
      </c>
      <c r="L178" s="5"/>
      <c r="M178" s="5" t="s">
        <v>2236</v>
      </c>
      <c r="N178" s="5" t="s">
        <v>109</v>
      </c>
      <c r="O178" s="5" t="s">
        <v>128</v>
      </c>
      <c r="P178" s="5" t="s">
        <v>129</v>
      </c>
      <c r="Q178" s="5" t="s">
        <v>130</v>
      </c>
      <c r="R178" s="8" t="s">
        <v>131</v>
      </c>
      <c r="S178" s="5" t="s">
        <v>122</v>
      </c>
      <c r="T178" s="5" t="s">
        <v>2237</v>
      </c>
    </row>
    <row r="179">
      <c r="A179" s="14"/>
      <c r="B179" s="14"/>
      <c r="C179" s="33" t="s">
        <v>2216</v>
      </c>
      <c r="D179" s="5" t="s">
        <v>162</v>
      </c>
      <c r="E179" s="5" t="s">
        <v>166</v>
      </c>
      <c r="F179" s="5" t="s">
        <v>167</v>
      </c>
      <c r="G179" s="33" t="s">
        <v>161</v>
      </c>
      <c r="H179" s="34" t="s">
        <v>2219</v>
      </c>
      <c r="I179" s="16" t="str">
        <f>HYPERLINK("https://docs.google.com/document/d/1AEhpFWfYagDK0g3KVzmNTYbvDDlHWDxaE6o9Z14A1A8/edit?usp=drivesdk","Canopy Nomination 5: Alpena Career Tech Education Center")</f>
        <v>Canopy Nomination 5: Alpena Career Tech Education Center</v>
      </c>
      <c r="J179" s="6" t="s">
        <v>2224</v>
      </c>
      <c r="K179" s="5">
        <v>5.0</v>
      </c>
      <c r="L179" s="5"/>
      <c r="M179" s="5"/>
      <c r="N179" s="5" t="s">
        <v>109</v>
      </c>
      <c r="O179" s="5" t="s">
        <v>163</v>
      </c>
      <c r="P179" s="5" t="s">
        <v>115</v>
      </c>
      <c r="Q179" s="5" t="s">
        <v>164</v>
      </c>
      <c r="R179" s="8" t="s">
        <v>165</v>
      </c>
      <c r="S179" s="5" t="s">
        <v>122</v>
      </c>
      <c r="T179" s="5" t="s">
        <v>2237</v>
      </c>
    </row>
    <row r="180">
      <c r="A180" s="14"/>
      <c r="B180" s="14"/>
      <c r="C180" s="33" t="s">
        <v>2229</v>
      </c>
      <c r="D180" s="5" t="s">
        <v>202</v>
      </c>
      <c r="E180" s="5" t="s">
        <v>208</v>
      </c>
      <c r="F180" s="5" t="s">
        <v>209</v>
      </c>
      <c r="G180" s="33" t="s">
        <v>201</v>
      </c>
      <c r="H180" s="34" t="s">
        <v>2219</v>
      </c>
      <c r="I180" s="16" t="str">
        <f>HYPERLINK("https://docs.google.com/document/d/1wM924vBRYB8Xv1uuPLPxe-c-hiGWjW0B1ADzN2wl4ZY/edit?usp=drivesdk","Canopy Nomination 10: Asa Messer Elementary School")</f>
        <v>Canopy Nomination 10: Asa Messer Elementary School</v>
      </c>
      <c r="J180" s="5" t="s">
        <v>2235</v>
      </c>
      <c r="K180" s="5">
        <v>10.0</v>
      </c>
      <c r="M180" s="5" t="s">
        <v>2236</v>
      </c>
      <c r="N180" s="5" t="s">
        <v>139</v>
      </c>
      <c r="O180" s="5" t="s">
        <v>203</v>
      </c>
      <c r="P180" s="5" t="s">
        <v>204</v>
      </c>
      <c r="Q180" s="5" t="s">
        <v>205</v>
      </c>
      <c r="R180" s="8" t="s">
        <v>206</v>
      </c>
      <c r="S180" s="5" t="s">
        <v>122</v>
      </c>
      <c r="T180" s="5" t="s">
        <v>2240</v>
      </c>
    </row>
    <row r="181">
      <c r="A181" s="14"/>
      <c r="B181" s="14"/>
      <c r="C181" s="33" t="s">
        <v>2229</v>
      </c>
      <c r="D181" s="5" t="s">
        <v>220</v>
      </c>
      <c r="E181" s="5" t="s">
        <v>225</v>
      </c>
      <c r="F181" s="5" t="s">
        <v>226</v>
      </c>
      <c r="G181" s="33" t="s">
        <v>2218</v>
      </c>
      <c r="H181" s="34" t="s">
        <v>2219</v>
      </c>
      <c r="I181" s="16" t="str">
        <f>HYPERLINK("https://docs.google.com/document/d/1UX4VRpEg12YJxaIIabf-xrzxiWiE-s_FC1llbl0cuHk/edit?usp=drivesdk","Canopy Nomination 12: Aspire Richmond Tech")</f>
        <v>Canopy Nomination 12: Aspire Richmond Tech</v>
      </c>
      <c r="J181" s="6" t="s">
        <v>2235</v>
      </c>
      <c r="K181" s="5">
        <v>12.0</v>
      </c>
      <c r="L181" s="5"/>
      <c r="M181" s="5"/>
      <c r="N181" s="5" t="s">
        <v>109</v>
      </c>
      <c r="O181" s="5" t="s">
        <v>221</v>
      </c>
      <c r="P181" s="5" t="s">
        <v>222</v>
      </c>
      <c r="Q181" s="5" t="s">
        <v>223</v>
      </c>
      <c r="R181" s="8" t="s">
        <v>224</v>
      </c>
      <c r="S181" s="5" t="s">
        <v>122</v>
      </c>
      <c r="T181" s="5" t="s">
        <v>2240</v>
      </c>
    </row>
    <row r="182">
      <c r="A182" s="14"/>
      <c r="B182" s="14"/>
      <c r="C182" s="33" t="s">
        <v>2216</v>
      </c>
      <c r="D182" s="5" t="s">
        <v>228</v>
      </c>
      <c r="E182" s="5" t="s">
        <v>231</v>
      </c>
      <c r="F182" s="5" t="s">
        <v>232</v>
      </c>
      <c r="G182" s="33" t="s">
        <v>2218</v>
      </c>
      <c r="H182" s="34" t="s">
        <v>2219</v>
      </c>
      <c r="I182" s="16" t="str">
        <f>HYPERLINK("https://docs.google.com/document/d/1Z6UEC62P0EJeUeXWLHA20cgL63_IhGCkaljW8YDho7I/edit?usp=drivesdk","Canopy Nomination 13: Atlanta Speech School")</f>
        <v>Canopy Nomination 13: Atlanta Speech School</v>
      </c>
      <c r="J182" s="6" t="s">
        <v>2224</v>
      </c>
      <c r="K182" s="5">
        <v>13.0</v>
      </c>
      <c r="L182" s="5"/>
      <c r="M182" s="5"/>
      <c r="N182" s="5" t="s">
        <v>109</v>
      </c>
      <c r="O182" s="5" t="s">
        <v>229</v>
      </c>
      <c r="P182" s="5" t="s">
        <v>172</v>
      </c>
      <c r="Q182" s="5" t="s">
        <v>143</v>
      </c>
      <c r="R182" s="8" t="s">
        <v>230</v>
      </c>
      <c r="S182" s="5" t="s">
        <v>122</v>
      </c>
      <c r="T182" s="5" t="s">
        <v>2240</v>
      </c>
    </row>
    <row r="183">
      <c r="A183" s="14"/>
      <c r="B183" s="14"/>
      <c r="C183" s="33" t="s">
        <v>2229</v>
      </c>
      <c r="D183" s="5" t="s">
        <v>236</v>
      </c>
      <c r="E183" s="5" t="s">
        <v>240</v>
      </c>
      <c r="F183" s="5" t="s">
        <v>241</v>
      </c>
      <c r="G183" s="33" t="s">
        <v>235</v>
      </c>
      <c r="H183" s="34" t="s">
        <v>2234</v>
      </c>
      <c r="I183" s="16" t="str">
        <f>HYPERLINK("https://docs.google.com/document/d/1orXY2sgstPscr64BrmtyPrv9Dbr3tGLjmwI1MFX2yFE/edit?usp=drivesdk","Canopy Nomination 14: Austin Road Elementary School")</f>
        <v>Canopy Nomination 14: Austin Road Elementary School</v>
      </c>
      <c r="J183" s="6" t="s">
        <v>2235</v>
      </c>
      <c r="K183" s="5">
        <v>14.0</v>
      </c>
      <c r="L183" s="5"/>
      <c r="M183" s="5"/>
      <c r="N183" s="5" t="s">
        <v>139</v>
      </c>
      <c r="O183" s="5" t="s">
        <v>237</v>
      </c>
      <c r="P183" s="5" t="s">
        <v>172</v>
      </c>
      <c r="Q183" s="5" t="s">
        <v>238</v>
      </c>
      <c r="R183" s="8" t="s">
        <v>239</v>
      </c>
      <c r="S183" s="5" t="s">
        <v>157</v>
      </c>
      <c r="T183" s="5" t="s">
        <v>2230</v>
      </c>
    </row>
    <row r="184">
      <c r="A184" s="14"/>
      <c r="B184" s="14"/>
      <c r="C184" s="33" t="s">
        <v>2216</v>
      </c>
      <c r="D184" s="5" t="s">
        <v>264</v>
      </c>
      <c r="E184" s="5" t="s">
        <v>268</v>
      </c>
      <c r="F184" s="5" t="s">
        <v>269</v>
      </c>
      <c r="G184" s="33" t="s">
        <v>2218</v>
      </c>
      <c r="H184" s="34" t="s">
        <v>2255</v>
      </c>
      <c r="I184" s="30" t="str">
        <f>HYPERLINK("https://docs.google.com/document/d/1cPNjVeXa25hfGHqPN17LJ9AsSBYCKN-1R4hOLVJ-7RA/edit?usp=drivesdk","Canopy Nomination 17: Aveson")</f>
        <v>Canopy Nomination 17: Aveson</v>
      </c>
      <c r="J184" s="6" t="s">
        <v>2224</v>
      </c>
      <c r="K184" s="5">
        <v>17.0</v>
      </c>
      <c r="L184" s="5"/>
      <c r="M184" s="5"/>
      <c r="N184" s="5" t="s">
        <v>109</v>
      </c>
      <c r="O184" s="5" t="s">
        <v>265</v>
      </c>
      <c r="P184" s="5" t="s">
        <v>222</v>
      </c>
      <c r="Q184" s="5" t="s">
        <v>266</v>
      </c>
      <c r="R184" s="8" t="s">
        <v>267</v>
      </c>
      <c r="S184" s="5" t="s">
        <v>157</v>
      </c>
      <c r="T184" s="5" t="s">
        <v>2237</v>
      </c>
    </row>
    <row r="185">
      <c r="A185" s="14"/>
      <c r="B185" s="14"/>
      <c r="C185" s="33" t="s">
        <v>2229</v>
      </c>
      <c r="D185" s="5" t="s">
        <v>272</v>
      </c>
      <c r="E185" s="5" t="s">
        <v>277</v>
      </c>
      <c r="F185" s="5" t="s">
        <v>278</v>
      </c>
      <c r="G185" s="33" t="s">
        <v>271</v>
      </c>
      <c r="H185" s="34" t="s">
        <v>2219</v>
      </c>
      <c r="I185" s="16" t="str">
        <f>HYPERLINK("https://docs.google.com/document/d/1VRz21ed2RfE5_zXZsJ4hg7g9YElxhyJGtedrJ2hSH4w/edit?usp=drivesdk","Canopy Nomination 18: Barbara Morgan STEM Academy")</f>
        <v>Canopy Nomination 18: Barbara Morgan STEM Academy</v>
      </c>
      <c r="J185" s="6" t="s">
        <v>2235</v>
      </c>
      <c r="K185" s="5">
        <v>18.0</v>
      </c>
      <c r="L185" s="5"/>
      <c r="M185" s="5"/>
      <c r="N185" s="5" t="s">
        <v>139</v>
      </c>
      <c r="O185" s="5" t="s">
        <v>273</v>
      </c>
      <c r="P185" s="5" t="s">
        <v>274</v>
      </c>
      <c r="Q185" s="5" t="s">
        <v>275</v>
      </c>
      <c r="R185" s="8" t="s">
        <v>276</v>
      </c>
      <c r="S185" s="5" t="s">
        <v>122</v>
      </c>
      <c r="T185" s="5" t="s">
        <v>2230</v>
      </c>
    </row>
    <row r="186">
      <c r="A186" s="14"/>
      <c r="B186" s="14"/>
      <c r="C186" s="33" t="s">
        <v>2229</v>
      </c>
      <c r="D186" s="5" t="s">
        <v>288</v>
      </c>
      <c r="E186" s="5" t="s">
        <v>291</v>
      </c>
      <c r="F186" s="5" t="s">
        <v>292</v>
      </c>
      <c r="G186" s="33" t="s">
        <v>161</v>
      </c>
      <c r="H186" s="34" t="s">
        <v>2219</v>
      </c>
      <c r="I186" s="16" t="str">
        <f>HYPERLINK("https://docs.google.com/document/d/1TqwG0UB0wXXJWqe4lamaGjhA_Og6Lu1mKHFedto-CZo/edit?usp=drivesdk","Canopy Nomination 20: Bedford Homeschool Partnership")</f>
        <v>Canopy Nomination 20: Bedford Homeschool Partnership</v>
      </c>
      <c r="J186" s="6" t="s">
        <v>2235</v>
      </c>
      <c r="K186" s="5">
        <v>20.0</v>
      </c>
      <c r="L186" s="5"/>
      <c r="M186" s="5"/>
      <c r="N186" s="5" t="s">
        <v>109</v>
      </c>
      <c r="O186" s="5" t="s">
        <v>289</v>
      </c>
      <c r="P186" s="5" t="s">
        <v>115</v>
      </c>
      <c r="Q186" s="5" t="s">
        <v>290</v>
      </c>
      <c r="R186" s="8" t="s">
        <v>117</v>
      </c>
      <c r="S186" s="5" t="s">
        <v>122</v>
      </c>
      <c r="T186" s="5" t="s">
        <v>2240</v>
      </c>
    </row>
    <row r="187">
      <c r="A187" s="14"/>
      <c r="B187" s="14"/>
      <c r="C187" s="33" t="s">
        <v>2216</v>
      </c>
      <c r="D187" s="5" t="s">
        <v>294</v>
      </c>
      <c r="E187" s="5" t="s">
        <v>298</v>
      </c>
      <c r="F187" s="5" t="s">
        <v>299</v>
      </c>
      <c r="G187" s="33" t="s">
        <v>161</v>
      </c>
      <c r="H187" s="34" t="s">
        <v>2219</v>
      </c>
      <c r="I187" s="16" t="str">
        <f>HYPERLINK("https://docs.google.com/document/d/1XBGDZD0I8zwbJ5IkIVBnI9sDU6MxwEy22Y-oflWiUa8/edit?usp=drivesdk","Canopy Nomination 21: Berrien Springs Virtual School")</f>
        <v>Canopy Nomination 21: Berrien Springs Virtual School</v>
      </c>
      <c r="J187" s="6" t="s">
        <v>2224</v>
      </c>
      <c r="K187" s="5">
        <v>21.0</v>
      </c>
      <c r="L187" s="5"/>
      <c r="M187" s="5"/>
      <c r="N187" s="5" t="s">
        <v>109</v>
      </c>
      <c r="O187" s="5" t="s">
        <v>295</v>
      </c>
      <c r="P187" s="5" t="s">
        <v>115</v>
      </c>
      <c r="Q187" s="5" t="s">
        <v>296</v>
      </c>
      <c r="R187" s="8" t="s">
        <v>297</v>
      </c>
      <c r="S187" s="5" t="s">
        <v>122</v>
      </c>
      <c r="T187" s="5" t="s">
        <v>2230</v>
      </c>
    </row>
    <row r="188">
      <c r="A188" s="14"/>
      <c r="B188" s="14"/>
      <c r="C188" s="33" t="s">
        <v>2229</v>
      </c>
      <c r="D188" s="5" t="s">
        <v>344</v>
      </c>
      <c r="E188" s="5" t="s">
        <v>347</v>
      </c>
      <c r="F188" s="5" t="s">
        <v>348</v>
      </c>
      <c r="G188" s="33" t="s">
        <v>2218</v>
      </c>
      <c r="H188" s="34" t="s">
        <v>2219</v>
      </c>
      <c r="I188" s="16" t="str">
        <f>HYPERLINK("https://docs.google.com/document/d/1mZMb1es4aFm5eJ1EREY7dQrMOuUb_GmUjvASZpNkHR4/edit?usp=drivesdk","Canopy Nomination 26: Canon City High School")</f>
        <v>Canopy Nomination 26: Canon City High School</v>
      </c>
      <c r="J188" s="6" t="s">
        <v>2235</v>
      </c>
      <c r="K188" s="5">
        <v>26.0</v>
      </c>
      <c r="L188" s="5"/>
      <c r="M188" s="5"/>
      <c r="N188" s="5" t="s">
        <v>109</v>
      </c>
      <c r="O188" s="5" t="s">
        <v>345</v>
      </c>
      <c r="P188" s="5" t="s">
        <v>142</v>
      </c>
      <c r="Q188" s="5" t="s">
        <v>143</v>
      </c>
      <c r="R188" s="8" t="s">
        <v>346</v>
      </c>
      <c r="S188" s="5" t="s">
        <v>122</v>
      </c>
      <c r="T188" s="5" t="s">
        <v>2278</v>
      </c>
    </row>
    <row r="189">
      <c r="A189" s="14"/>
      <c r="B189" s="14"/>
      <c r="C189" s="33" t="s">
        <v>2216</v>
      </c>
      <c r="D189" s="5" t="s">
        <v>371</v>
      </c>
      <c r="E189" s="5" t="s">
        <v>375</v>
      </c>
      <c r="F189" s="5" t="s">
        <v>376</v>
      </c>
      <c r="G189" s="33" t="s">
        <v>201</v>
      </c>
      <c r="H189" s="34" t="s">
        <v>2219</v>
      </c>
      <c r="I189" s="16" t="str">
        <f>HYPERLINK("https://docs.google.com/document/d/1Wt-Oqwwyl1Xs_vUgmsgJahKdz6Fy_wFg_h2g-cN49KA/edit?usp=drivesdk","Canopy Nomination 29: Central Elementary School")</f>
        <v>Canopy Nomination 29: Central Elementary School</v>
      </c>
      <c r="J189" s="5" t="s">
        <v>2224</v>
      </c>
      <c r="K189" s="5">
        <v>29.0</v>
      </c>
      <c r="L189" s="5"/>
      <c r="M189" s="5" t="s">
        <v>2236</v>
      </c>
      <c r="N189" s="5" t="s">
        <v>139</v>
      </c>
      <c r="O189" s="5" t="s">
        <v>372</v>
      </c>
      <c r="P189" s="5" t="s">
        <v>204</v>
      </c>
      <c r="Q189" s="5" t="s">
        <v>373</v>
      </c>
      <c r="R189" s="8" t="s">
        <v>374</v>
      </c>
      <c r="S189" s="5" t="s">
        <v>122</v>
      </c>
      <c r="T189" s="5" t="s">
        <v>2230</v>
      </c>
    </row>
    <row r="190">
      <c r="A190" s="14"/>
      <c r="B190" s="14"/>
      <c r="C190" s="33" t="s">
        <v>2216</v>
      </c>
      <c r="D190" s="5" t="s">
        <v>388</v>
      </c>
      <c r="E190" s="5" t="s">
        <v>391</v>
      </c>
      <c r="F190" s="5" t="s">
        <v>392</v>
      </c>
      <c r="G190" s="33" t="s">
        <v>2218</v>
      </c>
      <c r="H190" s="34" t="s">
        <v>2234</v>
      </c>
      <c r="I190" s="16" t="str">
        <f>HYPERLINK("https://docs.google.com/document/d/1qMpGtolP90GvQVymgzABTNgfB0yc4HMt13XzdZprjJ4/edit?usp=drivesdk","Canopy Nomination 31: Charles R. Drew Charter School")</f>
        <v>Canopy Nomination 31: Charles R. Drew Charter School</v>
      </c>
      <c r="J190" s="6" t="s">
        <v>2224</v>
      </c>
      <c r="K190" s="5">
        <v>31.0</v>
      </c>
      <c r="L190" s="5"/>
      <c r="M190" s="5"/>
      <c r="N190" s="5" t="s">
        <v>139</v>
      </c>
      <c r="O190" s="5" t="s">
        <v>229</v>
      </c>
      <c r="P190" s="5" t="s">
        <v>172</v>
      </c>
      <c r="Q190" s="5" t="s">
        <v>389</v>
      </c>
      <c r="R190" s="8" t="s">
        <v>390</v>
      </c>
      <c r="S190" s="5" t="s">
        <v>157</v>
      </c>
      <c r="T190" s="5" t="s">
        <v>2240</v>
      </c>
    </row>
    <row r="191">
      <c r="A191" s="14"/>
      <c r="B191" s="14"/>
      <c r="C191" s="33" t="s">
        <v>2216</v>
      </c>
      <c r="D191" s="5" t="s">
        <v>494</v>
      </c>
      <c r="E191" s="5" t="s">
        <v>498</v>
      </c>
      <c r="F191" s="5" t="s">
        <v>499</v>
      </c>
      <c r="G191" s="33" t="s">
        <v>493</v>
      </c>
      <c r="H191" s="34" t="s">
        <v>2234</v>
      </c>
      <c r="I191" s="16" t="str">
        <f>HYPERLINK("https://docs.google.com/document/d/1KldePwqwqUpcytYX0MJhtR4KseFShg4yafv-mhWOqoA/edit?usp=drivesdk","Canopy Nomination 43: Columbia High School")</f>
        <v>Canopy Nomination 43: Columbia High School</v>
      </c>
      <c r="J191" s="5" t="s">
        <v>2224</v>
      </c>
      <c r="K191" s="5">
        <v>43.0</v>
      </c>
      <c r="L191" s="5"/>
      <c r="M191" s="5" t="s">
        <v>2236</v>
      </c>
      <c r="N191" s="5" t="s">
        <v>139</v>
      </c>
      <c r="O191" s="5" t="s">
        <v>495</v>
      </c>
      <c r="P191" s="5" t="s">
        <v>274</v>
      </c>
      <c r="Q191" s="5" t="s">
        <v>496</v>
      </c>
      <c r="R191" s="8" t="s">
        <v>497</v>
      </c>
      <c r="S191" s="5" t="s">
        <v>157</v>
      </c>
      <c r="T191" s="5" t="s">
        <v>2240</v>
      </c>
    </row>
    <row r="192">
      <c r="A192" s="14"/>
      <c r="B192" s="14"/>
      <c r="C192" s="33" t="s">
        <v>2216</v>
      </c>
      <c r="D192" s="5" t="s">
        <v>569</v>
      </c>
      <c r="E192" s="5" t="s">
        <v>572</v>
      </c>
      <c r="F192" s="5" t="s">
        <v>573</v>
      </c>
      <c r="G192" s="33" t="s">
        <v>186</v>
      </c>
      <c r="H192" s="34" t="s">
        <v>2219</v>
      </c>
      <c r="I192" s="16" t="str">
        <f>HYPERLINK("https://docs.google.com/document/d/1so2JfwW4myrYnmZqBJLKToxtlbk2ZcXSitN6vaBeCY4/edit?usp=drivesdk","Canopy Nomination 51: Da Vinci Extension")</f>
        <v>Canopy Nomination 51: Da Vinci Extension</v>
      </c>
      <c r="J192" s="5" t="s">
        <v>2224</v>
      </c>
      <c r="K192" s="5">
        <v>51.0</v>
      </c>
      <c r="L192" s="5"/>
      <c r="M192" s="5" t="s">
        <v>2236</v>
      </c>
      <c r="N192" s="5" t="s">
        <v>323</v>
      </c>
      <c r="O192" s="5" t="s">
        <v>570</v>
      </c>
      <c r="P192" s="5" t="s">
        <v>222</v>
      </c>
      <c r="Q192" s="5" t="s">
        <v>571</v>
      </c>
      <c r="R192" s="8" t="s">
        <v>117</v>
      </c>
      <c r="S192" s="5" t="s">
        <v>122</v>
      </c>
      <c r="T192" s="5" t="s">
        <v>2240</v>
      </c>
    </row>
    <row r="193">
      <c r="A193" s="14"/>
      <c r="B193" s="14"/>
      <c r="C193" s="33" t="s">
        <v>2216</v>
      </c>
      <c r="D193" s="5" t="s">
        <v>600</v>
      </c>
      <c r="E193" s="5" t="s">
        <v>604</v>
      </c>
      <c r="F193" s="5" t="s">
        <v>605</v>
      </c>
      <c r="G193" s="33" t="s">
        <v>2218</v>
      </c>
      <c r="H193" s="34" t="s">
        <v>2219</v>
      </c>
      <c r="I193" s="16" t="str">
        <f>HYPERLINK("https://docs.google.com/document/d/1ErA5UCbkZ_MhZ5WGfhul43niN1SZJUj33JZGRBcI4-Y/edit?usp=drivesdk","Canopy Nomination 55: Derry Elementary")</f>
        <v>Canopy Nomination 55: Derry Elementary</v>
      </c>
      <c r="J193" s="6" t="s">
        <v>2224</v>
      </c>
      <c r="K193" s="5">
        <v>55.0</v>
      </c>
      <c r="L193" s="5"/>
      <c r="M193" s="5"/>
      <c r="N193" s="5" t="s">
        <v>139</v>
      </c>
      <c r="O193" s="5" t="s">
        <v>601</v>
      </c>
      <c r="P193" s="5" t="s">
        <v>397</v>
      </c>
      <c r="Q193" s="5" t="s">
        <v>602</v>
      </c>
      <c r="R193" s="8" t="s">
        <v>603</v>
      </c>
      <c r="S193" s="5" t="s">
        <v>122</v>
      </c>
      <c r="T193" s="5" t="s">
        <v>2230</v>
      </c>
    </row>
    <row r="194">
      <c r="A194" s="14"/>
      <c r="B194" s="14"/>
      <c r="C194" s="33" t="s">
        <v>2229</v>
      </c>
      <c r="D194" s="5" t="s">
        <v>634</v>
      </c>
      <c r="E194" s="5" t="s">
        <v>638</v>
      </c>
      <c r="F194" s="5" t="s">
        <v>639</v>
      </c>
      <c r="G194" s="33" t="s">
        <v>178</v>
      </c>
      <c r="H194" s="34" t="s">
        <v>2219</v>
      </c>
      <c r="I194" s="16" t="str">
        <f>HYPERLINK("https://docs.google.com/document/d/1AuZNcF-yxiwacRpA_ActdWyBSdoo0vxwrPj1Ntb47II/edit?usp=drivesdk","Canopy Nomination 60: Duchesne High School")</f>
        <v>Canopy Nomination 60: Duchesne High School</v>
      </c>
      <c r="J194" s="5" t="s">
        <v>2235</v>
      </c>
      <c r="K194" s="5">
        <v>60.0</v>
      </c>
      <c r="L194" s="5"/>
      <c r="M194" s="5" t="s">
        <v>2236</v>
      </c>
      <c r="N194" s="5" t="s">
        <v>109</v>
      </c>
      <c r="O194" s="5" t="s">
        <v>635</v>
      </c>
      <c r="P194" s="5" t="s">
        <v>181</v>
      </c>
      <c r="Q194" s="5" t="s">
        <v>636</v>
      </c>
      <c r="R194" s="8" t="s">
        <v>637</v>
      </c>
      <c r="S194" s="5" t="s">
        <v>122</v>
      </c>
      <c r="T194" s="5" t="s">
        <v>2240</v>
      </c>
    </row>
    <row r="195">
      <c r="A195" s="14"/>
      <c r="B195" s="14"/>
      <c r="C195" s="33" t="s">
        <v>2216</v>
      </c>
      <c r="D195" s="5" t="s">
        <v>641</v>
      </c>
      <c r="E195" s="5" t="s">
        <v>644</v>
      </c>
      <c r="F195" s="5" t="s">
        <v>645</v>
      </c>
      <c r="G195" s="33" t="s">
        <v>422</v>
      </c>
      <c r="H195" s="34" t="s">
        <v>2219</v>
      </c>
      <c r="I195" s="16" t="str">
        <f>HYPERLINK("https://docs.google.com/document/d/1KJLBNm4vAMc91pcXqOHO0Jvp28PpThKkFcvXU-U5RE8/edit?usp=drivesdk","Canopy Nomination 61: e3 Civic High School")</f>
        <v>Canopy Nomination 61: e3 Civic High School</v>
      </c>
      <c r="J195" s="5" t="s">
        <v>2224</v>
      </c>
      <c r="K195" s="5">
        <v>61.0</v>
      </c>
      <c r="L195" s="5"/>
      <c r="M195" s="5" t="s">
        <v>2236</v>
      </c>
      <c r="N195" s="5" t="s">
        <v>139</v>
      </c>
      <c r="O195" s="5" t="s">
        <v>616</v>
      </c>
      <c r="P195" s="5" t="s">
        <v>222</v>
      </c>
      <c r="Q195" s="5" t="s">
        <v>642</v>
      </c>
      <c r="R195" s="8" t="s">
        <v>643</v>
      </c>
      <c r="S195" s="5" t="s">
        <v>122</v>
      </c>
      <c r="T195" s="5" t="s">
        <v>2240</v>
      </c>
    </row>
    <row r="196">
      <c r="A196" s="14"/>
      <c r="B196" s="14"/>
      <c r="C196" s="33" t="s">
        <v>2229</v>
      </c>
      <c r="D196" s="5" t="s">
        <v>687</v>
      </c>
      <c r="E196" s="5" t="s">
        <v>690</v>
      </c>
      <c r="F196" s="5" t="s">
        <v>691</v>
      </c>
      <c r="G196" s="33" t="s">
        <v>686</v>
      </c>
      <c r="H196" s="34" t="s">
        <v>2219</v>
      </c>
      <c r="I196" s="16" t="str">
        <f>HYPERLINK("https://docs.google.com/document/d/1TtTfn_V7MjVeCwM80phzraGAJ-GZpnL-JtVi7DzvXjo/edit?usp=drivesdk","Canopy Nomination 68: Envision Academy")</f>
        <v>Canopy Nomination 68: Envision Academy</v>
      </c>
      <c r="J196" s="5" t="s">
        <v>2235</v>
      </c>
      <c r="K196" s="5">
        <v>68.0</v>
      </c>
      <c r="L196" s="5"/>
      <c r="M196" s="5" t="s">
        <v>2236</v>
      </c>
      <c r="N196" s="5" t="s">
        <v>139</v>
      </c>
      <c r="O196" s="5" t="s">
        <v>221</v>
      </c>
      <c r="P196" s="5" t="s">
        <v>222</v>
      </c>
      <c r="Q196" s="5" t="s">
        <v>688</v>
      </c>
      <c r="R196" s="8" t="s">
        <v>689</v>
      </c>
      <c r="S196" s="5" t="s">
        <v>122</v>
      </c>
      <c r="T196" s="5" t="s">
        <v>2230</v>
      </c>
    </row>
    <row r="197">
      <c r="A197" s="14"/>
      <c r="B197" s="14"/>
      <c r="C197" s="33" t="s">
        <v>2229</v>
      </c>
      <c r="D197" s="5" t="s">
        <v>726</v>
      </c>
      <c r="E197" s="5" t="s">
        <v>729</v>
      </c>
      <c r="F197" s="5" t="s">
        <v>730</v>
      </c>
      <c r="G197" s="33" t="s">
        <v>271</v>
      </c>
      <c r="H197" s="34" t="s">
        <v>2219</v>
      </c>
      <c r="I197" s="16" t="str">
        <f>HYPERLINK("https://docs.google.com/document/d/1nDflqvvHrZhXtBrITf_G4cJManiKGcZ8F3FEBvDQ_RU/edit?usp=drivesdk","Canopy Nomination 74: Strive Prep - Federal")</f>
        <v>Canopy Nomination 74: Strive Prep - Federal</v>
      </c>
      <c r="J197" s="6" t="s">
        <v>2235</v>
      </c>
      <c r="K197" s="5">
        <v>74.0</v>
      </c>
      <c r="L197" s="5"/>
      <c r="M197" s="5"/>
      <c r="N197" s="5" t="s">
        <v>139</v>
      </c>
      <c r="O197" s="5" t="s">
        <v>527</v>
      </c>
      <c r="P197" s="5" t="s">
        <v>142</v>
      </c>
      <c r="Q197" s="5" t="s">
        <v>727</v>
      </c>
      <c r="R197" s="8" t="s">
        <v>728</v>
      </c>
      <c r="S197" s="5" t="s">
        <v>122</v>
      </c>
      <c r="T197" s="5" t="s">
        <v>2230</v>
      </c>
    </row>
    <row r="198">
      <c r="A198" s="14"/>
      <c r="B198" s="14"/>
      <c r="C198" s="33" t="s">
        <v>2229</v>
      </c>
      <c r="D198" s="5" t="s">
        <v>782</v>
      </c>
      <c r="E198" s="5" t="s">
        <v>786</v>
      </c>
      <c r="F198" s="5" t="s">
        <v>787</v>
      </c>
      <c r="G198" s="33" t="s">
        <v>201</v>
      </c>
      <c r="H198" s="34" t="s">
        <v>2219</v>
      </c>
      <c r="I198" s="16" t="str">
        <f>HYPERLINK("https://docs.google.com/document/d/1atbgv1eno98hiAo5iN7eMB8-Cd9d5t3Nlpute6nlhK8/edit?usp=drivesdk","Canopy Nomination 82: Garden City")</f>
        <v>Canopy Nomination 82: Garden City</v>
      </c>
      <c r="J198" s="5" t="s">
        <v>2235</v>
      </c>
      <c r="K198" s="5">
        <v>82.0</v>
      </c>
      <c r="L198" s="5"/>
      <c r="M198" s="5" t="s">
        <v>2236</v>
      </c>
      <c r="N198" s="5" t="s">
        <v>139</v>
      </c>
      <c r="O198" s="5" t="s">
        <v>783</v>
      </c>
      <c r="P198" s="5" t="s">
        <v>204</v>
      </c>
      <c r="Q198" s="5" t="s">
        <v>784</v>
      </c>
      <c r="R198" s="8" t="s">
        <v>785</v>
      </c>
      <c r="S198" s="5" t="s">
        <v>122</v>
      </c>
      <c r="T198" s="5" t="s">
        <v>2240</v>
      </c>
    </row>
    <row r="199">
      <c r="A199" s="14"/>
      <c r="B199" s="14"/>
      <c r="C199" s="33" t="s">
        <v>2229</v>
      </c>
      <c r="D199" s="5" t="s">
        <v>808</v>
      </c>
      <c r="E199" s="5" t="s">
        <v>812</v>
      </c>
      <c r="F199" s="5" t="s">
        <v>813</v>
      </c>
      <c r="G199" s="33" t="s">
        <v>132</v>
      </c>
      <c r="H199" s="34" t="s">
        <v>2219</v>
      </c>
      <c r="I199" s="16" t="str">
        <f>HYPERLINK("https://docs.google.com/document/d/1o3Ij-oSKv68Nb_EbjtqFT0XtHiNpwAuvSg28Zc_QzrE/edit?usp=drivesdk","Canopy Nomination 86: Goochland High School")</f>
        <v>Canopy Nomination 86: Goochland High School</v>
      </c>
      <c r="J199" s="5" t="s">
        <v>2235</v>
      </c>
      <c r="K199" s="5">
        <v>86.0</v>
      </c>
      <c r="L199" s="5"/>
      <c r="M199" s="5" t="s">
        <v>2236</v>
      </c>
      <c r="N199" s="5" t="s">
        <v>109</v>
      </c>
      <c r="O199" s="5" t="s">
        <v>809</v>
      </c>
      <c r="P199" s="5" t="s">
        <v>129</v>
      </c>
      <c r="Q199" s="5" t="s">
        <v>810</v>
      </c>
      <c r="R199" s="8" t="s">
        <v>811</v>
      </c>
      <c r="S199" s="5" t="s">
        <v>122</v>
      </c>
      <c r="T199" s="5" t="s">
        <v>2230</v>
      </c>
    </row>
    <row r="200">
      <c r="A200" s="14"/>
      <c r="B200" s="14"/>
      <c r="C200" s="33" t="s">
        <v>2216</v>
      </c>
      <c r="D200" s="5" t="s">
        <v>815</v>
      </c>
      <c r="E200" s="5" t="s">
        <v>817</v>
      </c>
      <c r="F200" s="5" t="s">
        <v>818</v>
      </c>
      <c r="G200" s="33" t="s">
        <v>271</v>
      </c>
      <c r="H200" s="34" t="s">
        <v>2219</v>
      </c>
      <c r="I200" s="16" t="str">
        <f>HYPERLINK("https://docs.google.com/document/d/1RiZoPLaTj4FnFIFKfOaTv2list0GpL10S-KeNRWKV9w/edit?usp=drivesdk","Canopy Nomination 87: Green Valley Ranch")</f>
        <v>Canopy Nomination 87: Green Valley Ranch</v>
      </c>
      <c r="J200" s="6" t="s">
        <v>2224</v>
      </c>
      <c r="K200" s="5">
        <v>87.0</v>
      </c>
      <c r="L200" s="5"/>
      <c r="M200" s="5"/>
      <c r="N200" s="5" t="s">
        <v>139</v>
      </c>
      <c r="O200" s="5" t="s">
        <v>527</v>
      </c>
      <c r="P200" s="5" t="s">
        <v>142</v>
      </c>
      <c r="Q200" s="5" t="s">
        <v>727</v>
      </c>
      <c r="R200" s="8" t="s">
        <v>816</v>
      </c>
      <c r="S200" s="5" t="s">
        <v>122</v>
      </c>
      <c r="T200" s="5" t="s">
        <v>2237</v>
      </c>
    </row>
    <row r="201">
      <c r="A201" s="14"/>
      <c r="B201" s="14"/>
      <c r="C201" s="33" t="s">
        <v>2229</v>
      </c>
      <c r="D201" s="5" t="s">
        <v>849</v>
      </c>
      <c r="E201" s="5" t="s">
        <v>851</v>
      </c>
      <c r="F201" s="5" t="s">
        <v>852</v>
      </c>
      <c r="G201" s="33" t="s">
        <v>686</v>
      </c>
      <c r="H201" s="34" t="s">
        <v>2219</v>
      </c>
      <c r="I201" s="16" t="str">
        <f>HYPERLINK("https://docs.google.com/document/d/1aLNOQWxhhoMjTMgxqFtl4HFfgI4XfN8rHrtPvBhTSo8/edit?usp=drivesdk","Canopy Nomination 92: High Tech High")</f>
        <v>Canopy Nomination 92: High Tech High</v>
      </c>
      <c r="J201" s="5" t="s">
        <v>2235</v>
      </c>
      <c r="K201" s="5">
        <v>92.0</v>
      </c>
      <c r="L201" s="5"/>
      <c r="M201" s="5" t="s">
        <v>2236</v>
      </c>
      <c r="N201" s="5" t="s">
        <v>139</v>
      </c>
      <c r="O201" s="5" t="s">
        <v>616</v>
      </c>
      <c r="P201" s="5" t="s">
        <v>222</v>
      </c>
      <c r="Q201" s="5" t="s">
        <v>849</v>
      </c>
      <c r="R201" s="8" t="s">
        <v>850</v>
      </c>
      <c r="S201" s="5" t="s">
        <v>122</v>
      </c>
      <c r="T201" s="5" t="s">
        <v>2230</v>
      </c>
    </row>
    <row r="202">
      <c r="A202" s="14"/>
      <c r="B202" s="14"/>
      <c r="C202" s="33" t="s">
        <v>2229</v>
      </c>
      <c r="D202" s="5" t="s">
        <v>877</v>
      </c>
      <c r="E202" s="5" t="s">
        <v>881</v>
      </c>
      <c r="F202" s="5" t="s">
        <v>882</v>
      </c>
      <c r="G202" s="33" t="s">
        <v>2218</v>
      </c>
      <c r="H202" s="34" t="s">
        <v>2219</v>
      </c>
      <c r="I202" s="16" t="str">
        <f>HYPERLINK("https://docs.google.com/document/d/1O69WI6g5dtKkiVVU1rD3qXYpS2TxwcDoKrVI8wgfp0s/edit?usp=drivesdk","Canopy Nomination 96: Holyoke High School")</f>
        <v>Canopy Nomination 96: Holyoke High School</v>
      </c>
      <c r="J202" s="6" t="s">
        <v>2235</v>
      </c>
      <c r="K202" s="5">
        <v>96.0</v>
      </c>
      <c r="L202" s="5"/>
      <c r="M202" s="5"/>
      <c r="N202" s="5" t="s">
        <v>109</v>
      </c>
      <c r="O202" s="5" t="s">
        <v>878</v>
      </c>
      <c r="P202" s="5" t="s">
        <v>327</v>
      </c>
      <c r="Q202" s="5" t="s">
        <v>879</v>
      </c>
      <c r="R202" s="8" t="s">
        <v>880</v>
      </c>
      <c r="S202" s="5" t="s">
        <v>122</v>
      </c>
      <c r="T202" s="5" t="s">
        <v>2240</v>
      </c>
    </row>
    <row r="203">
      <c r="A203" s="14"/>
      <c r="B203" s="14"/>
      <c r="C203" s="33" t="s">
        <v>2216</v>
      </c>
      <c r="D203" s="5" t="s">
        <v>896</v>
      </c>
      <c r="E203" s="5" t="s">
        <v>900</v>
      </c>
      <c r="F203" s="5" t="s">
        <v>901</v>
      </c>
      <c r="G203" s="33" t="s">
        <v>2218</v>
      </c>
      <c r="H203" s="34" t="s">
        <v>2219</v>
      </c>
      <c r="I203" s="16" t="str">
        <f>HYPERLINK("https://docs.google.com/document/d/1epW5gBQk7ug6lZYBMH6yF2qlNLgVrd_S6AP_pr5GBPw/edit?usp=drivesdk","Canopy Nomination 99: IDEA Toros College Preparatory")</f>
        <v>Canopy Nomination 99: IDEA Toros College Preparatory</v>
      </c>
      <c r="J203" s="6" t="s">
        <v>2224</v>
      </c>
      <c r="K203" s="5">
        <v>99.0</v>
      </c>
      <c r="L203" s="5"/>
      <c r="M203" s="5"/>
      <c r="N203" s="5" t="s">
        <v>109</v>
      </c>
      <c r="O203" s="5" t="s">
        <v>897</v>
      </c>
      <c r="P203" s="5" t="s">
        <v>397</v>
      </c>
      <c r="Q203" s="5" t="s">
        <v>898</v>
      </c>
      <c r="R203" s="8" t="s">
        <v>899</v>
      </c>
      <c r="S203" s="5" t="s">
        <v>122</v>
      </c>
      <c r="T203" s="5" t="s">
        <v>2237</v>
      </c>
    </row>
    <row r="204">
      <c r="A204" s="14"/>
      <c r="B204" s="14"/>
      <c r="C204" s="33" t="s">
        <v>2216</v>
      </c>
      <c r="D204" s="5" t="s">
        <v>951</v>
      </c>
      <c r="E204" s="5" t="s">
        <v>954</v>
      </c>
      <c r="F204" s="5" t="s">
        <v>955</v>
      </c>
      <c r="G204" s="33" t="s">
        <v>2218</v>
      </c>
      <c r="H204" s="34" t="s">
        <v>2219</v>
      </c>
      <c r="I204" s="16" t="str">
        <f>HYPERLINK("https://docs.google.com/document/d/1Vj4MfOWPvI8EgWjP55p7puqVIvJOGBxbX5umAuwgDac/edit?usp=drivesdk","Canopy Nomination 107: Ketcham")</f>
        <v>Canopy Nomination 107: Ketcham</v>
      </c>
      <c r="J204" s="6" t="s">
        <v>2224</v>
      </c>
      <c r="K204" s="5">
        <v>107.0</v>
      </c>
      <c r="L204" s="5"/>
      <c r="M204" s="5"/>
      <c r="N204" s="5" t="s">
        <v>109</v>
      </c>
      <c r="O204" s="5" t="s">
        <v>259</v>
      </c>
      <c r="P204" s="5" t="s">
        <v>439</v>
      </c>
      <c r="Q204" s="5" t="s">
        <v>952</v>
      </c>
      <c r="R204" s="8" t="s">
        <v>953</v>
      </c>
      <c r="S204" s="5" t="s">
        <v>122</v>
      </c>
      <c r="T204" s="5" t="s">
        <v>2240</v>
      </c>
    </row>
    <row r="205">
      <c r="A205" s="14"/>
      <c r="B205" s="14"/>
      <c r="C205" s="33" t="s">
        <v>2216</v>
      </c>
      <c r="D205" s="5" t="s">
        <v>967</v>
      </c>
      <c r="E205" s="5" t="s">
        <v>971</v>
      </c>
      <c r="F205" s="5" t="s">
        <v>972</v>
      </c>
      <c r="G205" s="33" t="s">
        <v>2218</v>
      </c>
      <c r="H205" s="34" t="s">
        <v>2219</v>
      </c>
      <c r="I205" s="16" t="str">
        <f>HYPERLINK("https://docs.google.com/document/d/12Ih1xiU0fI1B5nCOLvwXdmysUusaFF1gxIIS_I-PswA/edit?usp=drivesdk","Canopy Nomination 109: KIPP Academy Lynn Collegiate")</f>
        <v>Canopy Nomination 109: KIPP Academy Lynn Collegiate</v>
      </c>
      <c r="J205" s="6" t="s">
        <v>2224</v>
      </c>
      <c r="K205" s="5">
        <v>109.0</v>
      </c>
      <c r="L205" s="5"/>
      <c r="M205" s="5"/>
      <c r="N205" s="5" t="s">
        <v>109</v>
      </c>
      <c r="O205" s="5" t="s">
        <v>968</v>
      </c>
      <c r="P205" s="5" t="s">
        <v>327</v>
      </c>
      <c r="Q205" s="5" t="s">
        <v>969</v>
      </c>
      <c r="R205" s="8" t="s">
        <v>970</v>
      </c>
      <c r="S205" s="5" t="s">
        <v>122</v>
      </c>
      <c r="T205" s="5" t="s">
        <v>2237</v>
      </c>
    </row>
    <row r="206">
      <c r="A206" s="14"/>
      <c r="B206" s="14"/>
      <c r="C206" s="33" t="s">
        <v>2216</v>
      </c>
      <c r="D206" s="5" t="s">
        <v>1000</v>
      </c>
      <c r="E206" s="5" t="s">
        <v>1004</v>
      </c>
      <c r="F206" s="5" t="s">
        <v>1005</v>
      </c>
      <c r="G206" s="33" t="s">
        <v>403</v>
      </c>
      <c r="H206" s="34" t="s">
        <v>2219</v>
      </c>
      <c r="I206" s="16" t="str">
        <f>HYPERLINK("https://docs.google.com/document/d/1sRIi1WNCIz19zc9tn9oPi4fbagUjQBRY_02mQvRAu44/edit?usp=drivesdk","Canopy Nomination 113: Lexington 4 Early Childhood Center")</f>
        <v>Canopy Nomination 113: Lexington 4 Early Childhood Center</v>
      </c>
      <c r="J206" s="5" t="s">
        <v>2224</v>
      </c>
      <c r="K206" s="5">
        <v>113.0</v>
      </c>
      <c r="L206" s="5"/>
      <c r="M206" s="5" t="s">
        <v>2236</v>
      </c>
      <c r="N206" s="5" t="s">
        <v>139</v>
      </c>
      <c r="O206" s="5" t="s">
        <v>1001</v>
      </c>
      <c r="P206" s="5" t="s">
        <v>406</v>
      </c>
      <c r="Q206" s="5" t="s">
        <v>1002</v>
      </c>
      <c r="R206" s="8" t="s">
        <v>1003</v>
      </c>
      <c r="S206" s="5" t="s">
        <v>122</v>
      </c>
      <c r="T206" s="5" t="s">
        <v>2240</v>
      </c>
    </row>
    <row r="207">
      <c r="A207" s="14"/>
      <c r="B207" s="14"/>
      <c r="C207" s="33" t="s">
        <v>2229</v>
      </c>
      <c r="D207" s="5" t="s">
        <v>1007</v>
      </c>
      <c r="E207" s="5" t="s">
        <v>1011</v>
      </c>
      <c r="F207" s="5" t="s">
        <v>1012</v>
      </c>
      <c r="G207" s="33" t="s">
        <v>2218</v>
      </c>
      <c r="H207" s="34" t="s">
        <v>2219</v>
      </c>
      <c r="I207" s="16" t="str">
        <f>HYPERLINK("https://docs.google.com/document/d/15OZPu_GAcrv9DaLLNzq1u21AmjfoyFCG9QXV5Y82LxE/edit?usp=drivesdk","Canopy Nomination 114: Liberty Elementary School")</f>
        <v>Canopy Nomination 114: Liberty Elementary School</v>
      </c>
      <c r="J207" s="6" t="s">
        <v>2235</v>
      </c>
      <c r="K207" s="5">
        <v>114.0</v>
      </c>
      <c r="L207" s="5"/>
      <c r="M207" s="5"/>
      <c r="N207" s="5" t="s">
        <v>139</v>
      </c>
      <c r="O207" s="5" t="s">
        <v>1008</v>
      </c>
      <c r="P207" s="5" t="s">
        <v>477</v>
      </c>
      <c r="Q207" s="5" t="s">
        <v>1009</v>
      </c>
      <c r="R207" s="8" t="s">
        <v>1010</v>
      </c>
      <c r="S207" s="5" t="s">
        <v>122</v>
      </c>
      <c r="T207" s="5" t="s">
        <v>2240</v>
      </c>
    </row>
    <row r="208">
      <c r="A208" s="14"/>
      <c r="B208" s="14"/>
      <c r="C208" s="33" t="s">
        <v>2216</v>
      </c>
      <c r="D208" s="5" t="s">
        <v>1015</v>
      </c>
      <c r="E208" s="5" t="s">
        <v>1018</v>
      </c>
      <c r="F208" s="5" t="s">
        <v>1019</v>
      </c>
      <c r="G208" s="33" t="s">
        <v>828</v>
      </c>
      <c r="H208" s="34" t="s">
        <v>2219</v>
      </c>
      <c r="I208" s="16" t="str">
        <f>HYPERLINK("https://docs.google.com/document/d/103Ne2ubM3Nhkdk7QhDAE6NsiwKHpM6WxcCzetTjNWlE/edit?usp=drivesdk","Canopy Nomination 115: Lincoln Middle School")</f>
        <v>Canopy Nomination 115: Lincoln Middle School</v>
      </c>
      <c r="J208" s="5" t="s">
        <v>2224</v>
      </c>
      <c r="K208" s="5">
        <v>115.0</v>
      </c>
      <c r="L208" s="5"/>
      <c r="M208" s="5" t="s">
        <v>2236</v>
      </c>
      <c r="N208" s="5" t="s">
        <v>139</v>
      </c>
      <c r="O208" s="5" t="s">
        <v>1016</v>
      </c>
      <c r="P208" s="5" t="s">
        <v>425</v>
      </c>
      <c r="Q208" s="5" t="s">
        <v>143</v>
      </c>
      <c r="R208" s="8" t="s">
        <v>1017</v>
      </c>
      <c r="S208" s="5" t="s">
        <v>122</v>
      </c>
      <c r="T208" s="5" t="s">
        <v>2237</v>
      </c>
    </row>
    <row r="209">
      <c r="A209" s="14"/>
      <c r="B209" s="14"/>
      <c r="C209" s="33" t="s">
        <v>2216</v>
      </c>
      <c r="D209" s="5" t="s">
        <v>1056</v>
      </c>
      <c r="E209" s="5" t="s">
        <v>1059</v>
      </c>
      <c r="F209" s="5" t="s">
        <v>1060</v>
      </c>
      <c r="G209" s="33" t="s">
        <v>828</v>
      </c>
      <c r="H209" s="34" t="s">
        <v>2219</v>
      </c>
      <c r="I209" s="16" t="str">
        <f>HYPERLINK("https://docs.google.com/document/d/1f4yAUEcxB5NyCVV2jL01FCFIn9JwRldXPXIlYVnwzDQ/edit?usp=drivesdk","Canopy Nomination 121: Manual Academy")</f>
        <v>Canopy Nomination 121: Manual Academy</v>
      </c>
      <c r="J209" s="5" t="s">
        <v>2224</v>
      </c>
      <c r="K209" s="5">
        <v>121.0</v>
      </c>
      <c r="L209" s="5"/>
      <c r="M209" s="5" t="s">
        <v>2236</v>
      </c>
      <c r="N209" s="5" t="s">
        <v>139</v>
      </c>
      <c r="O209" s="5" t="s">
        <v>1057</v>
      </c>
      <c r="P209" s="5" t="s">
        <v>425</v>
      </c>
      <c r="Q209" s="5" t="s">
        <v>143</v>
      </c>
      <c r="R209" s="8" t="s">
        <v>1058</v>
      </c>
      <c r="S209" s="5" t="s">
        <v>122</v>
      </c>
      <c r="T209" s="5" t="s">
        <v>2226</v>
      </c>
    </row>
    <row r="210">
      <c r="A210" s="14"/>
      <c r="B210" s="14"/>
      <c r="C210" s="33" t="s">
        <v>2216</v>
      </c>
      <c r="D210" s="5" t="s">
        <v>1068</v>
      </c>
      <c r="E210" s="5" t="s">
        <v>1072</v>
      </c>
      <c r="F210" s="5" t="s">
        <v>1073</v>
      </c>
      <c r="G210" s="33" t="s">
        <v>2218</v>
      </c>
      <c r="H210" s="34" t="s">
        <v>2255</v>
      </c>
      <c r="I210" s="30" t="str">
        <f>HYPERLINK("https://docs.google.com/document/d/1O27N2JI3pLjUdRfLUe2I3cWeEHkcVugKvvj7kjuUzU4/edit?usp=drivesdk","Canopy Nomination 123: Maple Street Magnet School")</f>
        <v>Canopy Nomination 123: Maple Street Magnet School</v>
      </c>
      <c r="J210" s="6" t="s">
        <v>2224</v>
      </c>
      <c r="K210" s="5">
        <v>123.0</v>
      </c>
      <c r="L210" s="5"/>
      <c r="M210" s="5"/>
      <c r="N210" s="5" t="s">
        <v>109</v>
      </c>
      <c r="O210" s="5" t="s">
        <v>1069</v>
      </c>
      <c r="P210" s="5" t="s">
        <v>448</v>
      </c>
      <c r="Q210" s="5" t="s">
        <v>1070</v>
      </c>
      <c r="R210" s="8" t="s">
        <v>1071</v>
      </c>
      <c r="S210" s="5" t="s">
        <v>157</v>
      </c>
      <c r="T210" s="5" t="s">
        <v>2230</v>
      </c>
    </row>
    <row r="211">
      <c r="A211" s="14"/>
      <c r="B211" s="14"/>
      <c r="C211" s="33" t="s">
        <v>2229</v>
      </c>
      <c r="D211" s="5" t="s">
        <v>1093</v>
      </c>
      <c r="E211" s="5" t="s">
        <v>1096</v>
      </c>
      <c r="F211" s="5" t="s">
        <v>1097</v>
      </c>
      <c r="G211" s="33" t="s">
        <v>493</v>
      </c>
      <c r="H211" s="34" t="s">
        <v>2255</v>
      </c>
      <c r="I211" s="30" t="str">
        <f>HYPERLINK("https://docs.google.com/document/d/1LittFkX-0Pn2Cwe7DiXloE4TouoBU3uo5wpPLDAOC2s/edit?usp=drivesdk","Canopy Nomination 126: Meridian Technical Charter High School")</f>
        <v>Canopy Nomination 126: Meridian Technical Charter High School</v>
      </c>
      <c r="J211" s="5" t="s">
        <v>2235</v>
      </c>
      <c r="K211" s="5">
        <v>126.0</v>
      </c>
      <c r="L211" s="5"/>
      <c r="M211" s="5" t="s">
        <v>2236</v>
      </c>
      <c r="N211" s="5" t="s">
        <v>109</v>
      </c>
      <c r="O211" s="5" t="s">
        <v>273</v>
      </c>
      <c r="P211" s="5" t="s">
        <v>274</v>
      </c>
      <c r="Q211" s="5" t="s">
        <v>1094</v>
      </c>
      <c r="R211" s="8" t="s">
        <v>1095</v>
      </c>
      <c r="S211" s="5" t="s">
        <v>157</v>
      </c>
      <c r="T211" s="5" t="s">
        <v>2237</v>
      </c>
    </row>
    <row r="212">
      <c r="A212" s="14"/>
      <c r="B212" s="14"/>
      <c r="C212" s="33" t="s">
        <v>2216</v>
      </c>
      <c r="D212" s="5" t="s">
        <v>1114</v>
      </c>
      <c r="E212" s="5" t="s">
        <v>1118</v>
      </c>
      <c r="F212" s="5" t="s">
        <v>1119</v>
      </c>
      <c r="G212" s="33" t="s">
        <v>2218</v>
      </c>
      <c r="H212" s="34" t="s">
        <v>2219</v>
      </c>
      <c r="I212" s="16" t="str">
        <f>HYPERLINK("https://docs.google.com/document/d/1Ge0VCRzzp-haNxuPWTWxQwcfrSUYdMSDazCy8hpDDeM/edit?usp=drivesdk","Canopy Nomination 129: Mineola Elementary")</f>
        <v>Canopy Nomination 129: Mineola Elementary</v>
      </c>
      <c r="J212" s="6" t="s">
        <v>2224</v>
      </c>
      <c r="K212" s="5">
        <v>129.0</v>
      </c>
      <c r="L212" s="5"/>
      <c r="M212" s="5"/>
      <c r="N212" s="5" t="s">
        <v>139</v>
      </c>
      <c r="O212" s="5" t="s">
        <v>1115</v>
      </c>
      <c r="P212" s="5" t="s">
        <v>397</v>
      </c>
      <c r="Q212" s="5" t="s">
        <v>1116</v>
      </c>
      <c r="R212" s="8" t="s">
        <v>1117</v>
      </c>
      <c r="S212" s="5" t="s">
        <v>122</v>
      </c>
      <c r="T212" s="5" t="s">
        <v>2237</v>
      </c>
    </row>
    <row r="213">
      <c r="A213" s="14"/>
      <c r="B213" s="14"/>
      <c r="C213" s="33" t="s">
        <v>2229</v>
      </c>
      <c r="D213" s="5" t="s">
        <v>1190</v>
      </c>
      <c r="E213" s="5" t="s">
        <v>1193</v>
      </c>
      <c r="F213" s="5" t="s">
        <v>1194</v>
      </c>
      <c r="G213" s="33" t="s">
        <v>1147</v>
      </c>
      <c r="H213" s="34" t="s">
        <v>2255</v>
      </c>
      <c r="I213" s="30" t="str">
        <f>HYPERLINK("https://docs.google.com/document/d/19AuqgKh9SKA6g9EQIjnwXRhBlAXz_URIwA3IhE7NPiU/edit?usp=drivesdk","Canopy Nomination 138: New Haven Academy")</f>
        <v>Canopy Nomination 138: New Haven Academy</v>
      </c>
      <c r="J213" s="6" t="s">
        <v>2235</v>
      </c>
      <c r="K213" s="5">
        <v>138.0</v>
      </c>
      <c r="L213" s="5"/>
      <c r="M213" s="5"/>
      <c r="N213" s="5" t="s">
        <v>109</v>
      </c>
      <c r="O213" s="5" t="s">
        <v>507</v>
      </c>
      <c r="P213" s="5" t="s">
        <v>417</v>
      </c>
      <c r="Q213" s="5" t="s">
        <v>1191</v>
      </c>
      <c r="R213" s="8" t="s">
        <v>1192</v>
      </c>
      <c r="S213" s="5" t="s">
        <v>157</v>
      </c>
      <c r="T213" s="5" t="s">
        <v>2240</v>
      </c>
    </row>
    <row r="214">
      <c r="A214" s="14"/>
      <c r="B214" s="14"/>
      <c r="C214" s="33" t="s">
        <v>2229</v>
      </c>
      <c r="D214" s="5" t="s">
        <v>1247</v>
      </c>
      <c r="E214" s="5" t="s">
        <v>1249</v>
      </c>
      <c r="F214" s="5" t="s">
        <v>1250</v>
      </c>
      <c r="G214" s="33" t="s">
        <v>2374</v>
      </c>
      <c r="H214" s="34" t="s">
        <v>2255</v>
      </c>
      <c r="I214" s="30" t="str">
        <f>HYPERLINK("https://docs.google.com/document/d/1Ro1Iq9E_sDG8NT1sEJ4iBD7R4FVWh8ky39NxhE5NG1U/edit?usp=drivesdk","Canopy Nomination 146: NYC iSchool")</f>
        <v>Canopy Nomination 146: NYC iSchool</v>
      </c>
      <c r="J214" s="5" t="s">
        <v>2235</v>
      </c>
      <c r="K214" s="5">
        <v>146.0</v>
      </c>
      <c r="L214" s="5"/>
      <c r="M214" s="5" t="s">
        <v>2236</v>
      </c>
      <c r="N214" s="5" t="s">
        <v>109</v>
      </c>
      <c r="O214" s="5" t="s">
        <v>338</v>
      </c>
      <c r="P214" s="5" t="s">
        <v>338</v>
      </c>
      <c r="Q214" s="5" t="s">
        <v>742</v>
      </c>
      <c r="R214" s="8" t="s">
        <v>1248</v>
      </c>
      <c r="S214" s="5" t="s">
        <v>157</v>
      </c>
      <c r="T214" s="5" t="s">
        <v>2230</v>
      </c>
    </row>
    <row r="215">
      <c r="A215" s="14"/>
      <c r="B215" s="14"/>
      <c r="C215" s="33" t="s">
        <v>2229</v>
      </c>
      <c r="D215" s="5" t="s">
        <v>1262</v>
      </c>
      <c r="E215" s="5" t="s">
        <v>1265</v>
      </c>
      <c r="F215" s="5" t="s">
        <v>1266</v>
      </c>
      <c r="G215" s="33" t="s">
        <v>1261</v>
      </c>
      <c r="H215" s="34" t="s">
        <v>2219</v>
      </c>
      <c r="I215" s="16" t="str">
        <f>HYPERLINK("https://docs.google.com/document/d/1BM2lS8GvaOQzzuUxRR4xtM8oKOwENGuV3zDrDill8eo/edit?usp=drivesdk","Canopy Nomination 148: Oasis High School")</f>
        <v>Canopy Nomination 148: Oasis High School</v>
      </c>
      <c r="J215" s="6" t="s">
        <v>2235</v>
      </c>
      <c r="K215" s="5">
        <v>148.0</v>
      </c>
      <c r="L215" s="5"/>
      <c r="M215" s="5"/>
      <c r="N215" s="5" t="s">
        <v>109</v>
      </c>
      <c r="O215" s="5" t="s">
        <v>1263</v>
      </c>
      <c r="P215" s="5" t="s">
        <v>222</v>
      </c>
      <c r="Q215" s="5" t="s">
        <v>1264</v>
      </c>
      <c r="R215" s="7" t="s">
        <v>117</v>
      </c>
      <c r="S215" s="5" t="s">
        <v>122</v>
      </c>
      <c r="T215" s="5" t="s">
        <v>2278</v>
      </c>
    </row>
    <row r="216">
      <c r="A216" s="14"/>
      <c r="B216" s="14"/>
      <c r="C216" s="33" t="s">
        <v>2216</v>
      </c>
      <c r="D216" s="5" t="s">
        <v>1268</v>
      </c>
      <c r="E216" s="5" t="s">
        <v>1272</v>
      </c>
      <c r="F216" s="5" t="s">
        <v>1273</v>
      </c>
      <c r="G216" s="33" t="s">
        <v>1261</v>
      </c>
      <c r="H216" s="34" t="s">
        <v>2219</v>
      </c>
      <c r="I216" s="16" t="str">
        <f>HYPERLINK("https://docs.google.com/document/d/1o8lYjpCSsFPOw2aZ39OytzFiZW2rCzEuBqPUCqPjqJQ/edit?usp=drivesdk","Canopy Nomination 149: Ocean Bay Middle School")</f>
        <v>Canopy Nomination 149: Ocean Bay Middle School</v>
      </c>
      <c r="J216" s="6" t="s">
        <v>2224</v>
      </c>
      <c r="K216" s="5">
        <v>149.0</v>
      </c>
      <c r="L216" s="5"/>
      <c r="M216" s="5"/>
      <c r="N216" s="5" t="s">
        <v>109</v>
      </c>
      <c r="O216" s="5" t="s">
        <v>1269</v>
      </c>
      <c r="P216" s="5" t="s">
        <v>406</v>
      </c>
      <c r="Q216" s="5" t="s">
        <v>1270</v>
      </c>
      <c r="R216" s="8" t="s">
        <v>1271</v>
      </c>
      <c r="S216" s="5" t="s">
        <v>122</v>
      </c>
      <c r="T216" s="5" t="s">
        <v>2237</v>
      </c>
    </row>
    <row r="217">
      <c r="A217" s="14"/>
      <c r="B217" s="14"/>
      <c r="C217" s="33" t="s">
        <v>2229</v>
      </c>
      <c r="D217" s="5" t="s">
        <v>1290</v>
      </c>
      <c r="E217" s="5" t="s">
        <v>1294</v>
      </c>
      <c r="F217" s="5" t="s">
        <v>1295</v>
      </c>
      <c r="G217" s="33" t="s">
        <v>1228</v>
      </c>
      <c r="H217" s="34" t="s">
        <v>2219</v>
      </c>
      <c r="I217" s="16" t="str">
        <f>HYPERLINK("https://docs.google.com/document/d/1rNnd24xsKtzn1YfD0PfQkCxODW9MID_8CD6Ht95s0yA/edit?usp=drivesdk","Canopy Nomination 152: Pangburn High School")</f>
        <v>Canopy Nomination 152: Pangburn High School</v>
      </c>
      <c r="J217" s="6" t="s">
        <v>2235</v>
      </c>
      <c r="K217" s="5">
        <v>152.0</v>
      </c>
      <c r="L217" s="5"/>
      <c r="M217" s="5"/>
      <c r="N217" s="5" t="s">
        <v>109</v>
      </c>
      <c r="O217" s="5" t="s">
        <v>1291</v>
      </c>
      <c r="P217" s="5" t="s">
        <v>386</v>
      </c>
      <c r="Q217" s="5" t="s">
        <v>1292</v>
      </c>
      <c r="R217" s="8" t="s">
        <v>1293</v>
      </c>
      <c r="S217" s="5" t="s">
        <v>122</v>
      </c>
      <c r="T217" s="5" t="s">
        <v>2230</v>
      </c>
    </row>
    <row r="218">
      <c r="A218" s="14"/>
      <c r="B218" s="14"/>
      <c r="C218" s="33" t="s">
        <v>2216</v>
      </c>
      <c r="D218" s="5" t="s">
        <v>1315</v>
      </c>
      <c r="E218" s="5" t="s">
        <v>1319</v>
      </c>
      <c r="F218" s="5" t="s">
        <v>1320</v>
      </c>
      <c r="G218" s="33" t="s">
        <v>2218</v>
      </c>
      <c r="H218" s="34" t="s">
        <v>2219</v>
      </c>
      <c r="I218" s="16" t="str">
        <f>HYPERLINK("https://docs.google.com/document/d/1bQlqQ33-PFCaC6aq6WbTlsmXjKkYFseel0j4VZF1qas/edit?usp=drivesdk","Canopy Nomination 155: Pasodale Elementary School")</f>
        <v>Canopy Nomination 155: Pasodale Elementary School</v>
      </c>
      <c r="J218" s="6" t="s">
        <v>2224</v>
      </c>
      <c r="K218" s="5">
        <v>155.0</v>
      </c>
      <c r="L218" s="5"/>
      <c r="M218" s="5"/>
      <c r="N218" s="5" t="s">
        <v>139</v>
      </c>
      <c r="O218" s="5" t="s">
        <v>1316</v>
      </c>
      <c r="P218" s="5" t="s">
        <v>397</v>
      </c>
      <c r="Q218" s="5" t="s">
        <v>1317</v>
      </c>
      <c r="R218" s="8" t="s">
        <v>1318</v>
      </c>
      <c r="S218" s="5" t="s">
        <v>122</v>
      </c>
      <c r="T218" s="5" t="s">
        <v>2240</v>
      </c>
    </row>
    <row r="219">
      <c r="A219" s="14"/>
      <c r="B219" s="14"/>
      <c r="C219" s="33" t="s">
        <v>2216</v>
      </c>
      <c r="D219" s="5" t="s">
        <v>1332</v>
      </c>
      <c r="E219" s="5" t="s">
        <v>1336</v>
      </c>
      <c r="F219" s="5" t="s">
        <v>1337</v>
      </c>
      <c r="G219" s="33" t="s">
        <v>1331</v>
      </c>
      <c r="H219" s="34" t="s">
        <v>2219</v>
      </c>
      <c r="I219" s="16" t="str">
        <f>HYPERLINK("https://docs.google.com/document/d/10UbUTiQiwdFcok6yNvVBscJCttqg3f6Y5-fXHUM3Nqw/edit?usp=drivesdk","Canopy Nomination 157: Piedmont High School")</f>
        <v>Canopy Nomination 157: Piedmont High School</v>
      </c>
      <c r="J219" s="5" t="s">
        <v>2224</v>
      </c>
      <c r="K219" s="5">
        <v>157.0</v>
      </c>
      <c r="L219" s="5"/>
      <c r="M219" s="5" t="s">
        <v>2236</v>
      </c>
      <c r="N219" s="5" t="s">
        <v>109</v>
      </c>
      <c r="O219" s="5" t="s">
        <v>1333</v>
      </c>
      <c r="P219" s="5" t="s">
        <v>504</v>
      </c>
      <c r="Q219" s="5" t="s">
        <v>1334</v>
      </c>
      <c r="R219" s="8" t="s">
        <v>1335</v>
      </c>
      <c r="S219" s="5" t="s">
        <v>122</v>
      </c>
      <c r="T219" s="5" t="s">
        <v>2237</v>
      </c>
    </row>
    <row r="220">
      <c r="A220" s="14"/>
      <c r="B220" s="14"/>
      <c r="C220" s="33" t="s">
        <v>2229</v>
      </c>
      <c r="D220" s="5" t="s">
        <v>1340</v>
      </c>
      <c r="E220" s="5" t="s">
        <v>2385</v>
      </c>
      <c r="F220" s="5" t="s">
        <v>1345</v>
      </c>
      <c r="G220" s="33" t="s">
        <v>2218</v>
      </c>
      <c r="H220" s="34" t="s">
        <v>2219</v>
      </c>
      <c r="I220" s="16" t="str">
        <f>HYPERLINK("https://docs.google.com/document/d/1q3-yBeiM4Qh8FahXzrLQuTV6ne9Ourtlu13Bk7epYtM/edit?usp=drivesdk","Canopy Nomination 158: Pinckney Community High School")</f>
        <v>Canopy Nomination 158: Pinckney Community High School</v>
      </c>
      <c r="J220" s="6" t="s">
        <v>2235</v>
      </c>
      <c r="K220" s="5">
        <v>158.0</v>
      </c>
      <c r="L220" s="5"/>
      <c r="M220" s="5"/>
      <c r="N220" s="5" t="s">
        <v>109</v>
      </c>
      <c r="O220" s="5" t="s">
        <v>1341</v>
      </c>
      <c r="P220" s="5" t="s">
        <v>115</v>
      </c>
      <c r="Q220" s="5" t="s">
        <v>1342</v>
      </c>
      <c r="R220" s="8" t="s">
        <v>1343</v>
      </c>
      <c r="S220" s="5" t="s">
        <v>122</v>
      </c>
      <c r="T220" s="5" t="s">
        <v>2240</v>
      </c>
    </row>
    <row r="221">
      <c r="A221" s="14"/>
      <c r="B221" s="14"/>
      <c r="C221" s="33" t="s">
        <v>2216</v>
      </c>
      <c r="D221" s="5" t="s">
        <v>1347</v>
      </c>
      <c r="E221" s="5" t="s">
        <v>1351</v>
      </c>
      <c r="F221" s="5" t="s">
        <v>1352</v>
      </c>
      <c r="G221" s="33" t="s">
        <v>2218</v>
      </c>
      <c r="H221" s="34" t="s">
        <v>2255</v>
      </c>
      <c r="I221" s="30" t="str">
        <f>HYPERLINK("https://docs.google.com/document/d/1j_OHbRklv-u_fHdY4q4FlPg0qqYr2AdMGGk3zXFqKrQ/edit?usp=drivesdk","Canopy Nomination 159: Pine Tree Elementary School")</f>
        <v>Canopy Nomination 159: Pine Tree Elementary School</v>
      </c>
      <c r="J221" s="6" t="s">
        <v>2224</v>
      </c>
      <c r="K221" s="5">
        <v>159.0</v>
      </c>
      <c r="L221" s="5"/>
      <c r="M221" s="5"/>
      <c r="N221" s="5" t="s">
        <v>109</v>
      </c>
      <c r="O221" s="5" t="s">
        <v>1348</v>
      </c>
      <c r="P221" s="5" t="s">
        <v>448</v>
      </c>
      <c r="Q221" s="5" t="s">
        <v>1349</v>
      </c>
      <c r="R221" s="8" t="s">
        <v>1350</v>
      </c>
      <c r="S221" s="5" t="s">
        <v>157</v>
      </c>
      <c r="T221" s="5" t="s">
        <v>2240</v>
      </c>
    </row>
    <row r="222">
      <c r="A222" s="14"/>
      <c r="B222" s="14"/>
      <c r="C222" s="33" t="s">
        <v>2216</v>
      </c>
      <c r="D222" s="5" t="s">
        <v>1386</v>
      </c>
      <c r="E222" s="5" t="s">
        <v>1390</v>
      </c>
      <c r="F222" s="5" t="s">
        <v>1391</v>
      </c>
      <c r="G222" s="33" t="s">
        <v>2218</v>
      </c>
      <c r="H222" s="34" t="s">
        <v>2219</v>
      </c>
      <c r="I222" s="16" t="str">
        <f>HYPERLINK("https://docs.google.com/document/d/1QjNdDiIOYRQhhlZOMLaJ5HldE6v9xx1-cbyUoVJRwOM/edit?usp=drivesdk","Canopy Nomination 163: Port Huron High School")</f>
        <v>Canopy Nomination 163: Port Huron High School</v>
      </c>
      <c r="J222" s="6" t="s">
        <v>2224</v>
      </c>
      <c r="K222" s="5">
        <v>163.0</v>
      </c>
      <c r="L222" s="5"/>
      <c r="M222" s="5"/>
      <c r="N222" s="5" t="s">
        <v>109</v>
      </c>
      <c r="O222" s="5" t="s">
        <v>1387</v>
      </c>
      <c r="P222" s="5" t="s">
        <v>115</v>
      </c>
      <c r="Q222" s="5" t="s">
        <v>1388</v>
      </c>
      <c r="R222" s="8" t="s">
        <v>1389</v>
      </c>
      <c r="S222" s="5" t="s">
        <v>122</v>
      </c>
      <c r="T222" s="5" t="s">
        <v>2230</v>
      </c>
    </row>
    <row r="223">
      <c r="A223" s="14"/>
      <c r="B223" s="14"/>
      <c r="C223" s="33" t="s">
        <v>2229</v>
      </c>
      <c r="D223" s="5" t="s">
        <v>1405</v>
      </c>
      <c r="E223" s="5" t="s">
        <v>1409</v>
      </c>
      <c r="F223" s="5" t="s">
        <v>1410</v>
      </c>
      <c r="G223" s="33" t="s">
        <v>132</v>
      </c>
      <c r="H223" s="34" t="s">
        <v>2219</v>
      </c>
      <c r="I223" s="16" t="str">
        <f>HYPERLINK("https://docs.google.com/document/d/1gipRGWXMUOX7rhdRGgD-_GFRxw5_H-kSFJCFr26mmyI/edit?usp=drivesdk","Canopy Nomination 166: Radford High School")</f>
        <v>Canopy Nomination 166: Radford High School</v>
      </c>
      <c r="J223" s="5" t="s">
        <v>2235</v>
      </c>
      <c r="K223" s="5">
        <v>166.0</v>
      </c>
      <c r="L223" s="5"/>
      <c r="M223" s="5" t="s">
        <v>2236</v>
      </c>
      <c r="N223" s="5" t="s">
        <v>109</v>
      </c>
      <c r="O223" s="5" t="s">
        <v>1406</v>
      </c>
      <c r="P223" s="5" t="s">
        <v>129</v>
      </c>
      <c r="Q223" s="5" t="s">
        <v>1407</v>
      </c>
      <c r="R223" s="8" t="s">
        <v>1408</v>
      </c>
      <c r="S223" s="5" t="s">
        <v>122</v>
      </c>
      <c r="T223" s="5" t="s">
        <v>2278</v>
      </c>
    </row>
    <row r="224">
      <c r="A224" s="14"/>
      <c r="B224" s="14"/>
      <c r="C224" s="33" t="s">
        <v>2216</v>
      </c>
      <c r="D224" s="5" t="s">
        <v>1443</v>
      </c>
      <c r="E224" s="5" t="s">
        <v>1446</v>
      </c>
      <c r="F224" s="5" t="s">
        <v>1447</v>
      </c>
      <c r="G224" s="33" t="s">
        <v>449</v>
      </c>
      <c r="H224" s="34" t="s">
        <v>2234</v>
      </c>
      <c r="I224" s="16" t="str">
        <f>HYPERLINK("https://docs.google.com/document/d/1UREkAmVNzCe5-hwabzxfNN4ezaAO4FcFCMAc7mpOI84/edit?usp=drivesdk","Canopy Nomination 171: Rocky Mountain School of Expeditionary Learning")</f>
        <v>Canopy Nomination 171: Rocky Mountain School of Expeditionary Learning</v>
      </c>
      <c r="J224" s="6" t="s">
        <v>2224</v>
      </c>
      <c r="K224" s="5">
        <v>171.0</v>
      </c>
      <c r="L224" s="5"/>
      <c r="M224" s="5"/>
      <c r="N224" s="5" t="s">
        <v>139</v>
      </c>
      <c r="O224" s="5" t="s">
        <v>527</v>
      </c>
      <c r="P224" s="5" t="s">
        <v>142</v>
      </c>
      <c r="Q224" s="5" t="s">
        <v>1444</v>
      </c>
      <c r="R224" s="8" t="s">
        <v>1445</v>
      </c>
      <c r="S224" s="5" t="s">
        <v>157</v>
      </c>
      <c r="T224" s="5" t="s">
        <v>2240</v>
      </c>
    </row>
    <row r="225">
      <c r="A225" s="14"/>
      <c r="B225" s="14"/>
      <c r="C225" s="33" t="s">
        <v>2216</v>
      </c>
      <c r="D225" s="5" t="s">
        <v>1520</v>
      </c>
      <c r="E225" s="5" t="s">
        <v>1522</v>
      </c>
      <c r="F225" s="5" t="s">
        <v>1523</v>
      </c>
      <c r="G225" s="33" t="s">
        <v>158</v>
      </c>
      <c r="H225" s="34" t="s">
        <v>2234</v>
      </c>
      <c r="I225" s="16" t="str">
        <f>HYPERLINK("https://docs.google.com/document/d/13TwQLyE4Zx5AhIXITXj2NqNXXs8GPfFPLTnIn3fbwL0/edit?usp=drivesdk","Canopy Nomination 181: Shamrock Garden Elementary School")</f>
        <v>Canopy Nomination 181: Shamrock Garden Elementary School</v>
      </c>
      <c r="J225" s="6" t="s">
        <v>2224</v>
      </c>
      <c r="K225" s="5">
        <v>181.0</v>
      </c>
      <c r="L225" s="5"/>
      <c r="N225" s="5" t="s">
        <v>139</v>
      </c>
      <c r="O225" s="5" t="s">
        <v>150</v>
      </c>
      <c r="P225" s="5" t="s">
        <v>151</v>
      </c>
      <c r="Q225" s="5" t="s">
        <v>152</v>
      </c>
      <c r="R225" s="8" t="s">
        <v>1521</v>
      </c>
      <c r="S225" s="5" t="s">
        <v>157</v>
      </c>
      <c r="T225" s="5" t="s">
        <v>2230</v>
      </c>
    </row>
    <row r="226">
      <c r="A226" s="14"/>
      <c r="B226" s="14"/>
      <c r="C226" s="33" t="s">
        <v>2229</v>
      </c>
      <c r="D226" s="5" t="s">
        <v>1525</v>
      </c>
      <c r="E226" s="5" t="s">
        <v>1529</v>
      </c>
      <c r="F226" s="5" t="s">
        <v>1530</v>
      </c>
      <c r="G226" s="33" t="s">
        <v>2218</v>
      </c>
      <c r="H226" s="34" t="s">
        <v>2219</v>
      </c>
      <c r="I226" s="16" t="str">
        <f>HYPERLINK("https://docs.google.com/document/d/1fVCHgAH2ZbB0pjVocjOSSnuAaCoJXb0hFUdVJ0kjkFU/edit?usp=drivesdk","Canopy Nomination 182: Shannon High School")</f>
        <v>Canopy Nomination 182: Shannon High School</v>
      </c>
      <c r="J226" s="6" t="s">
        <v>2235</v>
      </c>
      <c r="K226" s="5">
        <v>182.0</v>
      </c>
      <c r="L226" s="5"/>
      <c r="M226" s="5"/>
      <c r="N226" s="5" t="s">
        <v>139</v>
      </c>
      <c r="O226" s="5" t="s">
        <v>1526</v>
      </c>
      <c r="P226" s="5" t="s">
        <v>397</v>
      </c>
      <c r="Q226" s="5" t="s">
        <v>1527</v>
      </c>
      <c r="R226" s="8" t="s">
        <v>1528</v>
      </c>
      <c r="S226" s="5" t="s">
        <v>122</v>
      </c>
      <c r="T226" s="5" t="s">
        <v>2278</v>
      </c>
    </row>
    <row r="227">
      <c r="A227" s="14"/>
      <c r="B227" s="14"/>
      <c r="C227" s="33" t="s">
        <v>2229</v>
      </c>
      <c r="D227" s="5" t="s">
        <v>1566</v>
      </c>
      <c r="E227" s="5" t="s">
        <v>1569</v>
      </c>
      <c r="F227" s="5" t="s">
        <v>1570</v>
      </c>
      <c r="G227" s="33" t="s">
        <v>2218</v>
      </c>
      <c r="H227" s="34" t="s">
        <v>2219</v>
      </c>
      <c r="I227" s="16" t="str">
        <f>HYPERLINK("https://docs.google.com/document/d/1plbyW5TkB7Jo_elYRTgAilQNvUG2Edkc6r_IQAGuRnA/edit?usp=drivesdk","Canopy Nomination 188: Soaring Heights Pk-8")</f>
        <v>Canopy Nomination 188: Soaring Heights Pk-8</v>
      </c>
      <c r="J227" s="6" t="s">
        <v>2235</v>
      </c>
      <c r="K227" s="5">
        <v>188.0</v>
      </c>
      <c r="L227" s="5"/>
      <c r="M227" s="5"/>
      <c r="N227" s="5" t="s">
        <v>109</v>
      </c>
      <c r="O227" s="5" t="s">
        <v>1567</v>
      </c>
      <c r="P227" s="5" t="s">
        <v>142</v>
      </c>
      <c r="Q227" s="5" t="s">
        <v>1568</v>
      </c>
      <c r="R227" s="8" t="s">
        <v>117</v>
      </c>
      <c r="S227" s="5" t="s">
        <v>122</v>
      </c>
      <c r="T227" s="5" t="s">
        <v>2230</v>
      </c>
    </row>
    <row r="228">
      <c r="A228" s="14"/>
      <c r="B228" s="14"/>
      <c r="C228" s="33" t="s">
        <v>2216</v>
      </c>
      <c r="D228" s="5" t="s">
        <v>1653</v>
      </c>
      <c r="E228" s="5" t="s">
        <v>1656</v>
      </c>
      <c r="F228" s="5" t="s">
        <v>1657</v>
      </c>
      <c r="G228" s="33" t="s">
        <v>2218</v>
      </c>
      <c r="H228" s="34" t="s">
        <v>2219</v>
      </c>
      <c r="I228" s="16" t="str">
        <f>HYPERLINK("https://docs.google.com/document/d/1Or6hLm4w6jHME5501VzMjLNM35zbARy7LrTYgc6zOkg/edit?usp=drivesdk","Canopy Nomination 199: Summit Public Schools")</f>
        <v>Canopy Nomination 199: Summit Public Schools</v>
      </c>
      <c r="J228" s="6" t="s">
        <v>2224</v>
      </c>
      <c r="K228" s="5">
        <v>199.0</v>
      </c>
      <c r="L228" s="5"/>
      <c r="M228" s="5"/>
      <c r="N228" s="5" t="s">
        <v>109</v>
      </c>
      <c r="O228" s="5" t="s">
        <v>608</v>
      </c>
      <c r="P228" s="5" t="s">
        <v>222</v>
      </c>
      <c r="Q228" s="5" t="s">
        <v>1654</v>
      </c>
      <c r="R228" s="8" t="s">
        <v>1655</v>
      </c>
      <c r="S228" s="5" t="s">
        <v>122</v>
      </c>
      <c r="T228" s="5" t="s">
        <v>2278</v>
      </c>
    </row>
    <row r="229">
      <c r="A229" s="14"/>
      <c r="B229" s="14"/>
      <c r="C229" s="33" t="s">
        <v>2216</v>
      </c>
      <c r="D229" s="5" t="s">
        <v>1701</v>
      </c>
      <c r="E229" s="5" t="s">
        <v>1704</v>
      </c>
      <c r="F229" s="5" t="s">
        <v>1705</v>
      </c>
      <c r="G229" s="33" t="s">
        <v>920</v>
      </c>
      <c r="H229" s="34" t="s">
        <v>2219</v>
      </c>
      <c r="I229" s="16" t="str">
        <f>HYPERLINK("https://docs.google.com/document/d/1tWJ4s8-HcJva-1t_aYqOHsnuOUjTTDWOQ0MkdUQS3NI/edit?usp=drivesdk","Canopy Nomination 205: The NET Charter High School: Gentilly")</f>
        <v>Canopy Nomination 205: The NET Charter High School: Gentilly</v>
      </c>
      <c r="J229" s="6" t="s">
        <v>2224</v>
      </c>
      <c r="K229" s="5">
        <v>205.0</v>
      </c>
      <c r="L229" s="5"/>
      <c r="M229" s="5"/>
      <c r="N229" s="5" t="s">
        <v>139</v>
      </c>
      <c r="O229" s="5" t="s">
        <v>1453</v>
      </c>
      <c r="P229" s="5" t="s">
        <v>467</v>
      </c>
      <c r="Q229" s="5" t="s">
        <v>1702</v>
      </c>
      <c r="R229" s="8" t="s">
        <v>1703</v>
      </c>
      <c r="S229" s="5" t="s">
        <v>122</v>
      </c>
      <c r="T229" s="5" t="s">
        <v>2240</v>
      </c>
    </row>
    <row r="230">
      <c r="A230" s="14"/>
      <c r="B230" s="14"/>
      <c r="C230" s="33" t="s">
        <v>2216</v>
      </c>
      <c r="D230" s="5" t="s">
        <v>2396</v>
      </c>
      <c r="E230" s="5" t="s">
        <v>1718</v>
      </c>
      <c r="F230" s="5" t="s">
        <v>1719</v>
      </c>
      <c r="G230" s="33" t="s">
        <v>754</v>
      </c>
      <c r="H230" s="34" t="s">
        <v>2219</v>
      </c>
      <c r="I230" s="16" t="str">
        <f>HYPERLINK("https://docs.google.com/document/d/1HXmhTSZQZhOlk4YVW_uJcn7bYvGudTH8qDO1OL5LQio/edit?usp=drivesdk","Canopy Nomination 207: Ton Tyson School of Innovation")</f>
        <v>Canopy Nomination 207: Ton Tyson School of Innovation</v>
      </c>
      <c r="J230" s="6" t="s">
        <v>2224</v>
      </c>
      <c r="K230" s="5">
        <v>207.0</v>
      </c>
      <c r="L230" s="5"/>
      <c r="M230" s="5"/>
      <c r="N230" s="5" t="s">
        <v>109</v>
      </c>
      <c r="O230" s="5" t="s">
        <v>1716</v>
      </c>
      <c r="P230" s="5" t="s">
        <v>386</v>
      </c>
      <c r="Q230" s="5" t="s">
        <v>1717</v>
      </c>
      <c r="R230" s="7" t="s">
        <v>117</v>
      </c>
      <c r="S230" s="5" t="s">
        <v>122</v>
      </c>
      <c r="T230" s="5" t="s">
        <v>2237</v>
      </c>
    </row>
    <row r="231">
      <c r="A231" s="14"/>
      <c r="B231" s="14"/>
      <c r="C231" s="33" t="s">
        <v>2216</v>
      </c>
      <c r="D231" s="5" t="s">
        <v>1756</v>
      </c>
      <c r="E231" s="5" t="s">
        <v>1760</v>
      </c>
      <c r="F231" s="5" t="s">
        <v>1761</v>
      </c>
      <c r="G231" s="33" t="s">
        <v>1121</v>
      </c>
      <c r="H231" s="34" t="s">
        <v>2234</v>
      </c>
      <c r="I231" s="16" t="str">
        <f>HYPERLINK("https://docs.google.com/document/d/1IOgGH-YwaZAcA4e1PQY7aiyjQie-fxL1GgxbVSFvoZI/edit?usp=drivesdk","Canopy Nomination 213: Valley New School")</f>
        <v>Canopy Nomination 213: Valley New School</v>
      </c>
      <c r="J231" s="6" t="s">
        <v>2224</v>
      </c>
      <c r="K231" s="5">
        <v>213.0</v>
      </c>
      <c r="L231" s="5"/>
      <c r="M231" s="5"/>
      <c r="N231" s="5" t="s">
        <v>139</v>
      </c>
      <c r="O231" s="5" t="s">
        <v>1757</v>
      </c>
      <c r="P231" s="5" t="s">
        <v>503</v>
      </c>
      <c r="Q231" s="5" t="s">
        <v>1758</v>
      </c>
      <c r="R231" s="8" t="s">
        <v>1759</v>
      </c>
      <c r="S231" s="5" t="s">
        <v>157</v>
      </c>
      <c r="T231" s="5" t="s">
        <v>2240</v>
      </c>
    </row>
    <row r="232">
      <c r="A232" s="14"/>
      <c r="B232" s="14"/>
      <c r="C232" s="33" t="s">
        <v>2216</v>
      </c>
      <c r="D232" s="5" t="s">
        <v>1785</v>
      </c>
      <c r="E232" s="5" t="s">
        <v>1789</v>
      </c>
      <c r="F232" s="5" t="s">
        <v>1790</v>
      </c>
      <c r="G232" s="33" t="s">
        <v>1823</v>
      </c>
      <c r="H232" s="34" t="s">
        <v>2219</v>
      </c>
      <c r="I232" s="16" t="str">
        <f>HYPERLINK("https://docs.google.com/document/d/1ODFk9Mz-m9OYVjyd1XvQxHeusK5n6lRiOf0Dd13UHFM/edit?usp=drivesdk","Canopy Nomination 217: Vilas Elementary School")</f>
        <v>Canopy Nomination 217: Vilas Elementary School</v>
      </c>
      <c r="J232" s="5" t="s">
        <v>2224</v>
      </c>
      <c r="K232" s="5">
        <v>217.0</v>
      </c>
      <c r="L232" s="5"/>
      <c r="M232" s="5" t="s">
        <v>2236</v>
      </c>
      <c r="N232" s="5" t="s">
        <v>109</v>
      </c>
      <c r="O232" s="5" t="s">
        <v>1786</v>
      </c>
      <c r="P232" s="5" t="s">
        <v>448</v>
      </c>
      <c r="Q232" s="5" t="s">
        <v>1787</v>
      </c>
      <c r="R232" s="8" t="s">
        <v>1788</v>
      </c>
      <c r="S232" s="5" t="s">
        <v>122</v>
      </c>
      <c r="T232" s="5" t="s">
        <v>2237</v>
      </c>
    </row>
    <row r="233">
      <c r="A233" s="14"/>
      <c r="B233" s="14"/>
      <c r="C233" s="33" t="s">
        <v>2216</v>
      </c>
      <c r="D233" s="5" t="s">
        <v>1816</v>
      </c>
      <c r="E233" s="5" t="s">
        <v>1820</v>
      </c>
      <c r="F233" s="5" t="s">
        <v>1821</v>
      </c>
      <c r="G233" s="33" t="s">
        <v>1426</v>
      </c>
      <c r="H233" s="34" t="s">
        <v>2219</v>
      </c>
      <c r="I233" s="16" t="str">
        <f>HYPERLINK("https://docs.google.com/document/d/1Z5eIjxX4D6aHuM8wDOHjaOpMAH6QM2KUOja6Ly5suIE/edit?usp=drivesdk","Canopy Nomination 221: Waukesha STEM Academy Saratoga Campus")</f>
        <v>Canopy Nomination 221: Waukesha STEM Academy Saratoga Campus</v>
      </c>
      <c r="J233" s="5" t="s">
        <v>2224</v>
      </c>
      <c r="K233" s="5">
        <v>221.0</v>
      </c>
      <c r="L233" s="5"/>
      <c r="M233" s="5" t="s">
        <v>2236</v>
      </c>
      <c r="N233" s="5" t="s">
        <v>139</v>
      </c>
      <c r="O233" s="5" t="s">
        <v>1817</v>
      </c>
      <c r="P233" s="5" t="s">
        <v>503</v>
      </c>
      <c r="Q233" s="5" t="s">
        <v>1818</v>
      </c>
      <c r="R233" s="8" t="s">
        <v>1819</v>
      </c>
      <c r="S233" s="5" t="s">
        <v>122</v>
      </c>
      <c r="T233" s="5" t="s">
        <v>2237</v>
      </c>
    </row>
    <row r="234">
      <c r="A234" s="14"/>
      <c r="B234" s="14"/>
      <c r="C234" s="33" t="s">
        <v>2229</v>
      </c>
      <c r="D234" s="5" t="s">
        <v>1824</v>
      </c>
      <c r="E234" s="5" t="s">
        <v>1828</v>
      </c>
      <c r="F234" s="5" t="s">
        <v>1829</v>
      </c>
      <c r="G234" s="33" t="s">
        <v>2218</v>
      </c>
      <c r="H234" s="34" t="s">
        <v>2219</v>
      </c>
      <c r="I234" s="16" t="str">
        <f>HYPERLINK("https://docs.google.com/document/d/1ONj2Zr-NNGr5YG5JP1icnY0R4CWyWOeYqVL0zPumJYU/edit?usp=drivesdk","Canopy Nomination 222: Weber Elementary")</f>
        <v>Canopy Nomination 222: Weber Elementary</v>
      </c>
      <c r="J234" s="6" t="s">
        <v>2235</v>
      </c>
      <c r="K234" s="5">
        <v>222.0</v>
      </c>
      <c r="L234" s="5"/>
      <c r="M234" s="5"/>
      <c r="N234" s="5" t="s">
        <v>139</v>
      </c>
      <c r="O234" s="5" t="s">
        <v>1825</v>
      </c>
      <c r="P234" s="5" t="s">
        <v>397</v>
      </c>
      <c r="Q234" s="5" t="s">
        <v>1826</v>
      </c>
      <c r="R234" s="8" t="s">
        <v>1827</v>
      </c>
      <c r="S234" s="5" t="s">
        <v>122</v>
      </c>
      <c r="T234" s="5" t="s">
        <v>2237</v>
      </c>
    </row>
    <row r="235">
      <c r="A235" s="14"/>
      <c r="B235" s="14"/>
      <c r="C235" s="33" t="s">
        <v>2216</v>
      </c>
      <c r="D235" s="5" t="s">
        <v>1861</v>
      </c>
      <c r="E235" s="5" t="s">
        <v>1862</v>
      </c>
      <c r="F235" s="5" t="s">
        <v>1863</v>
      </c>
      <c r="G235" s="33" t="s">
        <v>2218</v>
      </c>
      <c r="H235" s="34" t="s">
        <v>2219</v>
      </c>
      <c r="I235" s="16" t="str">
        <f>HYPERLINK("https://docs.google.com/document/d/19x0QFmmHdM3_-9pyyCNs0K_bO0oA6zUen1exR8a74js/edit?usp=drivesdk","Canopy Nomination 227: Whittle School")</f>
        <v>Canopy Nomination 227: Whittle School</v>
      </c>
      <c r="J235" s="6" t="s">
        <v>2224</v>
      </c>
      <c r="K235" s="5">
        <v>227.0</v>
      </c>
      <c r="L235" s="5"/>
      <c r="M235" s="5"/>
      <c r="N235" s="5" t="s">
        <v>139</v>
      </c>
      <c r="O235" s="5" t="s">
        <v>259</v>
      </c>
      <c r="P235" s="5" t="s">
        <v>439</v>
      </c>
      <c r="Q235" s="5" t="s">
        <v>1861</v>
      </c>
      <c r="R235" s="7" t="s">
        <v>117</v>
      </c>
      <c r="S235" s="5" t="s">
        <v>122</v>
      </c>
      <c r="T235" s="5" t="s">
        <v>2230</v>
      </c>
    </row>
    <row r="236">
      <c r="A236" s="14"/>
      <c r="B236" s="14"/>
      <c r="C236" s="33" t="s">
        <v>2216</v>
      </c>
      <c r="D236" s="5" t="s">
        <v>1906</v>
      </c>
      <c r="E236" s="5" t="s">
        <v>1911</v>
      </c>
      <c r="F236" s="5" t="s">
        <v>1912</v>
      </c>
      <c r="G236" s="33" t="s">
        <v>1905</v>
      </c>
      <c r="H236" s="34" t="s">
        <v>2219</v>
      </c>
      <c r="I236" s="16" t="str">
        <f>HYPERLINK("https://docs.google.com/document/d/1ar2WkPv__ZvyGZ7cxi6y9wDcPw3vVuQ7c0DmpwsveVs/edit?usp=drivesdk","Canopy Nomination 233: César E. Chávez Multicultural Academic Center")</f>
        <v>Canopy Nomination 233: César E. Chávez Multicultural Academic Center</v>
      </c>
      <c r="J236" s="6" t="s">
        <v>2224</v>
      </c>
      <c r="K236" s="5">
        <v>233.0</v>
      </c>
      <c r="L236" s="5"/>
      <c r="M236" s="5"/>
      <c r="N236" s="5" t="s">
        <v>139</v>
      </c>
      <c r="O236" s="5" t="s">
        <v>424</v>
      </c>
      <c r="P236" s="5" t="s">
        <v>425</v>
      </c>
      <c r="Q236" s="5" t="s">
        <v>1907</v>
      </c>
      <c r="R236" s="18" t="s">
        <v>1908</v>
      </c>
      <c r="S236" s="5" t="s">
        <v>122</v>
      </c>
      <c r="T236" s="5" t="s">
        <v>2230</v>
      </c>
    </row>
  </sheetData>
  <autoFilter ref="$A$1:$U$236"/>
  <conditionalFormatting sqref="C1:U236">
    <cfRule type="cellIs" dxfId="6" priority="1" stopIfTrue="1" operator="equal">
      <formula>"EMAIL_OPENED"</formula>
    </cfRule>
  </conditionalFormatting>
  <conditionalFormatting sqref="C1:U236">
    <cfRule type="cellIs" dxfId="7" priority="2" stopIfTrue="1" operator="equal">
      <formula>"EMAIL_CLICKED"</formula>
    </cfRule>
  </conditionalFormatting>
  <conditionalFormatting sqref="C1:U236">
    <cfRule type="cellIs" dxfId="7" priority="3" stopIfTrue="1" operator="equal">
      <formula>"RESPONDED"</formula>
    </cfRule>
  </conditionalFormatting>
  <conditionalFormatting sqref="C1:U236">
    <cfRule type="cellIs" dxfId="8" priority="4" stopIfTrue="1" operator="equal">
      <formula>"EMAIL_NOT_SENT"</formula>
    </cfRule>
  </conditionalFormatting>
  <conditionalFormatting sqref="C1:U236">
    <cfRule type="cellIs" dxfId="8" priority="5" stopIfTrue="1" operator="equal">
      <formula>"BOUNCED"</formula>
    </cfRule>
  </conditionalFormatting>
  <conditionalFormatting sqref="C1:U236">
    <cfRule type="cellIs" dxfId="9" priority="6" stopIfTrue="1" operator="equal">
      <formula>"UNSUBSCRIBED"</formula>
    </cfRule>
  </conditionalFormatting>
  <conditionalFormatting sqref="C1:U236">
    <cfRule type="cellIs" dxfId="8" priority="7" stopIfTrue="1" operator="equal">
      <formula>"ERROR"</formula>
    </cfRule>
  </conditionalFormatting>
  <conditionalFormatting sqref="C1:U236">
    <cfRule type="cellIs" dxfId="10" priority="8" stopIfTrue="1" operator="equal">
      <formula>"NO_RECIPIENT"</formula>
    </cfRule>
  </conditionalFormatting>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H14"/>
    <hyperlink r:id="rId15" ref="H15"/>
    <hyperlink r:id="rId16" ref="H16"/>
    <hyperlink r:id="rId17" ref="H17"/>
    <hyperlink r:id="rId18" ref="H18"/>
    <hyperlink r:id="rId19" ref="H19"/>
    <hyperlink r:id="rId20" ref="H20"/>
    <hyperlink r:id="rId21" ref="H21"/>
    <hyperlink r:id="rId22" ref="H22"/>
    <hyperlink r:id="rId23" ref="H23"/>
    <hyperlink r:id="rId24" ref="H24"/>
    <hyperlink r:id="rId25" ref="H25"/>
    <hyperlink r:id="rId26" ref="H26"/>
    <hyperlink r:id="rId27" ref="H27"/>
    <hyperlink r:id="rId28" ref="H28"/>
    <hyperlink r:id="rId29" ref="H29"/>
    <hyperlink r:id="rId30" ref="H30"/>
    <hyperlink r:id="rId31" ref="H31"/>
    <hyperlink r:id="rId32" ref="H32"/>
    <hyperlink r:id="rId33" ref="H33"/>
    <hyperlink r:id="rId34" ref="H34"/>
    <hyperlink r:id="rId35" ref="H35"/>
    <hyperlink r:id="rId36" ref="H36"/>
    <hyperlink r:id="rId37" ref="H37"/>
    <hyperlink r:id="rId38" ref="H38"/>
    <hyperlink r:id="rId39" ref="H39"/>
    <hyperlink r:id="rId40" ref="H40"/>
    <hyperlink r:id="rId41" ref="H41"/>
    <hyperlink r:id="rId42" ref="H42"/>
    <hyperlink r:id="rId43" ref="H43"/>
    <hyperlink r:id="rId44" ref="H44"/>
    <hyperlink r:id="rId45" ref="H45"/>
    <hyperlink r:id="rId46" ref="H46"/>
    <hyperlink r:id="rId47" ref="H47"/>
    <hyperlink r:id="rId48" ref="H48"/>
    <hyperlink r:id="rId49" ref="H49"/>
    <hyperlink r:id="rId50" ref="H50"/>
    <hyperlink r:id="rId51" ref="H51"/>
    <hyperlink r:id="rId52" ref="H52"/>
    <hyperlink r:id="rId53" ref="H53"/>
    <hyperlink r:id="rId54" ref="H54"/>
    <hyperlink r:id="rId55" ref="H55"/>
    <hyperlink r:id="rId56" ref="H56"/>
    <hyperlink r:id="rId57" ref="H57"/>
    <hyperlink r:id="rId58" ref="H58"/>
    <hyperlink r:id="rId59" ref="H59"/>
    <hyperlink r:id="rId60" ref="H60"/>
    <hyperlink r:id="rId61" ref="H61"/>
    <hyperlink r:id="rId62" ref="H62"/>
    <hyperlink r:id="rId63" ref="H63"/>
    <hyperlink r:id="rId64" ref="H64"/>
    <hyperlink r:id="rId65" ref="H65"/>
    <hyperlink r:id="rId66" ref="H66"/>
    <hyperlink r:id="rId67" ref="H67"/>
    <hyperlink r:id="rId68" ref="H68"/>
    <hyperlink r:id="rId69" ref="H69"/>
    <hyperlink r:id="rId70" ref="H70"/>
    <hyperlink r:id="rId71" ref="H71"/>
    <hyperlink r:id="rId72" ref="H72"/>
    <hyperlink r:id="rId73" ref="H73"/>
    <hyperlink r:id="rId74" ref="H74"/>
    <hyperlink r:id="rId75" ref="H75"/>
    <hyperlink r:id="rId76" ref="H76"/>
    <hyperlink r:id="rId77" ref="H77"/>
    <hyperlink r:id="rId78" ref="H78"/>
    <hyperlink r:id="rId79" ref="H79"/>
    <hyperlink r:id="rId80" ref="H80"/>
    <hyperlink r:id="rId81" ref="H81"/>
    <hyperlink r:id="rId82" ref="H82"/>
    <hyperlink r:id="rId83" ref="H83"/>
    <hyperlink r:id="rId84" ref="H84"/>
    <hyperlink r:id="rId85" ref="H85"/>
    <hyperlink r:id="rId86" ref="H86"/>
    <hyperlink r:id="rId87" ref="H87"/>
    <hyperlink r:id="rId88" ref="H88"/>
    <hyperlink r:id="rId89" ref="H89"/>
    <hyperlink r:id="rId90" ref="H90"/>
    <hyperlink r:id="rId91" ref="H91"/>
    <hyperlink r:id="rId92" ref="H92"/>
    <hyperlink r:id="rId93" ref="H93"/>
    <hyperlink r:id="rId94" ref="H94"/>
    <hyperlink r:id="rId95" ref="H95"/>
    <hyperlink r:id="rId96" ref="H96"/>
    <hyperlink r:id="rId97" ref="H97"/>
    <hyperlink r:id="rId98" ref="H98"/>
    <hyperlink r:id="rId99" ref="H99"/>
    <hyperlink r:id="rId100" ref="H100"/>
    <hyperlink r:id="rId101" ref="H101"/>
    <hyperlink r:id="rId102" ref="H102"/>
    <hyperlink r:id="rId103" ref="H103"/>
    <hyperlink r:id="rId104" ref="H104"/>
    <hyperlink r:id="rId105" ref="H105"/>
    <hyperlink r:id="rId106" ref="H106"/>
    <hyperlink r:id="rId107" ref="H107"/>
    <hyperlink r:id="rId108" ref="H108"/>
    <hyperlink r:id="rId109" ref="H109"/>
    <hyperlink r:id="rId110" ref="H110"/>
    <hyperlink r:id="rId111" ref="H111"/>
    <hyperlink r:id="rId112" ref="H112"/>
    <hyperlink r:id="rId113" ref="H113"/>
    <hyperlink r:id="rId114" ref="H114"/>
    <hyperlink r:id="rId115" ref="H115"/>
    <hyperlink r:id="rId116" ref="H116"/>
    <hyperlink r:id="rId117" ref="H117"/>
    <hyperlink r:id="rId118" ref="H118"/>
    <hyperlink r:id="rId119" ref="H119"/>
    <hyperlink r:id="rId120" ref="H120"/>
    <hyperlink r:id="rId121" ref="H121"/>
    <hyperlink r:id="rId122" ref="H122"/>
    <hyperlink r:id="rId123" ref="H123"/>
    <hyperlink r:id="rId124" ref="H124"/>
    <hyperlink r:id="rId125" ref="H125"/>
    <hyperlink r:id="rId126" ref="H126"/>
    <hyperlink r:id="rId127" ref="H127"/>
    <hyperlink r:id="rId128" ref="H128"/>
    <hyperlink r:id="rId129" ref="H129"/>
    <hyperlink r:id="rId130" ref="H130"/>
    <hyperlink r:id="rId131" ref="H131"/>
    <hyperlink r:id="rId132" ref="H132"/>
    <hyperlink r:id="rId133" ref="H133"/>
    <hyperlink r:id="rId134" ref="H134"/>
    <hyperlink r:id="rId135" ref="H135"/>
    <hyperlink r:id="rId136" ref="H136"/>
    <hyperlink r:id="rId137" ref="H137"/>
    <hyperlink r:id="rId138" ref="H138"/>
    <hyperlink r:id="rId139" ref="H139"/>
    <hyperlink r:id="rId140" ref="H140"/>
    <hyperlink r:id="rId141" ref="H141"/>
    <hyperlink r:id="rId142" ref="H142"/>
    <hyperlink r:id="rId143" ref="H143"/>
    <hyperlink r:id="rId144" ref="H144"/>
    <hyperlink r:id="rId145" ref="H145"/>
    <hyperlink r:id="rId146" ref="H146"/>
    <hyperlink r:id="rId147" ref="H147"/>
    <hyperlink r:id="rId148" ref="H148"/>
    <hyperlink r:id="rId149" ref="H149"/>
    <hyperlink r:id="rId150" ref="H150"/>
    <hyperlink r:id="rId151" ref="H151"/>
    <hyperlink r:id="rId152" ref="H152"/>
    <hyperlink r:id="rId153" ref="H153"/>
    <hyperlink r:id="rId154" ref="H154"/>
    <hyperlink r:id="rId155" ref="H155"/>
    <hyperlink r:id="rId156" ref="H156"/>
    <hyperlink r:id="rId157" ref="H157"/>
    <hyperlink r:id="rId158" ref="H158"/>
    <hyperlink r:id="rId159" ref="H159"/>
    <hyperlink r:id="rId160" ref="H160"/>
    <hyperlink r:id="rId161" ref="H161"/>
    <hyperlink r:id="rId162" ref="H162"/>
    <hyperlink r:id="rId163" ref="H163"/>
    <hyperlink r:id="rId164" ref="H164"/>
    <hyperlink r:id="rId165" ref="H165"/>
    <hyperlink r:id="rId166" ref="H166"/>
    <hyperlink r:id="rId167" ref="H167"/>
    <hyperlink r:id="rId168" ref="H168"/>
    <hyperlink r:id="rId169" ref="H169"/>
    <hyperlink r:id="rId170" ref="H170"/>
    <hyperlink r:id="rId171" ref="H171"/>
    <hyperlink r:id="rId172" ref="H172"/>
    <hyperlink r:id="rId173" ref="H173"/>
    <hyperlink r:id="rId174" ref="H174"/>
    <hyperlink r:id="rId175" ref="H175"/>
    <hyperlink r:id="rId176" ref="H176"/>
    <hyperlink r:id="rId177" ref="H177"/>
    <hyperlink r:id="rId178" ref="H178"/>
    <hyperlink r:id="rId179" ref="H179"/>
    <hyperlink r:id="rId180" ref="H180"/>
    <hyperlink r:id="rId181" ref="H181"/>
    <hyperlink r:id="rId182" ref="H182"/>
    <hyperlink r:id="rId183" ref="H183"/>
    <hyperlink r:id="rId184" ref="H184"/>
    <hyperlink r:id="rId185" ref="H185"/>
    <hyperlink r:id="rId186" ref="H186"/>
    <hyperlink r:id="rId187" ref="H187"/>
    <hyperlink r:id="rId188" ref="H188"/>
    <hyperlink r:id="rId189" ref="H189"/>
    <hyperlink r:id="rId190" ref="H190"/>
    <hyperlink r:id="rId191" ref="H191"/>
    <hyperlink r:id="rId192" ref="H192"/>
    <hyperlink r:id="rId193" ref="H193"/>
    <hyperlink r:id="rId194" ref="H194"/>
    <hyperlink r:id="rId195" ref="H195"/>
    <hyperlink r:id="rId196" ref="H196"/>
    <hyperlink r:id="rId197" ref="H197"/>
    <hyperlink r:id="rId198" ref="H198"/>
    <hyperlink r:id="rId199" ref="H199"/>
    <hyperlink r:id="rId200" ref="H200"/>
    <hyperlink r:id="rId201" ref="H201"/>
    <hyperlink r:id="rId202" ref="H202"/>
    <hyperlink r:id="rId203" ref="H203"/>
    <hyperlink r:id="rId204" ref="H204"/>
    <hyperlink r:id="rId205" ref="H205"/>
    <hyperlink r:id="rId206" ref="H206"/>
    <hyperlink r:id="rId207" ref="H207"/>
    <hyperlink r:id="rId208" ref="H208"/>
    <hyperlink r:id="rId209" ref="H209"/>
    <hyperlink r:id="rId210" ref="H210"/>
    <hyperlink r:id="rId211" ref="H211"/>
    <hyperlink r:id="rId212" ref="H212"/>
    <hyperlink r:id="rId213" ref="H213"/>
    <hyperlink r:id="rId214" ref="H214"/>
    <hyperlink r:id="rId215" ref="H215"/>
    <hyperlink r:id="rId216" ref="H216"/>
    <hyperlink r:id="rId217" ref="H217"/>
    <hyperlink r:id="rId218" ref="H218"/>
    <hyperlink r:id="rId219" ref="H219"/>
    <hyperlink r:id="rId220" ref="H220"/>
    <hyperlink r:id="rId221" ref="H221"/>
    <hyperlink r:id="rId222" ref="H222"/>
    <hyperlink r:id="rId223" ref="H223"/>
    <hyperlink r:id="rId224" ref="H224"/>
    <hyperlink r:id="rId225" ref="H225"/>
    <hyperlink r:id="rId226" ref="H226"/>
    <hyperlink r:id="rId227" ref="H227"/>
    <hyperlink r:id="rId228" ref="H228"/>
    <hyperlink r:id="rId229" ref="H229"/>
    <hyperlink r:id="rId230" ref="H230"/>
    <hyperlink r:id="rId231" ref="H231"/>
    <hyperlink r:id="rId232" ref="H232"/>
    <hyperlink r:id="rId233" ref="H233"/>
    <hyperlink r:id="rId234" ref="H234"/>
    <hyperlink r:id="rId235" ref="H235"/>
    <hyperlink r:id="rId236" ref="H236"/>
  </hyperlinks>
  <drawing r:id="rId237"/>
  <legacyDrawing r:id="rId23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1" t="s">
        <v>2201</v>
      </c>
      <c r="B1" s="1" t="s">
        <v>2204</v>
      </c>
      <c r="C1" s="1" t="s">
        <v>2205</v>
      </c>
      <c r="D1" s="1" t="s">
        <v>2206</v>
      </c>
      <c r="E1" s="31" t="s">
        <v>6</v>
      </c>
      <c r="F1" s="32" t="s">
        <v>2207</v>
      </c>
      <c r="G1" s="1" t="s">
        <v>2208</v>
      </c>
      <c r="H1" s="2" t="s">
        <v>2209</v>
      </c>
      <c r="I1" s="1" t="s">
        <v>0</v>
      </c>
      <c r="J1" s="1" t="s">
        <v>2210</v>
      </c>
      <c r="K1" s="1" t="s">
        <v>2211</v>
      </c>
      <c r="L1" s="1" t="s">
        <v>3</v>
      </c>
      <c r="M1" s="1" t="s">
        <v>8</v>
      </c>
      <c r="N1" s="1" t="s">
        <v>9</v>
      </c>
      <c r="O1" s="1" t="s">
        <v>10</v>
      </c>
      <c r="P1" s="3" t="s">
        <v>11</v>
      </c>
      <c r="Q1" s="1" t="s">
        <v>16</v>
      </c>
      <c r="R1" s="5" t="s">
        <v>2212</v>
      </c>
    </row>
    <row r="2">
      <c r="A2" s="33" t="s">
        <v>2229</v>
      </c>
      <c r="B2" s="5" t="s">
        <v>127</v>
      </c>
      <c r="C2" s="5" t="s">
        <v>134</v>
      </c>
      <c r="D2" s="5" t="s">
        <v>135</v>
      </c>
      <c r="E2" s="33" t="s">
        <v>132</v>
      </c>
      <c r="F2" s="34" t="s">
        <v>2219</v>
      </c>
      <c r="G2" s="16" t="str">
        <f>HYPERLINK("https://docs.google.com/document/d/1Vq1XGcMyZAZeYaH-xzD6dJbqmarbySAaGFwAD_55q3o/edit?usp=drivesdk","Canopy Nomination 2: Academies of Hampton")</f>
        <v>Canopy Nomination 2: Academies of Hampton</v>
      </c>
      <c r="H2" s="5" t="s">
        <v>2235</v>
      </c>
      <c r="I2" s="5">
        <v>2.0</v>
      </c>
      <c r="J2" s="5"/>
      <c r="K2" s="5" t="s">
        <v>2236</v>
      </c>
      <c r="L2" s="5" t="s">
        <v>109</v>
      </c>
      <c r="M2" s="5" t="s">
        <v>128</v>
      </c>
      <c r="N2" s="5" t="s">
        <v>129</v>
      </c>
      <c r="O2" s="5" t="s">
        <v>130</v>
      </c>
      <c r="P2" s="8" t="s">
        <v>131</v>
      </c>
      <c r="Q2" s="5" t="s">
        <v>122</v>
      </c>
      <c r="R2" s="5" t="s">
        <v>2237</v>
      </c>
    </row>
    <row r="3">
      <c r="A3" s="33" t="s">
        <v>2216</v>
      </c>
      <c r="B3" s="5" t="s">
        <v>162</v>
      </c>
      <c r="C3" s="5" t="s">
        <v>166</v>
      </c>
      <c r="D3" s="5" t="s">
        <v>167</v>
      </c>
      <c r="E3" s="33" t="s">
        <v>161</v>
      </c>
      <c r="F3" s="34" t="s">
        <v>2219</v>
      </c>
      <c r="G3" s="16" t="str">
        <f>HYPERLINK("https://docs.google.com/document/d/1AEhpFWfYagDK0g3KVzmNTYbvDDlHWDxaE6o9Z14A1A8/edit?usp=drivesdk","Canopy Nomination 5: Alpena Career Tech Education Center")</f>
        <v>Canopy Nomination 5: Alpena Career Tech Education Center</v>
      </c>
      <c r="H3" s="6" t="s">
        <v>2224</v>
      </c>
      <c r="I3" s="5">
        <v>5.0</v>
      </c>
      <c r="J3" s="5"/>
      <c r="K3" s="5"/>
      <c r="L3" s="5" t="s">
        <v>109</v>
      </c>
      <c r="M3" s="5" t="s">
        <v>163</v>
      </c>
      <c r="N3" s="5" t="s">
        <v>115</v>
      </c>
      <c r="O3" s="5" t="s">
        <v>164</v>
      </c>
      <c r="P3" s="8" t="s">
        <v>165</v>
      </c>
      <c r="Q3" s="5" t="s">
        <v>122</v>
      </c>
      <c r="R3" s="5" t="s">
        <v>2237</v>
      </c>
    </row>
    <row r="4">
      <c r="A4" s="33" t="s">
        <v>2229</v>
      </c>
      <c r="B4" s="5" t="s">
        <v>202</v>
      </c>
      <c r="C4" s="5" t="s">
        <v>208</v>
      </c>
      <c r="D4" s="5" t="s">
        <v>209</v>
      </c>
      <c r="E4" s="33" t="s">
        <v>201</v>
      </c>
      <c r="F4" s="34" t="s">
        <v>2219</v>
      </c>
      <c r="G4" s="16" t="str">
        <f>HYPERLINK("https://docs.google.com/document/d/1wM924vBRYB8Xv1uuPLPxe-c-hiGWjW0B1ADzN2wl4ZY/edit?usp=drivesdk","Canopy Nomination 10: Asa Messer Elementary School")</f>
        <v>Canopy Nomination 10: Asa Messer Elementary School</v>
      </c>
      <c r="H4" s="5" t="s">
        <v>2235</v>
      </c>
      <c r="I4" s="5">
        <v>10.0</v>
      </c>
      <c r="K4" s="5" t="s">
        <v>2236</v>
      </c>
      <c r="L4" s="5" t="s">
        <v>139</v>
      </c>
      <c r="M4" s="5" t="s">
        <v>203</v>
      </c>
      <c r="N4" s="5" t="s">
        <v>204</v>
      </c>
      <c r="O4" s="5" t="s">
        <v>205</v>
      </c>
      <c r="P4" s="8" t="s">
        <v>206</v>
      </c>
      <c r="Q4" s="5" t="s">
        <v>122</v>
      </c>
      <c r="R4" s="5" t="s">
        <v>2240</v>
      </c>
    </row>
    <row r="5">
      <c r="A5" s="33" t="s">
        <v>2229</v>
      </c>
      <c r="B5" s="5" t="s">
        <v>220</v>
      </c>
      <c r="C5" s="5" t="s">
        <v>225</v>
      </c>
      <c r="D5" s="5" t="s">
        <v>226</v>
      </c>
      <c r="E5" s="33" t="s">
        <v>2218</v>
      </c>
      <c r="F5" s="34" t="s">
        <v>2219</v>
      </c>
      <c r="G5" s="16" t="str">
        <f>HYPERLINK("https://docs.google.com/document/d/1UX4VRpEg12YJxaIIabf-xrzxiWiE-s_FC1llbl0cuHk/edit?usp=drivesdk","Canopy Nomination 12: Aspire Richmond Tech")</f>
        <v>Canopy Nomination 12: Aspire Richmond Tech</v>
      </c>
      <c r="H5" s="6" t="s">
        <v>2235</v>
      </c>
      <c r="I5" s="5">
        <v>12.0</v>
      </c>
      <c r="J5" s="5"/>
      <c r="K5" s="5"/>
      <c r="L5" s="5" t="s">
        <v>109</v>
      </c>
      <c r="M5" s="5" t="s">
        <v>221</v>
      </c>
      <c r="N5" s="5" t="s">
        <v>222</v>
      </c>
      <c r="O5" s="5" t="s">
        <v>223</v>
      </c>
      <c r="P5" s="8" t="s">
        <v>224</v>
      </c>
      <c r="Q5" s="5" t="s">
        <v>122</v>
      </c>
      <c r="R5" s="5" t="s">
        <v>2240</v>
      </c>
    </row>
    <row r="6">
      <c r="A6" s="33" t="s">
        <v>2216</v>
      </c>
      <c r="B6" s="5" t="s">
        <v>228</v>
      </c>
      <c r="C6" s="5" t="s">
        <v>231</v>
      </c>
      <c r="D6" s="5" t="s">
        <v>232</v>
      </c>
      <c r="E6" s="33" t="s">
        <v>2218</v>
      </c>
      <c r="F6" s="34" t="s">
        <v>2219</v>
      </c>
      <c r="G6" s="16" t="str">
        <f>HYPERLINK("https://docs.google.com/document/d/1Z6UEC62P0EJeUeXWLHA20cgL63_IhGCkaljW8YDho7I/edit?usp=drivesdk","Canopy Nomination 13: Atlanta Speech School")</f>
        <v>Canopy Nomination 13: Atlanta Speech School</v>
      </c>
      <c r="H6" s="6" t="s">
        <v>2224</v>
      </c>
      <c r="I6" s="5">
        <v>13.0</v>
      </c>
      <c r="J6" s="5"/>
      <c r="K6" s="5"/>
      <c r="L6" s="5" t="s">
        <v>109</v>
      </c>
      <c r="M6" s="5" t="s">
        <v>229</v>
      </c>
      <c r="N6" s="5" t="s">
        <v>172</v>
      </c>
      <c r="O6" s="5" t="s">
        <v>143</v>
      </c>
      <c r="P6" s="8" t="s">
        <v>230</v>
      </c>
      <c r="Q6" s="5" t="s">
        <v>122</v>
      </c>
      <c r="R6" s="5" t="s">
        <v>2237</v>
      </c>
    </row>
    <row r="7">
      <c r="A7" s="33" t="s">
        <v>2229</v>
      </c>
      <c r="B7" s="5" t="s">
        <v>236</v>
      </c>
      <c r="C7" s="5" t="s">
        <v>240</v>
      </c>
      <c r="D7" s="5" t="s">
        <v>241</v>
      </c>
      <c r="E7" s="33" t="s">
        <v>235</v>
      </c>
      <c r="F7" s="34" t="s">
        <v>2234</v>
      </c>
      <c r="G7" s="16" t="str">
        <f>HYPERLINK("https://docs.google.com/document/d/1orXY2sgstPscr64BrmtyPrv9Dbr3tGLjmwI1MFX2yFE/edit?usp=drivesdk","Canopy Nomination 14: Austin Road Elementary School")</f>
        <v>Canopy Nomination 14: Austin Road Elementary School</v>
      </c>
      <c r="H7" s="6" t="s">
        <v>2235</v>
      </c>
      <c r="I7" s="5">
        <v>14.0</v>
      </c>
      <c r="J7" s="5"/>
      <c r="K7" s="5"/>
      <c r="L7" s="5" t="s">
        <v>139</v>
      </c>
      <c r="M7" s="5" t="s">
        <v>237</v>
      </c>
      <c r="N7" s="5" t="s">
        <v>172</v>
      </c>
      <c r="O7" s="5" t="s">
        <v>238</v>
      </c>
      <c r="P7" s="8" t="s">
        <v>239</v>
      </c>
      <c r="Q7" s="5" t="s">
        <v>157</v>
      </c>
      <c r="R7" s="5" t="s">
        <v>2237</v>
      </c>
    </row>
    <row r="8">
      <c r="A8" s="33" t="s">
        <v>2216</v>
      </c>
      <c r="B8" s="5" t="s">
        <v>264</v>
      </c>
      <c r="C8" s="5" t="s">
        <v>268</v>
      </c>
      <c r="D8" s="5" t="s">
        <v>269</v>
      </c>
      <c r="E8" s="33" t="s">
        <v>2218</v>
      </c>
      <c r="F8" s="34" t="s">
        <v>2255</v>
      </c>
      <c r="G8" s="30" t="str">
        <f>HYPERLINK("https://docs.google.com/document/d/1cPNjVeXa25hfGHqPN17LJ9AsSBYCKN-1R4hOLVJ-7RA/edit?usp=drivesdk","Canopy Nomination 17: Aveson")</f>
        <v>Canopy Nomination 17: Aveson</v>
      </c>
      <c r="H8" s="6" t="s">
        <v>2224</v>
      </c>
      <c r="I8" s="5">
        <v>17.0</v>
      </c>
      <c r="J8" s="5"/>
      <c r="K8" s="5"/>
      <c r="L8" s="5" t="s">
        <v>109</v>
      </c>
      <c r="M8" s="5" t="s">
        <v>265</v>
      </c>
      <c r="N8" s="5" t="s">
        <v>222</v>
      </c>
      <c r="O8" s="5" t="s">
        <v>266</v>
      </c>
      <c r="P8" s="8" t="s">
        <v>267</v>
      </c>
      <c r="Q8" s="5" t="s">
        <v>157</v>
      </c>
      <c r="R8" s="5" t="s">
        <v>2226</v>
      </c>
    </row>
    <row r="9">
      <c r="A9" s="33" t="s">
        <v>2229</v>
      </c>
      <c r="B9" s="5" t="s">
        <v>272</v>
      </c>
      <c r="C9" s="5" t="s">
        <v>277</v>
      </c>
      <c r="D9" s="5" t="s">
        <v>278</v>
      </c>
      <c r="E9" s="33" t="s">
        <v>271</v>
      </c>
      <c r="F9" s="34" t="s">
        <v>2219</v>
      </c>
      <c r="G9" s="16" t="str">
        <f>HYPERLINK("https://docs.google.com/document/d/1VRz21ed2RfE5_zXZsJ4hg7g9YElxhyJGtedrJ2hSH4w/edit?usp=drivesdk","Canopy Nomination 18: Barbara Morgan STEM Academy")</f>
        <v>Canopy Nomination 18: Barbara Morgan STEM Academy</v>
      </c>
      <c r="H9" s="6" t="s">
        <v>2235</v>
      </c>
      <c r="I9" s="5">
        <v>18.0</v>
      </c>
      <c r="J9" s="5"/>
      <c r="K9" s="5"/>
      <c r="L9" s="5" t="s">
        <v>139</v>
      </c>
      <c r="M9" s="5" t="s">
        <v>273</v>
      </c>
      <c r="N9" s="5" t="s">
        <v>274</v>
      </c>
      <c r="O9" s="5" t="s">
        <v>275</v>
      </c>
      <c r="P9" s="8" t="s">
        <v>276</v>
      </c>
      <c r="Q9" s="5" t="s">
        <v>122</v>
      </c>
      <c r="R9" s="5" t="s">
        <v>2230</v>
      </c>
    </row>
    <row r="10">
      <c r="A10" s="33" t="s">
        <v>2216</v>
      </c>
      <c r="B10" s="5" t="s">
        <v>281</v>
      </c>
      <c r="C10" s="5" t="s">
        <v>285</v>
      </c>
      <c r="D10" s="5" t="s">
        <v>286</v>
      </c>
      <c r="E10" s="33" t="s">
        <v>201</v>
      </c>
      <c r="F10" s="34" t="s">
        <v>2234</v>
      </c>
      <c r="G10" s="16" t="str">
        <f>HYPERLINK("https://docs.google.com/document/d/1qxoNet0jgC5ZWHDjOhNO52dhavDMb1JRUB0BqCjK7lQ/edit?usp=drivesdk","Canopy Nomination 19: Barrington Middle School")</f>
        <v>Canopy Nomination 19: Barrington Middle School</v>
      </c>
      <c r="H10" s="5" t="s">
        <v>2224</v>
      </c>
      <c r="I10" s="5">
        <v>19.0</v>
      </c>
      <c r="J10" s="5"/>
      <c r="K10" s="5" t="s">
        <v>2236</v>
      </c>
      <c r="L10" s="5" t="s">
        <v>139</v>
      </c>
      <c r="M10" s="5" t="s">
        <v>282</v>
      </c>
      <c r="N10" s="5" t="s">
        <v>204</v>
      </c>
      <c r="O10" s="5" t="s">
        <v>283</v>
      </c>
      <c r="P10" s="8" t="s">
        <v>284</v>
      </c>
      <c r="Q10" s="5" t="s">
        <v>157</v>
      </c>
      <c r="R10" s="5" t="s">
        <v>2240</v>
      </c>
    </row>
    <row r="11">
      <c r="A11" s="33" t="s">
        <v>2229</v>
      </c>
      <c r="B11" s="5" t="s">
        <v>288</v>
      </c>
      <c r="C11" s="5" t="s">
        <v>291</v>
      </c>
      <c r="D11" s="5" t="s">
        <v>292</v>
      </c>
      <c r="E11" s="33" t="s">
        <v>161</v>
      </c>
      <c r="F11" s="34" t="s">
        <v>2219</v>
      </c>
      <c r="G11" s="16" t="str">
        <f>HYPERLINK("https://docs.google.com/document/d/1TqwG0UB0wXXJWqe4lamaGjhA_Og6Lu1mKHFedto-CZo/edit?usp=drivesdk","Canopy Nomination 20: Bedford Homeschool Partnership")</f>
        <v>Canopy Nomination 20: Bedford Homeschool Partnership</v>
      </c>
      <c r="H11" s="6" t="s">
        <v>2235</v>
      </c>
      <c r="I11" s="5">
        <v>20.0</v>
      </c>
      <c r="J11" s="5"/>
      <c r="K11" s="5"/>
      <c r="L11" s="5" t="s">
        <v>109</v>
      </c>
      <c r="M11" s="5" t="s">
        <v>289</v>
      </c>
      <c r="N11" s="5" t="s">
        <v>115</v>
      </c>
      <c r="O11" s="5" t="s">
        <v>290</v>
      </c>
      <c r="P11" s="8" t="s">
        <v>117</v>
      </c>
      <c r="Q11" s="5" t="s">
        <v>122</v>
      </c>
      <c r="R11" s="5" t="s">
        <v>2226</v>
      </c>
    </row>
    <row r="12">
      <c r="A12" s="33" t="s">
        <v>2216</v>
      </c>
      <c r="B12" s="5" t="s">
        <v>294</v>
      </c>
      <c r="C12" s="5" t="s">
        <v>298</v>
      </c>
      <c r="D12" s="5" t="s">
        <v>299</v>
      </c>
      <c r="E12" s="33" t="s">
        <v>161</v>
      </c>
      <c r="F12" s="34" t="s">
        <v>2219</v>
      </c>
      <c r="G12" s="16" t="str">
        <f>HYPERLINK("https://docs.google.com/document/d/1XBGDZD0I8zwbJ5IkIVBnI9sDU6MxwEy22Y-oflWiUa8/edit?usp=drivesdk","Canopy Nomination 21: Berrien Springs Virtual School")</f>
        <v>Canopy Nomination 21: Berrien Springs Virtual School</v>
      </c>
      <c r="H12" s="6" t="s">
        <v>2224</v>
      </c>
      <c r="I12" s="5">
        <v>21.0</v>
      </c>
      <c r="J12" s="5"/>
      <c r="K12" s="5"/>
      <c r="L12" s="5" t="s">
        <v>109</v>
      </c>
      <c r="M12" s="5" t="s">
        <v>295</v>
      </c>
      <c r="N12" s="5" t="s">
        <v>115</v>
      </c>
      <c r="O12" s="5" t="s">
        <v>296</v>
      </c>
      <c r="P12" s="8" t="s">
        <v>297</v>
      </c>
      <c r="Q12" s="5" t="s">
        <v>122</v>
      </c>
      <c r="R12" s="5" t="s">
        <v>2237</v>
      </c>
    </row>
    <row r="13">
      <c r="A13" s="33" t="s">
        <v>2229</v>
      </c>
      <c r="B13" s="5" t="s">
        <v>344</v>
      </c>
      <c r="C13" s="5" t="s">
        <v>347</v>
      </c>
      <c r="D13" s="5" t="s">
        <v>348</v>
      </c>
      <c r="E13" s="33" t="s">
        <v>2218</v>
      </c>
      <c r="F13" s="34" t="s">
        <v>2219</v>
      </c>
      <c r="G13" s="16" t="str">
        <f>HYPERLINK("https://docs.google.com/document/d/1mZMb1es4aFm5eJ1EREY7dQrMOuUb_GmUjvASZpNkHR4/edit?usp=drivesdk","Canopy Nomination 26: Canon City High School")</f>
        <v>Canopy Nomination 26: Canon City High School</v>
      </c>
      <c r="H13" s="6" t="s">
        <v>2235</v>
      </c>
      <c r="I13" s="5">
        <v>26.0</v>
      </c>
      <c r="J13" s="5"/>
      <c r="K13" s="5"/>
      <c r="L13" s="5" t="s">
        <v>109</v>
      </c>
      <c r="M13" s="5" t="s">
        <v>345</v>
      </c>
      <c r="N13" s="5" t="s">
        <v>142</v>
      </c>
      <c r="O13" s="5" t="s">
        <v>143</v>
      </c>
      <c r="P13" s="8" t="s">
        <v>346</v>
      </c>
      <c r="Q13" s="5" t="s">
        <v>122</v>
      </c>
      <c r="R13" s="5" t="s">
        <v>2278</v>
      </c>
    </row>
    <row r="14">
      <c r="A14" s="33" t="s">
        <v>2216</v>
      </c>
      <c r="B14" s="5" t="s">
        <v>371</v>
      </c>
      <c r="C14" s="5" t="s">
        <v>375</v>
      </c>
      <c r="D14" s="5" t="s">
        <v>376</v>
      </c>
      <c r="E14" s="33" t="s">
        <v>201</v>
      </c>
      <c r="F14" s="34" t="s">
        <v>2219</v>
      </c>
      <c r="G14" s="16" t="str">
        <f>HYPERLINK("https://docs.google.com/document/d/1Wt-Oqwwyl1Xs_vUgmsgJahKdz6Fy_wFg_h2g-cN49KA/edit?usp=drivesdk","Canopy Nomination 29: Central Elementary School")</f>
        <v>Canopy Nomination 29: Central Elementary School</v>
      </c>
      <c r="H14" s="5" t="s">
        <v>2224</v>
      </c>
      <c r="I14" s="5">
        <v>29.0</v>
      </c>
      <c r="J14" s="5"/>
      <c r="K14" s="5" t="s">
        <v>2236</v>
      </c>
      <c r="L14" s="5" t="s">
        <v>139</v>
      </c>
      <c r="M14" s="5" t="s">
        <v>372</v>
      </c>
      <c r="N14" s="5" t="s">
        <v>204</v>
      </c>
      <c r="O14" s="5" t="s">
        <v>373</v>
      </c>
      <c r="P14" s="8" t="s">
        <v>374</v>
      </c>
      <c r="Q14" s="5" t="s">
        <v>122</v>
      </c>
      <c r="R14" s="5" t="s">
        <v>2230</v>
      </c>
    </row>
    <row r="15">
      <c r="A15" s="33" t="s">
        <v>2216</v>
      </c>
      <c r="B15" s="5" t="s">
        <v>388</v>
      </c>
      <c r="C15" s="5" t="s">
        <v>391</v>
      </c>
      <c r="D15" s="5" t="s">
        <v>392</v>
      </c>
      <c r="E15" s="33" t="s">
        <v>2218</v>
      </c>
      <c r="F15" s="34" t="s">
        <v>2234</v>
      </c>
      <c r="G15" s="16" t="str">
        <f>HYPERLINK("https://docs.google.com/document/d/1qMpGtolP90GvQVymgzABTNgfB0yc4HMt13XzdZprjJ4/edit?usp=drivesdk","Canopy Nomination 31: Charles R. Drew Charter School")</f>
        <v>Canopy Nomination 31: Charles R. Drew Charter School</v>
      </c>
      <c r="H15" s="6" t="s">
        <v>2224</v>
      </c>
      <c r="I15" s="5">
        <v>31.0</v>
      </c>
      <c r="J15" s="5"/>
      <c r="K15" s="5"/>
      <c r="L15" s="5" t="s">
        <v>139</v>
      </c>
      <c r="M15" s="5" t="s">
        <v>229</v>
      </c>
      <c r="N15" s="5" t="s">
        <v>172</v>
      </c>
      <c r="O15" s="5" t="s">
        <v>389</v>
      </c>
      <c r="P15" s="8" t="s">
        <v>390</v>
      </c>
      <c r="Q15" s="5" t="s">
        <v>157</v>
      </c>
      <c r="R15" s="5" t="s">
        <v>2237</v>
      </c>
    </row>
    <row r="16">
      <c r="A16" s="33" t="s">
        <v>2229</v>
      </c>
      <c r="B16" s="5" t="s">
        <v>450</v>
      </c>
      <c r="C16" s="5" t="s">
        <v>455</v>
      </c>
      <c r="D16" s="5" t="s">
        <v>457</v>
      </c>
      <c r="E16" s="33" t="s">
        <v>449</v>
      </c>
      <c r="F16" s="34" t="s">
        <v>2234</v>
      </c>
      <c r="G16" s="16" t="str">
        <f>HYPERLINK("https://docs.google.com/document/d/1bK7Ha-KuqYNwNh7jdynuIu8MT9R35DQ3FyrduR8UjGE/edit?usp=drivesdk","Canopy Nomination 38: City Garden Montessori School")</f>
        <v>Canopy Nomination 38: City Garden Montessori School</v>
      </c>
      <c r="H16" s="6" t="s">
        <v>2235</v>
      </c>
      <c r="I16" s="5">
        <v>38.0</v>
      </c>
      <c r="J16" s="5"/>
      <c r="K16" s="5"/>
      <c r="L16" s="5" t="s">
        <v>139</v>
      </c>
      <c r="M16" s="5" t="s">
        <v>451</v>
      </c>
      <c r="N16" s="5" t="s">
        <v>452</v>
      </c>
      <c r="O16" s="5" t="s">
        <v>453</v>
      </c>
      <c r="P16" s="8" t="s">
        <v>454</v>
      </c>
      <c r="Q16" s="5" t="s">
        <v>157</v>
      </c>
      <c r="R16" s="5" t="s">
        <v>2240</v>
      </c>
    </row>
    <row r="17">
      <c r="A17" s="33" t="s">
        <v>2216</v>
      </c>
      <c r="B17" s="5" t="s">
        <v>494</v>
      </c>
      <c r="C17" s="5" t="s">
        <v>498</v>
      </c>
      <c r="D17" s="5" t="s">
        <v>499</v>
      </c>
      <c r="E17" s="33" t="s">
        <v>493</v>
      </c>
      <c r="F17" s="34" t="s">
        <v>2234</v>
      </c>
      <c r="G17" s="16" t="str">
        <f>HYPERLINK("https://docs.google.com/document/d/1KldePwqwqUpcytYX0MJhtR4KseFShg4yafv-mhWOqoA/edit?usp=drivesdk","Canopy Nomination 43: Columbia High School")</f>
        <v>Canopy Nomination 43: Columbia High School</v>
      </c>
      <c r="H17" s="5" t="s">
        <v>2224</v>
      </c>
      <c r="I17" s="5">
        <v>43.0</v>
      </c>
      <c r="J17" s="5"/>
      <c r="K17" s="5" t="s">
        <v>2236</v>
      </c>
      <c r="L17" s="5" t="s">
        <v>139</v>
      </c>
      <c r="M17" s="5" t="s">
        <v>495</v>
      </c>
      <c r="N17" s="5" t="s">
        <v>274</v>
      </c>
      <c r="O17" s="5" t="s">
        <v>496</v>
      </c>
      <c r="P17" s="8" t="s">
        <v>497</v>
      </c>
      <c r="Q17" s="5" t="s">
        <v>157</v>
      </c>
      <c r="R17" s="5" t="s">
        <v>2237</v>
      </c>
    </row>
    <row r="18">
      <c r="A18" s="33" t="s">
        <v>2229</v>
      </c>
      <c r="B18" s="5" t="s">
        <v>547</v>
      </c>
      <c r="C18" s="5" t="s">
        <v>550</v>
      </c>
      <c r="D18" s="5" t="s">
        <v>551</v>
      </c>
      <c r="E18" s="33" t="s">
        <v>546</v>
      </c>
      <c r="F18" s="34" t="s">
        <v>2234</v>
      </c>
      <c r="G18" s="16" t="str">
        <f>HYPERLINK("https://docs.google.com/document/d/17fXqhuaG8phnMR2seS0WyN_zQBN4fTCOBWt0yAGotMg/edit?usp=drivesdk","Canopy Nomination 48: Conservatory Lab Charter School")</f>
        <v>Canopy Nomination 48: Conservatory Lab Charter School</v>
      </c>
      <c r="H18" s="6" t="s">
        <v>2235</v>
      </c>
      <c r="I18" s="5">
        <v>48.0</v>
      </c>
      <c r="J18" s="5"/>
      <c r="K18" s="5"/>
      <c r="L18" s="5" t="s">
        <v>139</v>
      </c>
      <c r="M18" s="5" t="s">
        <v>548</v>
      </c>
      <c r="N18" s="5" t="s">
        <v>327</v>
      </c>
      <c r="O18" s="5" t="s">
        <v>143</v>
      </c>
      <c r="P18" s="8" t="s">
        <v>549</v>
      </c>
      <c r="Q18" s="5" t="s">
        <v>157</v>
      </c>
      <c r="R18" s="5" t="s">
        <v>2240</v>
      </c>
    </row>
    <row r="19">
      <c r="A19" s="33" t="s">
        <v>2216</v>
      </c>
      <c r="B19" s="5" t="s">
        <v>554</v>
      </c>
      <c r="C19" s="5" t="s">
        <v>556</v>
      </c>
      <c r="D19" s="5" t="s">
        <v>557</v>
      </c>
      <c r="E19" s="33" t="s">
        <v>2218</v>
      </c>
      <c r="F19" s="34" t="s">
        <v>2255</v>
      </c>
      <c r="G19" s="30" t="str">
        <f>HYPERLINK("https://docs.google.com/document/d/1AoD5oKBo2ufeB9t_oQVW0r5F5qPtexvMH_Zfl6vDNhE/edit?usp=drivesdk","Canopy Nomination 49: Crosstown High")</f>
        <v>Canopy Nomination 49: Crosstown High</v>
      </c>
      <c r="H19" s="6" t="s">
        <v>2224</v>
      </c>
      <c r="I19" s="5">
        <v>49.0</v>
      </c>
      <c r="J19" s="5"/>
      <c r="K19" s="5"/>
      <c r="L19" s="5" t="s">
        <v>109</v>
      </c>
      <c r="M19" s="5" t="s">
        <v>555</v>
      </c>
      <c r="N19" s="5" t="s">
        <v>456</v>
      </c>
      <c r="O19" s="5" t="s">
        <v>323</v>
      </c>
      <c r="P19" s="8" t="s">
        <v>117</v>
      </c>
      <c r="Q19" s="5" t="s">
        <v>157</v>
      </c>
      <c r="R19" s="5" t="s">
        <v>2240</v>
      </c>
    </row>
    <row r="20">
      <c r="A20" s="33" t="s">
        <v>2216</v>
      </c>
      <c r="B20" s="5" t="s">
        <v>569</v>
      </c>
      <c r="C20" s="5" t="s">
        <v>572</v>
      </c>
      <c r="D20" s="5" t="s">
        <v>573</v>
      </c>
      <c r="E20" s="33" t="s">
        <v>186</v>
      </c>
      <c r="F20" s="34" t="s">
        <v>2219</v>
      </c>
      <c r="G20" s="16" t="str">
        <f>HYPERLINK("https://docs.google.com/document/d/1so2JfwW4myrYnmZqBJLKToxtlbk2ZcXSitN6vaBeCY4/edit?usp=drivesdk","Canopy Nomination 51: Da Vinci Extension")</f>
        <v>Canopy Nomination 51: Da Vinci Extension</v>
      </c>
      <c r="H20" s="5" t="s">
        <v>2224</v>
      </c>
      <c r="I20" s="5">
        <v>51.0</v>
      </c>
      <c r="J20" s="5"/>
      <c r="K20" s="5" t="s">
        <v>2236</v>
      </c>
      <c r="L20" s="5" t="s">
        <v>323</v>
      </c>
      <c r="M20" s="5" t="s">
        <v>570</v>
      </c>
      <c r="N20" s="5" t="s">
        <v>222</v>
      </c>
      <c r="O20" s="5" t="s">
        <v>571</v>
      </c>
      <c r="P20" s="8" t="s">
        <v>117</v>
      </c>
      <c r="Q20" s="5" t="s">
        <v>122</v>
      </c>
      <c r="R20" s="5" t="s">
        <v>2230</v>
      </c>
    </row>
    <row r="21">
      <c r="A21" s="33" t="s">
        <v>2229</v>
      </c>
      <c r="B21" s="5" t="s">
        <v>594</v>
      </c>
      <c r="C21" s="5" t="s">
        <v>597</v>
      </c>
      <c r="D21" s="5" t="s">
        <v>598</v>
      </c>
      <c r="E21" s="33" t="s">
        <v>2218</v>
      </c>
      <c r="F21" s="34" t="s">
        <v>2255</v>
      </c>
      <c r="G21" s="30" t="str">
        <f>HYPERLINK("https://docs.google.com/document/d/1enJypVQPEX_qekza69BKKW09XwyXAGqN6kyPzYV2cK0/edit?usp=drivesdk","Canopy Nomination 54: Denver School of Innovation and Sustainable Design")</f>
        <v>Canopy Nomination 54: Denver School of Innovation and Sustainable Design</v>
      </c>
      <c r="H21" s="6" t="s">
        <v>2235</v>
      </c>
      <c r="I21" s="5">
        <v>54.0</v>
      </c>
      <c r="J21" s="5"/>
      <c r="K21" s="5"/>
      <c r="L21" s="5" t="s">
        <v>109</v>
      </c>
      <c r="M21" s="5" t="s">
        <v>527</v>
      </c>
      <c r="N21" s="5" t="s">
        <v>142</v>
      </c>
      <c r="O21" s="5" t="s">
        <v>595</v>
      </c>
      <c r="P21" s="8" t="s">
        <v>596</v>
      </c>
      <c r="Q21" s="5" t="s">
        <v>157</v>
      </c>
      <c r="R21" s="5" t="s">
        <v>2240</v>
      </c>
    </row>
    <row r="22">
      <c r="A22" s="33" t="s">
        <v>2216</v>
      </c>
      <c r="B22" s="5" t="s">
        <v>600</v>
      </c>
      <c r="C22" s="5" t="s">
        <v>604</v>
      </c>
      <c r="D22" s="5" t="s">
        <v>605</v>
      </c>
      <c r="E22" s="33" t="s">
        <v>2218</v>
      </c>
      <c r="F22" s="34" t="s">
        <v>2219</v>
      </c>
      <c r="G22" s="16" t="str">
        <f>HYPERLINK("https://docs.google.com/document/d/1ErA5UCbkZ_MhZ5WGfhul43niN1SZJUj33JZGRBcI4-Y/edit?usp=drivesdk","Canopy Nomination 55: Derry Elementary")</f>
        <v>Canopy Nomination 55: Derry Elementary</v>
      </c>
      <c r="H22" s="6" t="s">
        <v>2224</v>
      </c>
      <c r="I22" s="5">
        <v>55.0</v>
      </c>
      <c r="J22" s="5"/>
      <c r="K22" s="5"/>
      <c r="L22" s="5" t="s">
        <v>139</v>
      </c>
      <c r="M22" s="5" t="s">
        <v>601</v>
      </c>
      <c r="N22" s="5" t="s">
        <v>397</v>
      </c>
      <c r="O22" s="5" t="s">
        <v>602</v>
      </c>
      <c r="P22" s="8" t="s">
        <v>603</v>
      </c>
      <c r="Q22" s="5" t="s">
        <v>122</v>
      </c>
      <c r="R22" s="5" t="s">
        <v>2230</v>
      </c>
    </row>
    <row r="23">
      <c r="A23" s="33" t="s">
        <v>2229</v>
      </c>
      <c r="B23" s="5" t="s">
        <v>634</v>
      </c>
      <c r="C23" s="5" t="s">
        <v>638</v>
      </c>
      <c r="D23" s="5" t="s">
        <v>639</v>
      </c>
      <c r="E23" s="33" t="s">
        <v>178</v>
      </c>
      <c r="F23" s="34" t="s">
        <v>2219</v>
      </c>
      <c r="G23" s="16" t="str">
        <f>HYPERLINK("https://docs.google.com/document/d/1AuZNcF-yxiwacRpA_ActdWyBSdoo0vxwrPj1Ntb47II/edit?usp=drivesdk","Canopy Nomination 60: Duchesne High School")</f>
        <v>Canopy Nomination 60: Duchesne High School</v>
      </c>
      <c r="H23" s="5" t="s">
        <v>2235</v>
      </c>
      <c r="I23" s="5">
        <v>60.0</v>
      </c>
      <c r="J23" s="5"/>
      <c r="K23" s="5" t="s">
        <v>2236</v>
      </c>
      <c r="L23" s="5" t="s">
        <v>109</v>
      </c>
      <c r="M23" s="5" t="s">
        <v>635</v>
      </c>
      <c r="N23" s="5" t="s">
        <v>181</v>
      </c>
      <c r="O23" s="5" t="s">
        <v>636</v>
      </c>
      <c r="P23" s="8" t="s">
        <v>637</v>
      </c>
      <c r="Q23" s="5" t="s">
        <v>122</v>
      </c>
      <c r="R23" s="5" t="s">
        <v>2240</v>
      </c>
    </row>
    <row r="24">
      <c r="A24" s="33" t="s">
        <v>2216</v>
      </c>
      <c r="B24" s="5" t="s">
        <v>641</v>
      </c>
      <c r="C24" s="5" t="s">
        <v>644</v>
      </c>
      <c r="D24" s="5" t="s">
        <v>645</v>
      </c>
      <c r="E24" s="33" t="s">
        <v>422</v>
      </c>
      <c r="F24" s="34" t="s">
        <v>2219</v>
      </c>
      <c r="G24" s="16" t="str">
        <f>HYPERLINK("https://docs.google.com/document/d/1KJLBNm4vAMc91pcXqOHO0Jvp28PpThKkFcvXU-U5RE8/edit?usp=drivesdk","Canopy Nomination 61: e3 Civic High School")</f>
        <v>Canopy Nomination 61: e3 Civic High School</v>
      </c>
      <c r="H24" s="5" t="s">
        <v>2224</v>
      </c>
      <c r="I24" s="5">
        <v>61.0</v>
      </c>
      <c r="J24" s="5"/>
      <c r="K24" s="5" t="s">
        <v>2236</v>
      </c>
      <c r="L24" s="5" t="s">
        <v>139</v>
      </c>
      <c r="M24" s="5" t="s">
        <v>616</v>
      </c>
      <c r="N24" s="5" t="s">
        <v>222</v>
      </c>
      <c r="O24" s="5" t="s">
        <v>642</v>
      </c>
      <c r="P24" s="8" t="s">
        <v>643</v>
      </c>
      <c r="Q24" s="5" t="s">
        <v>122</v>
      </c>
      <c r="R24" s="5" t="s">
        <v>2230</v>
      </c>
    </row>
    <row r="25">
      <c r="A25" s="33" t="s">
        <v>2229</v>
      </c>
      <c r="B25" s="5" t="s">
        <v>670</v>
      </c>
      <c r="C25" s="5" t="s">
        <v>674</v>
      </c>
      <c r="D25" s="5" t="s">
        <v>675</v>
      </c>
      <c r="E25" s="33" t="s">
        <v>2311</v>
      </c>
      <c r="F25" s="34" t="s">
        <v>2219</v>
      </c>
      <c r="G25" s="16" t="str">
        <f>HYPERLINK("https://docs.google.com/document/d/15W0-y14fnJBg5Mszifmp0gqdFReWRdwUo5lO1CVMXnI/edit?usp=drivesdk","Canopy Nomination 66: Ember Charter School for Mindful Education, Innovation, and Transformation")</f>
        <v>Canopy Nomination 66: Ember Charter School for Mindful Education, Innovation, and Transformation</v>
      </c>
      <c r="H25" s="6" t="s">
        <v>2235</v>
      </c>
      <c r="I25" s="5">
        <v>66.0</v>
      </c>
      <c r="J25" s="5"/>
      <c r="K25" s="5"/>
      <c r="L25" s="5" t="s">
        <v>323</v>
      </c>
      <c r="M25" s="5" t="s">
        <v>671</v>
      </c>
      <c r="N25" s="5" t="s">
        <v>338</v>
      </c>
      <c r="O25" s="5" t="s">
        <v>672</v>
      </c>
      <c r="P25" s="8" t="s">
        <v>673</v>
      </c>
      <c r="Q25" s="5" t="s">
        <v>122</v>
      </c>
      <c r="R25" s="5" t="s">
        <v>2240</v>
      </c>
    </row>
    <row r="26">
      <c r="A26" s="33" t="s">
        <v>2229</v>
      </c>
      <c r="B26" s="5" t="s">
        <v>687</v>
      </c>
      <c r="C26" s="5" t="s">
        <v>690</v>
      </c>
      <c r="D26" s="5" t="s">
        <v>691</v>
      </c>
      <c r="E26" s="33" t="s">
        <v>686</v>
      </c>
      <c r="F26" s="34" t="s">
        <v>2219</v>
      </c>
      <c r="G26" s="16" t="str">
        <f>HYPERLINK("https://docs.google.com/document/d/1TtTfn_V7MjVeCwM80phzraGAJ-GZpnL-JtVi7DzvXjo/edit?usp=drivesdk","Canopy Nomination 68: Envision Academy")</f>
        <v>Canopy Nomination 68: Envision Academy</v>
      </c>
      <c r="H26" s="5" t="s">
        <v>2235</v>
      </c>
      <c r="I26" s="5">
        <v>68.0</v>
      </c>
      <c r="J26" s="5"/>
      <c r="K26" s="5" t="s">
        <v>2236</v>
      </c>
      <c r="L26" s="5" t="s">
        <v>139</v>
      </c>
      <c r="M26" s="5" t="s">
        <v>221</v>
      </c>
      <c r="N26" s="5" t="s">
        <v>222</v>
      </c>
      <c r="O26" s="5" t="s">
        <v>688</v>
      </c>
      <c r="P26" s="8" t="s">
        <v>689</v>
      </c>
      <c r="Q26" s="5" t="s">
        <v>122</v>
      </c>
      <c r="R26" s="5" t="s">
        <v>2237</v>
      </c>
    </row>
    <row r="27">
      <c r="A27" s="33" t="s">
        <v>2229</v>
      </c>
      <c r="B27" s="5" t="s">
        <v>726</v>
      </c>
      <c r="C27" s="5" t="s">
        <v>729</v>
      </c>
      <c r="D27" s="5" t="s">
        <v>730</v>
      </c>
      <c r="E27" s="33" t="s">
        <v>271</v>
      </c>
      <c r="F27" s="34" t="s">
        <v>2219</v>
      </c>
      <c r="G27" s="16" t="str">
        <f>HYPERLINK("https://docs.google.com/document/d/1nDflqvvHrZhXtBrITf_G4cJManiKGcZ8F3FEBvDQ_RU/edit?usp=drivesdk","Canopy Nomination 74: Strive Prep - Federal")</f>
        <v>Canopy Nomination 74: Strive Prep - Federal</v>
      </c>
      <c r="H27" s="6" t="s">
        <v>2235</v>
      </c>
      <c r="I27" s="5">
        <v>74.0</v>
      </c>
      <c r="J27" s="5"/>
      <c r="K27" s="5"/>
      <c r="L27" s="5" t="s">
        <v>139</v>
      </c>
      <c r="M27" s="5" t="s">
        <v>527</v>
      </c>
      <c r="N27" s="5" t="s">
        <v>142</v>
      </c>
      <c r="O27" s="5" t="s">
        <v>727</v>
      </c>
      <c r="P27" s="8" t="s">
        <v>728</v>
      </c>
      <c r="Q27" s="5" t="s">
        <v>122</v>
      </c>
      <c r="R27" s="5" t="s">
        <v>2230</v>
      </c>
    </row>
    <row r="28">
      <c r="A28" s="33" t="s">
        <v>2229</v>
      </c>
      <c r="B28" s="5" t="s">
        <v>782</v>
      </c>
      <c r="C28" s="5" t="s">
        <v>786</v>
      </c>
      <c r="D28" s="5" t="s">
        <v>787</v>
      </c>
      <c r="E28" s="33" t="s">
        <v>201</v>
      </c>
      <c r="F28" s="34" t="s">
        <v>2219</v>
      </c>
      <c r="G28" s="16" t="str">
        <f>HYPERLINK("https://docs.google.com/document/d/1atbgv1eno98hiAo5iN7eMB8-Cd9d5t3Nlpute6nlhK8/edit?usp=drivesdk","Canopy Nomination 82: Garden City")</f>
        <v>Canopy Nomination 82: Garden City</v>
      </c>
      <c r="H28" s="5" t="s">
        <v>2235</v>
      </c>
      <c r="I28" s="5">
        <v>82.0</v>
      </c>
      <c r="J28" s="5"/>
      <c r="K28" s="5" t="s">
        <v>2236</v>
      </c>
      <c r="L28" s="5" t="s">
        <v>139</v>
      </c>
      <c r="M28" s="5" t="s">
        <v>783</v>
      </c>
      <c r="N28" s="5" t="s">
        <v>204</v>
      </c>
      <c r="O28" s="5" t="s">
        <v>784</v>
      </c>
      <c r="P28" s="8" t="s">
        <v>785</v>
      </c>
      <c r="Q28" s="5" t="s">
        <v>122</v>
      </c>
      <c r="R28" s="5" t="s">
        <v>2237</v>
      </c>
    </row>
    <row r="29">
      <c r="A29" s="33" t="s">
        <v>2229</v>
      </c>
      <c r="B29" s="5" t="s">
        <v>795</v>
      </c>
      <c r="C29" s="5" t="s">
        <v>798</v>
      </c>
      <c r="D29" s="5" t="s">
        <v>799</v>
      </c>
      <c r="E29" s="33" t="s">
        <v>705</v>
      </c>
      <c r="F29" s="34" t="s">
        <v>2219</v>
      </c>
      <c r="G29" s="16" t="str">
        <f>HYPERLINK("https://docs.google.com/document/d/14mtpnzAm1fqPSRBi2zzUmC_jF1V714XOLMjhgO1RCG0/edit?usp=drivesdk","Canopy Nomination 84: Gibson Ek High School")</f>
        <v>Canopy Nomination 84: Gibson Ek High School</v>
      </c>
      <c r="H29" s="6" t="s">
        <v>2235</v>
      </c>
      <c r="I29" s="5">
        <v>84.0</v>
      </c>
      <c r="J29" s="5"/>
      <c r="K29" s="5"/>
      <c r="L29" s="5" t="s">
        <v>139</v>
      </c>
      <c r="M29" s="5" t="s">
        <v>796</v>
      </c>
      <c r="N29" s="5" t="s">
        <v>259</v>
      </c>
      <c r="O29" s="5" t="s">
        <v>143</v>
      </c>
      <c r="P29" s="8" t="s">
        <v>797</v>
      </c>
      <c r="Q29" s="5" t="s">
        <v>122</v>
      </c>
      <c r="R29" s="5" t="s">
        <v>2240</v>
      </c>
    </row>
    <row r="30">
      <c r="A30" s="33" t="s">
        <v>2229</v>
      </c>
      <c r="B30" s="5" t="s">
        <v>808</v>
      </c>
      <c r="C30" s="5" t="s">
        <v>812</v>
      </c>
      <c r="D30" s="5" t="s">
        <v>813</v>
      </c>
      <c r="E30" s="33" t="s">
        <v>132</v>
      </c>
      <c r="F30" s="34" t="s">
        <v>2219</v>
      </c>
      <c r="G30" s="16" t="str">
        <f>HYPERLINK("https://docs.google.com/document/d/1o3Ij-oSKv68Nb_EbjtqFT0XtHiNpwAuvSg28Zc_QzrE/edit?usp=drivesdk","Canopy Nomination 86: Goochland High School")</f>
        <v>Canopy Nomination 86: Goochland High School</v>
      </c>
      <c r="H30" s="5" t="s">
        <v>2235</v>
      </c>
      <c r="I30" s="5">
        <v>86.0</v>
      </c>
      <c r="J30" s="5"/>
      <c r="K30" s="5" t="s">
        <v>2236</v>
      </c>
      <c r="L30" s="5" t="s">
        <v>109</v>
      </c>
      <c r="M30" s="5" t="s">
        <v>809</v>
      </c>
      <c r="N30" s="5" t="s">
        <v>129</v>
      </c>
      <c r="O30" s="5" t="s">
        <v>810</v>
      </c>
      <c r="P30" s="8" t="s">
        <v>811</v>
      </c>
      <c r="Q30" s="5" t="s">
        <v>122</v>
      </c>
      <c r="R30" s="5" t="s">
        <v>2237</v>
      </c>
    </row>
    <row r="31">
      <c r="A31" s="33" t="s">
        <v>2216</v>
      </c>
      <c r="B31" s="5" t="s">
        <v>815</v>
      </c>
      <c r="C31" s="5" t="s">
        <v>817</v>
      </c>
      <c r="D31" s="5" t="s">
        <v>818</v>
      </c>
      <c r="E31" s="33" t="s">
        <v>271</v>
      </c>
      <c r="F31" s="34" t="s">
        <v>2219</v>
      </c>
      <c r="G31" s="16" t="str">
        <f>HYPERLINK("https://docs.google.com/document/d/1RiZoPLaTj4FnFIFKfOaTv2list0GpL10S-KeNRWKV9w/edit?usp=drivesdk","Canopy Nomination 87: Green Valley Ranch")</f>
        <v>Canopy Nomination 87: Green Valley Ranch</v>
      </c>
      <c r="H31" s="6" t="s">
        <v>2224</v>
      </c>
      <c r="I31" s="5">
        <v>87.0</v>
      </c>
      <c r="J31" s="5"/>
      <c r="K31" s="5"/>
      <c r="L31" s="5" t="s">
        <v>139</v>
      </c>
      <c r="M31" s="5" t="s">
        <v>527</v>
      </c>
      <c r="N31" s="5" t="s">
        <v>142</v>
      </c>
      <c r="O31" s="5" t="s">
        <v>727</v>
      </c>
      <c r="P31" s="8" t="s">
        <v>816</v>
      </c>
      <c r="Q31" s="5" t="s">
        <v>122</v>
      </c>
      <c r="R31" s="5" t="s">
        <v>2237</v>
      </c>
    </row>
    <row r="32">
      <c r="A32" s="33" t="s">
        <v>2229</v>
      </c>
      <c r="B32" s="5" t="s">
        <v>849</v>
      </c>
      <c r="C32" s="5" t="s">
        <v>851</v>
      </c>
      <c r="D32" s="5" t="s">
        <v>852</v>
      </c>
      <c r="E32" s="33" t="s">
        <v>686</v>
      </c>
      <c r="F32" s="34" t="s">
        <v>2219</v>
      </c>
      <c r="G32" s="16" t="str">
        <f>HYPERLINK("https://docs.google.com/document/d/1aLNOQWxhhoMjTMgxqFtl4HFfgI4XfN8rHrtPvBhTSo8/edit?usp=drivesdk","Canopy Nomination 92: High Tech High")</f>
        <v>Canopy Nomination 92: High Tech High</v>
      </c>
      <c r="H32" s="5" t="s">
        <v>2235</v>
      </c>
      <c r="I32" s="5">
        <v>92.0</v>
      </c>
      <c r="J32" s="5"/>
      <c r="K32" s="5" t="s">
        <v>2236</v>
      </c>
      <c r="L32" s="5" t="s">
        <v>139</v>
      </c>
      <c r="M32" s="5" t="s">
        <v>616</v>
      </c>
      <c r="N32" s="5" t="s">
        <v>222</v>
      </c>
      <c r="O32" s="5" t="s">
        <v>849</v>
      </c>
      <c r="P32" s="8" t="s">
        <v>850</v>
      </c>
      <c r="Q32" s="5" t="s">
        <v>122</v>
      </c>
      <c r="R32" s="5" t="s">
        <v>2237</v>
      </c>
    </row>
    <row r="33">
      <c r="A33" s="33" t="s">
        <v>2229</v>
      </c>
      <c r="B33" s="5" t="s">
        <v>877</v>
      </c>
      <c r="C33" s="5" t="s">
        <v>881</v>
      </c>
      <c r="D33" s="5" t="s">
        <v>882</v>
      </c>
      <c r="E33" s="33" t="s">
        <v>2218</v>
      </c>
      <c r="F33" s="34" t="s">
        <v>2219</v>
      </c>
      <c r="G33" s="16" t="str">
        <f>HYPERLINK("https://docs.google.com/document/d/1O69WI6g5dtKkiVVU1rD3qXYpS2TxwcDoKrVI8wgfp0s/edit?usp=drivesdk","Canopy Nomination 96: Holyoke High School")</f>
        <v>Canopy Nomination 96: Holyoke High School</v>
      </c>
      <c r="H33" s="6" t="s">
        <v>2235</v>
      </c>
      <c r="I33" s="5">
        <v>96.0</v>
      </c>
      <c r="J33" s="5"/>
      <c r="K33" s="5"/>
      <c r="L33" s="5" t="s">
        <v>109</v>
      </c>
      <c r="M33" s="5" t="s">
        <v>878</v>
      </c>
      <c r="N33" s="5" t="s">
        <v>327</v>
      </c>
      <c r="O33" s="5" t="s">
        <v>879</v>
      </c>
      <c r="P33" s="8" t="s">
        <v>880</v>
      </c>
      <c r="Q33" s="5" t="s">
        <v>122</v>
      </c>
      <c r="R33" s="5" t="s">
        <v>2240</v>
      </c>
    </row>
    <row r="34">
      <c r="A34" s="33" t="s">
        <v>2216</v>
      </c>
      <c r="B34" s="5" t="s">
        <v>896</v>
      </c>
      <c r="C34" s="5" t="s">
        <v>900</v>
      </c>
      <c r="D34" s="5" t="s">
        <v>901</v>
      </c>
      <c r="E34" s="33" t="s">
        <v>2218</v>
      </c>
      <c r="F34" s="34" t="s">
        <v>2219</v>
      </c>
      <c r="G34" s="16" t="str">
        <f>HYPERLINK("https://docs.google.com/document/d/1epW5gBQk7ug6lZYBMH6yF2qlNLgVrd_S6AP_pr5GBPw/edit?usp=drivesdk","Canopy Nomination 99: IDEA Toros College Preparatory")</f>
        <v>Canopy Nomination 99: IDEA Toros College Preparatory</v>
      </c>
      <c r="H34" s="6" t="s">
        <v>2224</v>
      </c>
      <c r="I34" s="5">
        <v>99.0</v>
      </c>
      <c r="J34" s="5"/>
      <c r="K34" s="5"/>
      <c r="L34" s="5" t="s">
        <v>109</v>
      </c>
      <c r="M34" s="5" t="s">
        <v>897</v>
      </c>
      <c r="N34" s="5" t="s">
        <v>397</v>
      </c>
      <c r="O34" s="5" t="s">
        <v>898</v>
      </c>
      <c r="P34" s="8" t="s">
        <v>899</v>
      </c>
      <c r="Q34" s="5" t="s">
        <v>122</v>
      </c>
      <c r="R34" s="5" t="s">
        <v>2237</v>
      </c>
    </row>
    <row r="35">
      <c r="A35" s="33" t="s">
        <v>2216</v>
      </c>
      <c r="B35" s="5" t="s">
        <v>951</v>
      </c>
      <c r="C35" s="5" t="s">
        <v>954</v>
      </c>
      <c r="D35" s="5" t="s">
        <v>955</v>
      </c>
      <c r="E35" s="33" t="s">
        <v>2218</v>
      </c>
      <c r="F35" s="34" t="s">
        <v>2219</v>
      </c>
      <c r="G35" s="16" t="str">
        <f>HYPERLINK("https://docs.google.com/document/d/1Vj4MfOWPvI8EgWjP55p7puqVIvJOGBxbX5umAuwgDac/edit?usp=drivesdk","Canopy Nomination 107: Ketcham")</f>
        <v>Canopy Nomination 107: Ketcham</v>
      </c>
      <c r="H35" s="6" t="s">
        <v>2224</v>
      </c>
      <c r="I35" s="5">
        <v>107.0</v>
      </c>
      <c r="J35" s="5"/>
      <c r="K35" s="5"/>
      <c r="L35" s="5" t="s">
        <v>109</v>
      </c>
      <c r="M35" s="5" t="s">
        <v>259</v>
      </c>
      <c r="N35" s="5" t="s">
        <v>439</v>
      </c>
      <c r="O35" s="5" t="s">
        <v>952</v>
      </c>
      <c r="P35" s="8" t="s">
        <v>953</v>
      </c>
      <c r="Q35" s="5" t="s">
        <v>122</v>
      </c>
      <c r="R35" s="5" t="s">
        <v>2237</v>
      </c>
    </row>
    <row r="36">
      <c r="A36" s="33" t="s">
        <v>2216</v>
      </c>
      <c r="B36" s="5" t="s">
        <v>967</v>
      </c>
      <c r="C36" s="5" t="s">
        <v>971</v>
      </c>
      <c r="D36" s="5" t="s">
        <v>972</v>
      </c>
      <c r="E36" s="33" t="s">
        <v>2218</v>
      </c>
      <c r="F36" s="34" t="s">
        <v>2219</v>
      </c>
      <c r="G36" s="16" t="str">
        <f>HYPERLINK("https://docs.google.com/document/d/12Ih1xiU0fI1B5nCOLvwXdmysUusaFF1gxIIS_I-PswA/edit?usp=drivesdk","Canopy Nomination 109: KIPP Academy Lynn Collegiate")</f>
        <v>Canopy Nomination 109: KIPP Academy Lynn Collegiate</v>
      </c>
      <c r="H36" s="6" t="s">
        <v>2224</v>
      </c>
      <c r="I36" s="5">
        <v>109.0</v>
      </c>
      <c r="J36" s="5"/>
      <c r="K36" s="5"/>
      <c r="L36" s="5" t="s">
        <v>109</v>
      </c>
      <c r="M36" s="5" t="s">
        <v>968</v>
      </c>
      <c r="N36" s="5" t="s">
        <v>327</v>
      </c>
      <c r="O36" s="5" t="s">
        <v>969</v>
      </c>
      <c r="P36" s="8" t="s">
        <v>970</v>
      </c>
      <c r="Q36" s="5" t="s">
        <v>122</v>
      </c>
      <c r="R36" s="5" t="s">
        <v>2237</v>
      </c>
    </row>
    <row r="37">
      <c r="A37" s="33" t="s">
        <v>2216</v>
      </c>
      <c r="B37" s="5" t="s">
        <v>1000</v>
      </c>
      <c r="C37" s="5" t="s">
        <v>1004</v>
      </c>
      <c r="D37" s="5" t="s">
        <v>1005</v>
      </c>
      <c r="E37" s="33" t="s">
        <v>403</v>
      </c>
      <c r="F37" s="34" t="s">
        <v>2219</v>
      </c>
      <c r="G37" s="16" t="str">
        <f>HYPERLINK("https://docs.google.com/document/d/1sRIi1WNCIz19zc9tn9oPi4fbagUjQBRY_02mQvRAu44/edit?usp=drivesdk","Canopy Nomination 113: Lexington 4 Early Childhood Center")</f>
        <v>Canopy Nomination 113: Lexington 4 Early Childhood Center</v>
      </c>
      <c r="H37" s="5" t="s">
        <v>2224</v>
      </c>
      <c r="I37" s="5">
        <v>113.0</v>
      </c>
      <c r="J37" s="5"/>
      <c r="K37" s="5" t="s">
        <v>2236</v>
      </c>
      <c r="L37" s="5" t="s">
        <v>139</v>
      </c>
      <c r="M37" s="5" t="s">
        <v>1001</v>
      </c>
      <c r="N37" s="5" t="s">
        <v>406</v>
      </c>
      <c r="O37" s="5" t="s">
        <v>1002</v>
      </c>
      <c r="P37" s="8" t="s">
        <v>1003</v>
      </c>
      <c r="Q37" s="5" t="s">
        <v>122</v>
      </c>
      <c r="R37" s="5" t="s">
        <v>2237</v>
      </c>
    </row>
    <row r="38">
      <c r="A38" s="33" t="s">
        <v>2229</v>
      </c>
      <c r="B38" s="5" t="s">
        <v>1007</v>
      </c>
      <c r="C38" s="5" t="s">
        <v>1011</v>
      </c>
      <c r="D38" s="5" t="s">
        <v>1012</v>
      </c>
      <c r="E38" s="33" t="s">
        <v>2218</v>
      </c>
      <c r="F38" s="34" t="s">
        <v>2219</v>
      </c>
      <c r="G38" s="16" t="str">
        <f>HYPERLINK("https://docs.google.com/document/d/15OZPu_GAcrv9DaLLNzq1u21AmjfoyFCG9QXV5Y82LxE/edit?usp=drivesdk","Canopy Nomination 114: Liberty Elementary School")</f>
        <v>Canopy Nomination 114: Liberty Elementary School</v>
      </c>
      <c r="H38" s="6" t="s">
        <v>2235</v>
      </c>
      <c r="I38" s="5">
        <v>114.0</v>
      </c>
      <c r="J38" s="5"/>
      <c r="K38" s="5"/>
      <c r="L38" s="5" t="s">
        <v>139</v>
      </c>
      <c r="M38" s="5" t="s">
        <v>1008</v>
      </c>
      <c r="N38" s="5" t="s">
        <v>477</v>
      </c>
      <c r="O38" s="5" t="s">
        <v>1009</v>
      </c>
      <c r="P38" s="8" t="s">
        <v>1010</v>
      </c>
      <c r="Q38" s="5" t="s">
        <v>122</v>
      </c>
      <c r="R38" s="5" t="s">
        <v>2240</v>
      </c>
    </row>
    <row r="39">
      <c r="A39" s="33" t="s">
        <v>2216</v>
      </c>
      <c r="B39" s="5" t="s">
        <v>1015</v>
      </c>
      <c r="C39" s="5" t="s">
        <v>1018</v>
      </c>
      <c r="D39" s="5" t="s">
        <v>1019</v>
      </c>
      <c r="E39" s="33" t="s">
        <v>828</v>
      </c>
      <c r="F39" s="34" t="s">
        <v>2219</v>
      </c>
      <c r="G39" s="16" t="str">
        <f>HYPERLINK("https://docs.google.com/document/d/103Ne2ubM3Nhkdk7QhDAE6NsiwKHpM6WxcCzetTjNWlE/edit?usp=drivesdk","Canopy Nomination 115: Lincoln Middle School")</f>
        <v>Canopy Nomination 115: Lincoln Middle School</v>
      </c>
      <c r="H39" s="5" t="s">
        <v>2224</v>
      </c>
      <c r="I39" s="5">
        <v>115.0</v>
      </c>
      <c r="J39" s="5"/>
      <c r="K39" s="5" t="s">
        <v>2236</v>
      </c>
      <c r="L39" s="5" t="s">
        <v>139</v>
      </c>
      <c r="M39" s="5" t="s">
        <v>1016</v>
      </c>
      <c r="N39" s="5" t="s">
        <v>425</v>
      </c>
      <c r="O39" s="5" t="s">
        <v>143</v>
      </c>
      <c r="P39" s="8" t="s">
        <v>1017</v>
      </c>
      <c r="Q39" s="5" t="s">
        <v>122</v>
      </c>
      <c r="R39" s="5" t="s">
        <v>2237</v>
      </c>
    </row>
    <row r="40">
      <c r="A40" s="33" t="s">
        <v>2216</v>
      </c>
      <c r="B40" s="5" t="s">
        <v>1056</v>
      </c>
      <c r="C40" s="5" t="s">
        <v>1059</v>
      </c>
      <c r="D40" s="5" t="s">
        <v>1060</v>
      </c>
      <c r="E40" s="33" t="s">
        <v>828</v>
      </c>
      <c r="F40" s="34" t="s">
        <v>2219</v>
      </c>
      <c r="G40" s="16" t="str">
        <f>HYPERLINK("https://docs.google.com/document/d/1f4yAUEcxB5NyCVV2jL01FCFIn9JwRldXPXIlYVnwzDQ/edit?usp=drivesdk","Canopy Nomination 121: Manual Academy")</f>
        <v>Canopy Nomination 121: Manual Academy</v>
      </c>
      <c r="H40" s="5" t="s">
        <v>2224</v>
      </c>
      <c r="I40" s="5">
        <v>121.0</v>
      </c>
      <c r="J40" s="5"/>
      <c r="K40" s="5" t="s">
        <v>2236</v>
      </c>
      <c r="L40" s="5" t="s">
        <v>139</v>
      </c>
      <c r="M40" s="5" t="s">
        <v>1057</v>
      </c>
      <c r="N40" s="5" t="s">
        <v>425</v>
      </c>
      <c r="O40" s="5" t="s">
        <v>143</v>
      </c>
      <c r="P40" s="8" t="s">
        <v>1058</v>
      </c>
      <c r="Q40" s="5" t="s">
        <v>122</v>
      </c>
      <c r="R40" s="5" t="s">
        <v>2237</v>
      </c>
    </row>
    <row r="41">
      <c r="A41" s="33" t="s">
        <v>2216</v>
      </c>
      <c r="B41" s="5" t="s">
        <v>1068</v>
      </c>
      <c r="C41" s="5" t="s">
        <v>1072</v>
      </c>
      <c r="D41" s="5" t="s">
        <v>1073</v>
      </c>
      <c r="E41" s="33" t="s">
        <v>2218</v>
      </c>
      <c r="F41" s="34" t="s">
        <v>2255</v>
      </c>
      <c r="G41" s="30" t="str">
        <f>HYPERLINK("https://docs.google.com/document/d/1O27N2JI3pLjUdRfLUe2I3cWeEHkcVugKvvj7kjuUzU4/edit?usp=drivesdk","Canopy Nomination 123: Maple Street Magnet School")</f>
        <v>Canopy Nomination 123: Maple Street Magnet School</v>
      </c>
      <c r="H41" s="6" t="s">
        <v>2224</v>
      </c>
      <c r="I41" s="5">
        <v>123.0</v>
      </c>
      <c r="J41" s="5"/>
      <c r="K41" s="5"/>
      <c r="L41" s="5" t="s">
        <v>109</v>
      </c>
      <c r="M41" s="5" t="s">
        <v>1069</v>
      </c>
      <c r="N41" s="5" t="s">
        <v>448</v>
      </c>
      <c r="O41" s="5" t="s">
        <v>1070</v>
      </c>
      <c r="P41" s="8" t="s">
        <v>1071</v>
      </c>
      <c r="Q41" s="5" t="s">
        <v>157</v>
      </c>
      <c r="R41" s="5" t="s">
        <v>2230</v>
      </c>
    </row>
    <row r="42">
      <c r="A42" s="33" t="s">
        <v>2229</v>
      </c>
      <c r="B42" s="5" t="s">
        <v>1076</v>
      </c>
      <c r="C42" s="5" t="s">
        <v>1080</v>
      </c>
      <c r="D42" s="5" t="s">
        <v>1081</v>
      </c>
      <c r="E42" s="33" t="s">
        <v>493</v>
      </c>
      <c r="F42" s="34" t="s">
        <v>2234</v>
      </c>
      <c r="G42" s="16" t="str">
        <f>HYPERLINK("https://docs.google.com/document/d/1JkQjoHHOmd4Ud8p8Fqe7vDPNcwglKedAAVN_VsrBL6k/edit?usp=drivesdk","Canopy Nomination 124: Meadows Valley School PK-12")</f>
        <v>Canopy Nomination 124: Meadows Valley School PK-12</v>
      </c>
      <c r="H42" s="5" t="s">
        <v>2235</v>
      </c>
      <c r="I42" s="5">
        <v>124.0</v>
      </c>
      <c r="J42" s="5"/>
      <c r="K42" s="5" t="s">
        <v>2236</v>
      </c>
      <c r="L42" s="5" t="s">
        <v>139</v>
      </c>
      <c r="M42" s="5" t="s">
        <v>1077</v>
      </c>
      <c r="N42" s="5" t="s">
        <v>274</v>
      </c>
      <c r="O42" s="5" t="s">
        <v>1078</v>
      </c>
      <c r="P42" s="8" t="s">
        <v>1079</v>
      </c>
      <c r="Q42" s="5" t="s">
        <v>157</v>
      </c>
      <c r="R42" s="5" t="s">
        <v>2240</v>
      </c>
    </row>
    <row r="43">
      <c r="A43" s="33" t="s">
        <v>2229</v>
      </c>
      <c r="B43" s="5" t="s">
        <v>1093</v>
      </c>
      <c r="C43" s="5" t="s">
        <v>1096</v>
      </c>
      <c r="D43" s="5" t="s">
        <v>1097</v>
      </c>
      <c r="E43" s="33" t="s">
        <v>493</v>
      </c>
      <c r="F43" s="34" t="s">
        <v>2255</v>
      </c>
      <c r="G43" s="30" t="str">
        <f>HYPERLINK("https://docs.google.com/document/d/1LittFkX-0Pn2Cwe7DiXloE4TouoBU3uo5wpPLDAOC2s/edit?usp=drivesdk","Canopy Nomination 126: Meridian Technical Charter High School")</f>
        <v>Canopy Nomination 126: Meridian Technical Charter High School</v>
      </c>
      <c r="H43" s="5" t="s">
        <v>2235</v>
      </c>
      <c r="I43" s="5">
        <v>126.0</v>
      </c>
      <c r="J43" s="5"/>
      <c r="K43" s="5" t="s">
        <v>2236</v>
      </c>
      <c r="L43" s="5" t="s">
        <v>109</v>
      </c>
      <c r="M43" s="5" t="s">
        <v>273</v>
      </c>
      <c r="N43" s="5" t="s">
        <v>274</v>
      </c>
      <c r="O43" s="5" t="s">
        <v>1094</v>
      </c>
      <c r="P43" s="8" t="s">
        <v>1095</v>
      </c>
      <c r="Q43" s="5" t="s">
        <v>157</v>
      </c>
      <c r="R43" s="5" t="s">
        <v>2237</v>
      </c>
    </row>
    <row r="44">
      <c r="A44" s="33" t="s">
        <v>2216</v>
      </c>
      <c r="B44" s="5" t="s">
        <v>1114</v>
      </c>
      <c r="C44" s="5" t="s">
        <v>1118</v>
      </c>
      <c r="D44" s="5" t="s">
        <v>1119</v>
      </c>
      <c r="E44" s="33" t="s">
        <v>2218</v>
      </c>
      <c r="F44" s="34" t="s">
        <v>2219</v>
      </c>
      <c r="G44" s="16" t="str">
        <f>HYPERLINK("https://docs.google.com/document/d/1Ge0VCRzzp-haNxuPWTWxQwcfrSUYdMSDazCy8hpDDeM/edit?usp=drivesdk","Canopy Nomination 129: Mineola Elementary")</f>
        <v>Canopy Nomination 129: Mineola Elementary</v>
      </c>
      <c r="H44" s="6" t="s">
        <v>2224</v>
      </c>
      <c r="I44" s="5">
        <v>129.0</v>
      </c>
      <c r="J44" s="5"/>
      <c r="K44" s="5"/>
      <c r="L44" s="5" t="s">
        <v>139</v>
      </c>
      <c r="M44" s="5" t="s">
        <v>1115</v>
      </c>
      <c r="N44" s="5" t="s">
        <v>397</v>
      </c>
      <c r="O44" s="5" t="s">
        <v>1116</v>
      </c>
      <c r="P44" s="8" t="s">
        <v>1117</v>
      </c>
      <c r="Q44" s="5" t="s">
        <v>122</v>
      </c>
      <c r="R44" s="5" t="s">
        <v>2237</v>
      </c>
    </row>
    <row r="45">
      <c r="A45" s="33" t="s">
        <v>2229</v>
      </c>
      <c r="B45" s="5" t="s">
        <v>1190</v>
      </c>
      <c r="C45" s="5" t="s">
        <v>1193</v>
      </c>
      <c r="D45" s="5" t="s">
        <v>1194</v>
      </c>
      <c r="E45" s="33" t="s">
        <v>1147</v>
      </c>
      <c r="F45" s="34" t="s">
        <v>2255</v>
      </c>
      <c r="G45" s="30" t="str">
        <f>HYPERLINK("https://docs.google.com/document/d/19AuqgKh9SKA6g9EQIjnwXRhBlAXz_URIwA3IhE7NPiU/edit?usp=drivesdk","Canopy Nomination 138: New Haven Academy")</f>
        <v>Canopy Nomination 138: New Haven Academy</v>
      </c>
      <c r="H45" s="6" t="s">
        <v>2235</v>
      </c>
      <c r="I45" s="5">
        <v>138.0</v>
      </c>
      <c r="J45" s="5"/>
      <c r="K45" s="5"/>
      <c r="L45" s="5" t="s">
        <v>109</v>
      </c>
      <c r="M45" s="5" t="s">
        <v>507</v>
      </c>
      <c r="N45" s="5" t="s">
        <v>417</v>
      </c>
      <c r="O45" s="5" t="s">
        <v>1191</v>
      </c>
      <c r="P45" s="8" t="s">
        <v>1192</v>
      </c>
      <c r="Q45" s="5" t="s">
        <v>157</v>
      </c>
      <c r="R45" s="5" t="s">
        <v>2237</v>
      </c>
    </row>
    <row r="46">
      <c r="A46" s="33" t="s">
        <v>2229</v>
      </c>
      <c r="B46" s="5" t="s">
        <v>1247</v>
      </c>
      <c r="C46" s="5" t="s">
        <v>1249</v>
      </c>
      <c r="D46" s="5" t="s">
        <v>1250</v>
      </c>
      <c r="E46" s="33" t="s">
        <v>2374</v>
      </c>
      <c r="F46" s="34" t="s">
        <v>2255</v>
      </c>
      <c r="G46" s="30" t="str">
        <f>HYPERLINK("https://docs.google.com/document/d/1Ro1Iq9E_sDG8NT1sEJ4iBD7R4FVWh8ky39NxhE5NG1U/edit?usp=drivesdk","Canopy Nomination 146: NYC iSchool")</f>
        <v>Canopy Nomination 146: NYC iSchool</v>
      </c>
      <c r="H46" s="5" t="s">
        <v>2235</v>
      </c>
      <c r="I46" s="5">
        <v>146.0</v>
      </c>
      <c r="J46" s="5"/>
      <c r="K46" s="5" t="s">
        <v>2236</v>
      </c>
      <c r="L46" s="5" t="s">
        <v>109</v>
      </c>
      <c r="M46" s="5" t="s">
        <v>338</v>
      </c>
      <c r="N46" s="5" t="s">
        <v>338</v>
      </c>
      <c r="O46" s="5" t="s">
        <v>742</v>
      </c>
      <c r="P46" s="8" t="s">
        <v>1248</v>
      </c>
      <c r="Q46" s="5" t="s">
        <v>157</v>
      </c>
      <c r="R46" s="5" t="s">
        <v>2237</v>
      </c>
    </row>
    <row r="47">
      <c r="A47" s="33" t="s">
        <v>2229</v>
      </c>
      <c r="B47" s="5" t="s">
        <v>1262</v>
      </c>
      <c r="C47" s="5" t="s">
        <v>1265</v>
      </c>
      <c r="D47" s="5" t="s">
        <v>1266</v>
      </c>
      <c r="E47" s="33" t="s">
        <v>1261</v>
      </c>
      <c r="F47" s="34" t="s">
        <v>2219</v>
      </c>
      <c r="G47" s="16" t="str">
        <f>HYPERLINK("https://docs.google.com/document/d/1BM2lS8GvaOQzzuUxRR4xtM8oKOwENGuV3zDrDill8eo/edit?usp=drivesdk","Canopy Nomination 148: Oasis High School")</f>
        <v>Canopy Nomination 148: Oasis High School</v>
      </c>
      <c r="H47" s="6" t="s">
        <v>2235</v>
      </c>
      <c r="I47" s="5">
        <v>148.0</v>
      </c>
      <c r="J47" s="5"/>
      <c r="K47" s="5"/>
      <c r="L47" s="5" t="s">
        <v>109</v>
      </c>
      <c r="M47" s="5" t="s">
        <v>1263</v>
      </c>
      <c r="N47" s="5" t="s">
        <v>222</v>
      </c>
      <c r="O47" s="5" t="s">
        <v>1264</v>
      </c>
      <c r="P47" s="7" t="s">
        <v>117</v>
      </c>
      <c r="Q47" s="5" t="s">
        <v>122</v>
      </c>
      <c r="R47" s="5" t="s">
        <v>2278</v>
      </c>
    </row>
    <row r="48">
      <c r="A48" s="33" t="s">
        <v>2216</v>
      </c>
      <c r="B48" s="5" t="s">
        <v>1268</v>
      </c>
      <c r="C48" s="5" t="s">
        <v>1272</v>
      </c>
      <c r="D48" s="5" t="s">
        <v>1273</v>
      </c>
      <c r="E48" s="33" t="s">
        <v>1261</v>
      </c>
      <c r="F48" s="34" t="s">
        <v>2219</v>
      </c>
      <c r="G48" s="16" t="str">
        <f>HYPERLINK("https://docs.google.com/document/d/1o8lYjpCSsFPOw2aZ39OytzFiZW2rCzEuBqPUCqPjqJQ/edit?usp=drivesdk","Canopy Nomination 149: Ocean Bay Middle School")</f>
        <v>Canopy Nomination 149: Ocean Bay Middle School</v>
      </c>
      <c r="H48" s="6" t="s">
        <v>2224</v>
      </c>
      <c r="I48" s="5">
        <v>149.0</v>
      </c>
      <c r="J48" s="5"/>
      <c r="K48" s="5"/>
      <c r="L48" s="5" t="s">
        <v>109</v>
      </c>
      <c r="M48" s="5" t="s">
        <v>1269</v>
      </c>
      <c r="N48" s="5" t="s">
        <v>406</v>
      </c>
      <c r="O48" s="5" t="s">
        <v>1270</v>
      </c>
      <c r="P48" s="8" t="s">
        <v>1271</v>
      </c>
      <c r="Q48" s="5" t="s">
        <v>122</v>
      </c>
      <c r="R48" s="5" t="s">
        <v>2237</v>
      </c>
    </row>
    <row r="49">
      <c r="A49" s="33" t="s">
        <v>2229</v>
      </c>
      <c r="B49" s="5" t="s">
        <v>1290</v>
      </c>
      <c r="C49" s="5" t="s">
        <v>1294</v>
      </c>
      <c r="D49" s="5" t="s">
        <v>1295</v>
      </c>
      <c r="E49" s="33" t="s">
        <v>1228</v>
      </c>
      <c r="F49" s="34" t="s">
        <v>2219</v>
      </c>
      <c r="G49" s="16" t="str">
        <f>HYPERLINK("https://docs.google.com/document/d/1rNnd24xsKtzn1YfD0PfQkCxODW9MID_8CD6Ht95s0yA/edit?usp=drivesdk","Canopy Nomination 152: Pangburn High School")</f>
        <v>Canopy Nomination 152: Pangburn High School</v>
      </c>
      <c r="H49" s="6" t="s">
        <v>2235</v>
      </c>
      <c r="I49" s="5">
        <v>152.0</v>
      </c>
      <c r="J49" s="5"/>
      <c r="K49" s="5"/>
      <c r="L49" s="5" t="s">
        <v>109</v>
      </c>
      <c r="M49" s="5" t="s">
        <v>1291</v>
      </c>
      <c r="N49" s="5" t="s">
        <v>386</v>
      </c>
      <c r="O49" s="5" t="s">
        <v>1292</v>
      </c>
      <c r="P49" s="8" t="s">
        <v>1293</v>
      </c>
      <c r="Q49" s="5" t="s">
        <v>122</v>
      </c>
      <c r="R49" s="5" t="s">
        <v>2237</v>
      </c>
    </row>
    <row r="50">
      <c r="A50" s="33" t="s">
        <v>2216</v>
      </c>
      <c r="B50" s="5" t="s">
        <v>1315</v>
      </c>
      <c r="C50" s="5" t="s">
        <v>1319</v>
      </c>
      <c r="D50" s="5" t="s">
        <v>1320</v>
      </c>
      <c r="E50" s="33" t="s">
        <v>2218</v>
      </c>
      <c r="F50" s="34" t="s">
        <v>2219</v>
      </c>
      <c r="G50" s="16" t="str">
        <f>HYPERLINK("https://docs.google.com/document/d/1bQlqQ33-PFCaC6aq6WbTlsmXjKkYFseel0j4VZF1qas/edit?usp=drivesdk","Canopy Nomination 155: Pasodale Elementary School")</f>
        <v>Canopy Nomination 155: Pasodale Elementary School</v>
      </c>
      <c r="H50" s="6" t="s">
        <v>2224</v>
      </c>
      <c r="I50" s="5">
        <v>155.0</v>
      </c>
      <c r="J50" s="5"/>
      <c r="K50" s="5"/>
      <c r="L50" s="5" t="s">
        <v>139</v>
      </c>
      <c r="M50" s="5" t="s">
        <v>1316</v>
      </c>
      <c r="N50" s="5" t="s">
        <v>397</v>
      </c>
      <c r="O50" s="5" t="s">
        <v>1317</v>
      </c>
      <c r="P50" s="8" t="s">
        <v>1318</v>
      </c>
      <c r="Q50" s="5" t="s">
        <v>122</v>
      </c>
      <c r="R50" s="5" t="s">
        <v>2237</v>
      </c>
    </row>
    <row r="51">
      <c r="A51" s="33" t="s">
        <v>2216</v>
      </c>
      <c r="B51" s="5" t="s">
        <v>1332</v>
      </c>
      <c r="C51" s="5" t="s">
        <v>1336</v>
      </c>
      <c r="D51" s="5" t="s">
        <v>1337</v>
      </c>
      <c r="E51" s="33" t="s">
        <v>1331</v>
      </c>
      <c r="F51" s="34" t="s">
        <v>2219</v>
      </c>
      <c r="G51" s="16" t="str">
        <f>HYPERLINK("https://docs.google.com/document/d/10UbUTiQiwdFcok6yNvVBscJCttqg3f6Y5-fXHUM3Nqw/edit?usp=drivesdk","Canopy Nomination 157: Piedmont High School")</f>
        <v>Canopy Nomination 157: Piedmont High School</v>
      </c>
      <c r="H51" s="5" t="s">
        <v>2224</v>
      </c>
      <c r="I51" s="5">
        <v>157.0</v>
      </c>
      <c r="J51" s="5"/>
      <c r="K51" s="5" t="s">
        <v>2236</v>
      </c>
      <c r="L51" s="5" t="s">
        <v>109</v>
      </c>
      <c r="M51" s="5" t="s">
        <v>1333</v>
      </c>
      <c r="N51" s="5" t="s">
        <v>504</v>
      </c>
      <c r="O51" s="5" t="s">
        <v>1334</v>
      </c>
      <c r="P51" s="8" t="s">
        <v>1335</v>
      </c>
      <c r="Q51" s="5" t="s">
        <v>122</v>
      </c>
      <c r="R51" s="5" t="s">
        <v>2237</v>
      </c>
    </row>
    <row r="52">
      <c r="A52" s="33" t="s">
        <v>2229</v>
      </c>
      <c r="B52" s="5" t="s">
        <v>1340</v>
      </c>
      <c r="C52" s="5" t="s">
        <v>2385</v>
      </c>
      <c r="D52" s="5" t="s">
        <v>1345</v>
      </c>
      <c r="E52" s="33" t="s">
        <v>2218</v>
      </c>
      <c r="F52" s="34" t="s">
        <v>2219</v>
      </c>
      <c r="G52" s="16" t="str">
        <f>HYPERLINK("https://docs.google.com/document/d/1q3-yBeiM4Qh8FahXzrLQuTV6ne9Ourtlu13Bk7epYtM/edit?usp=drivesdk","Canopy Nomination 158: Pinckney Community High School")</f>
        <v>Canopy Nomination 158: Pinckney Community High School</v>
      </c>
      <c r="H52" s="6" t="s">
        <v>2235</v>
      </c>
      <c r="I52" s="5">
        <v>158.0</v>
      </c>
      <c r="J52" s="5"/>
      <c r="K52" s="5"/>
      <c r="L52" s="5" t="s">
        <v>109</v>
      </c>
      <c r="M52" s="5" t="s">
        <v>1341</v>
      </c>
      <c r="N52" s="5" t="s">
        <v>115</v>
      </c>
      <c r="O52" s="5" t="s">
        <v>1342</v>
      </c>
      <c r="P52" s="8" t="s">
        <v>1343</v>
      </c>
      <c r="Q52" s="5" t="s">
        <v>122</v>
      </c>
      <c r="R52" s="5" t="s">
        <v>2230</v>
      </c>
    </row>
    <row r="53">
      <c r="A53" s="33" t="s">
        <v>2216</v>
      </c>
      <c r="B53" s="5" t="s">
        <v>1347</v>
      </c>
      <c r="C53" s="5" t="s">
        <v>1351</v>
      </c>
      <c r="D53" s="5" t="s">
        <v>1352</v>
      </c>
      <c r="E53" s="33" t="s">
        <v>2218</v>
      </c>
      <c r="F53" s="34" t="s">
        <v>2255</v>
      </c>
      <c r="G53" s="30" t="str">
        <f>HYPERLINK("https://docs.google.com/document/d/1j_OHbRklv-u_fHdY4q4FlPg0qqYr2AdMGGk3zXFqKrQ/edit?usp=drivesdk","Canopy Nomination 159: Pine Tree Elementary School")</f>
        <v>Canopy Nomination 159: Pine Tree Elementary School</v>
      </c>
      <c r="H53" s="6" t="s">
        <v>2224</v>
      </c>
      <c r="I53" s="5">
        <v>159.0</v>
      </c>
      <c r="J53" s="5"/>
      <c r="K53" s="5"/>
      <c r="L53" s="5" t="s">
        <v>109</v>
      </c>
      <c r="M53" s="5" t="s">
        <v>1348</v>
      </c>
      <c r="N53" s="5" t="s">
        <v>448</v>
      </c>
      <c r="O53" s="5" t="s">
        <v>1349</v>
      </c>
      <c r="P53" s="8" t="s">
        <v>1350</v>
      </c>
      <c r="Q53" s="5" t="s">
        <v>157</v>
      </c>
      <c r="R53" s="5" t="s">
        <v>2240</v>
      </c>
    </row>
    <row r="54">
      <c r="A54" s="33" t="s">
        <v>2229</v>
      </c>
      <c r="B54" s="5" t="s">
        <v>1381</v>
      </c>
      <c r="C54" s="5" t="s">
        <v>1383</v>
      </c>
      <c r="D54" s="5" t="s">
        <v>1384</v>
      </c>
      <c r="E54" s="33" t="s">
        <v>169</v>
      </c>
      <c r="F54" s="34" t="s">
        <v>2234</v>
      </c>
      <c r="G54" s="16" t="str">
        <f>HYPERLINK("https://docs.google.com/document/d/1pAY8YgQ02U1Kg2LnUfyR_cJ8ahn08D5CI_yNszZMkoU/edit?usp=drivesdk","Canopy Nomination 162: Polaris Charter Academy")</f>
        <v>Canopy Nomination 162: Polaris Charter Academy</v>
      </c>
      <c r="H54" s="6" t="s">
        <v>2235</v>
      </c>
      <c r="I54" s="5">
        <v>162.0</v>
      </c>
      <c r="J54" s="5"/>
      <c r="K54" s="5"/>
      <c r="L54" s="5" t="s">
        <v>139</v>
      </c>
      <c r="M54" s="5" t="s">
        <v>424</v>
      </c>
      <c r="N54" s="5" t="s">
        <v>425</v>
      </c>
      <c r="O54" s="5" t="s">
        <v>173</v>
      </c>
      <c r="P54" s="8" t="s">
        <v>1382</v>
      </c>
      <c r="Q54" s="5" t="s">
        <v>157</v>
      </c>
      <c r="R54" s="5" t="s">
        <v>2240</v>
      </c>
    </row>
    <row r="55">
      <c r="A55" s="33" t="s">
        <v>2216</v>
      </c>
      <c r="B55" s="5" t="s">
        <v>1386</v>
      </c>
      <c r="C55" s="5" t="s">
        <v>1390</v>
      </c>
      <c r="D55" s="5" t="s">
        <v>1391</v>
      </c>
      <c r="E55" s="33" t="s">
        <v>2218</v>
      </c>
      <c r="F55" s="34" t="s">
        <v>2219</v>
      </c>
      <c r="G55" s="16" t="str">
        <f>HYPERLINK("https://docs.google.com/document/d/1QjNdDiIOYRQhhlZOMLaJ5HldE6v9xx1-cbyUoVJRwOM/edit?usp=drivesdk","Canopy Nomination 163: Port Huron High School")</f>
        <v>Canopy Nomination 163: Port Huron High School</v>
      </c>
      <c r="H55" s="6" t="s">
        <v>2224</v>
      </c>
      <c r="I55" s="5">
        <v>163.0</v>
      </c>
      <c r="J55" s="5"/>
      <c r="K55" s="5"/>
      <c r="L55" s="5" t="s">
        <v>109</v>
      </c>
      <c r="M55" s="5" t="s">
        <v>1387</v>
      </c>
      <c r="N55" s="5" t="s">
        <v>115</v>
      </c>
      <c r="O55" s="5" t="s">
        <v>1388</v>
      </c>
      <c r="P55" s="8" t="s">
        <v>1389</v>
      </c>
      <c r="Q55" s="5" t="s">
        <v>122</v>
      </c>
      <c r="R55" s="5" t="s">
        <v>2240</v>
      </c>
    </row>
    <row r="56">
      <c r="A56" s="33" t="s">
        <v>2216</v>
      </c>
      <c r="B56" s="5" t="s">
        <v>1398</v>
      </c>
      <c r="C56" s="5" t="s">
        <v>1401</v>
      </c>
      <c r="D56" s="5" t="s">
        <v>1402</v>
      </c>
      <c r="E56" s="33" t="s">
        <v>2218</v>
      </c>
      <c r="F56" s="34" t="s">
        <v>2255</v>
      </c>
      <c r="G56" s="30" t="str">
        <f>HYPERLINK("https://docs.google.com/document/d/1VlLI9gIduUTfKGKiH13t4KA_kpH88i_zUuMNgW8NYS8/edit?usp=drivesdk","Canopy Nomination 165: Purdue Polytechnic High School")</f>
        <v>Canopy Nomination 165: Purdue Polytechnic High School</v>
      </c>
      <c r="H56" s="6" t="s">
        <v>2224</v>
      </c>
      <c r="I56" s="5">
        <v>165.0</v>
      </c>
      <c r="J56" s="5"/>
      <c r="K56" s="5"/>
      <c r="L56" s="5" t="s">
        <v>109</v>
      </c>
      <c r="M56" s="5" t="s">
        <v>1399</v>
      </c>
      <c r="N56" s="5" t="s">
        <v>458</v>
      </c>
      <c r="O56" s="5" t="s">
        <v>323</v>
      </c>
      <c r="P56" s="8" t="s">
        <v>1400</v>
      </c>
      <c r="Q56" s="5" t="s">
        <v>157</v>
      </c>
      <c r="R56" s="5" t="s">
        <v>2240</v>
      </c>
    </row>
    <row r="57">
      <c r="A57" s="33" t="s">
        <v>2229</v>
      </c>
      <c r="B57" s="5" t="s">
        <v>1405</v>
      </c>
      <c r="C57" s="5" t="s">
        <v>1409</v>
      </c>
      <c r="D57" s="5" t="s">
        <v>1410</v>
      </c>
      <c r="E57" s="33" t="s">
        <v>132</v>
      </c>
      <c r="F57" s="34" t="s">
        <v>2219</v>
      </c>
      <c r="G57" s="16" t="str">
        <f>HYPERLINK("https://docs.google.com/document/d/1gipRGWXMUOX7rhdRGgD-_GFRxw5_H-kSFJCFr26mmyI/edit?usp=drivesdk","Canopy Nomination 166: Radford High School")</f>
        <v>Canopy Nomination 166: Radford High School</v>
      </c>
      <c r="H57" s="5" t="s">
        <v>2235</v>
      </c>
      <c r="I57" s="5">
        <v>166.0</v>
      </c>
      <c r="J57" s="5"/>
      <c r="K57" s="5" t="s">
        <v>2236</v>
      </c>
      <c r="L57" s="5" t="s">
        <v>109</v>
      </c>
      <c r="M57" s="5" t="s">
        <v>1406</v>
      </c>
      <c r="N57" s="5" t="s">
        <v>129</v>
      </c>
      <c r="O57" s="5" t="s">
        <v>1407</v>
      </c>
      <c r="P57" s="8" t="s">
        <v>1408</v>
      </c>
      <c r="Q57" s="5" t="s">
        <v>122</v>
      </c>
      <c r="R57" s="5" t="s">
        <v>2278</v>
      </c>
    </row>
    <row r="58">
      <c r="A58" s="33" t="s">
        <v>2216</v>
      </c>
      <c r="B58" s="5" t="s">
        <v>1443</v>
      </c>
      <c r="C58" s="5" t="s">
        <v>1446</v>
      </c>
      <c r="D58" s="5" t="s">
        <v>1447</v>
      </c>
      <c r="E58" s="33" t="s">
        <v>449</v>
      </c>
      <c r="F58" s="34" t="s">
        <v>2234</v>
      </c>
      <c r="G58" s="16" t="str">
        <f>HYPERLINK("https://docs.google.com/document/d/1UREkAmVNzCe5-hwabzxfNN4ezaAO4FcFCMAc7mpOI84/edit?usp=drivesdk","Canopy Nomination 171: Rocky Mountain School of Expeditionary Learning")</f>
        <v>Canopy Nomination 171: Rocky Mountain School of Expeditionary Learning</v>
      </c>
      <c r="H58" s="6" t="s">
        <v>2224</v>
      </c>
      <c r="I58" s="5">
        <v>171.0</v>
      </c>
      <c r="J58" s="5"/>
      <c r="K58" s="5"/>
      <c r="L58" s="5" t="s">
        <v>139</v>
      </c>
      <c r="M58" s="5" t="s">
        <v>527</v>
      </c>
      <c r="N58" s="5" t="s">
        <v>142</v>
      </c>
      <c r="O58" s="5" t="s">
        <v>1444</v>
      </c>
      <c r="P58" s="8" t="s">
        <v>1445</v>
      </c>
      <c r="Q58" s="5" t="s">
        <v>157</v>
      </c>
      <c r="R58" s="5" t="s">
        <v>2237</v>
      </c>
    </row>
    <row r="59">
      <c r="A59" s="33" t="s">
        <v>2216</v>
      </c>
      <c r="B59" s="5" t="s">
        <v>1458</v>
      </c>
      <c r="C59" s="5" t="s">
        <v>1460</v>
      </c>
      <c r="D59" s="5" t="s">
        <v>1461</v>
      </c>
      <c r="E59" s="33" t="s">
        <v>626</v>
      </c>
      <c r="F59" s="34" t="s">
        <v>2219</v>
      </c>
      <c r="G59" s="16" t="str">
        <f>HYPERLINK("https://docs.google.com/document/d/17Xn8nZGrZDqp2MT1fitjkPCDj9bmZq-SHN7jib-Ey6I/edit?usp=drivesdk","Canopy Nomination 173: Salem Church Elementary")</f>
        <v>Canopy Nomination 173: Salem Church Elementary</v>
      </c>
      <c r="H59" s="5" t="s">
        <v>2224</v>
      </c>
      <c r="I59" s="5">
        <v>173.0</v>
      </c>
      <c r="J59" s="5"/>
      <c r="K59" s="5" t="s">
        <v>2236</v>
      </c>
      <c r="L59" s="5" t="s">
        <v>139</v>
      </c>
      <c r="M59" s="5" t="s">
        <v>479</v>
      </c>
      <c r="N59" s="5" t="s">
        <v>512</v>
      </c>
      <c r="O59" s="5" t="s">
        <v>1459</v>
      </c>
      <c r="P59" s="7" t="s">
        <v>117</v>
      </c>
      <c r="Q59" s="5" t="s">
        <v>122</v>
      </c>
      <c r="R59" s="5" t="s">
        <v>2240</v>
      </c>
    </row>
    <row r="60">
      <c r="A60" s="33" t="s">
        <v>2229</v>
      </c>
      <c r="B60" s="5" t="s">
        <v>1498</v>
      </c>
      <c r="C60" s="5" t="s">
        <v>1502</v>
      </c>
      <c r="D60" s="5" t="s">
        <v>1503</v>
      </c>
      <c r="E60" s="33" t="s">
        <v>2218</v>
      </c>
      <c r="F60" s="34" t="s">
        <v>2219</v>
      </c>
      <c r="G60" s="16" t="str">
        <f>HYPERLINK("https://docs.google.com/document/d/1Sxg1EDkRB7SevVqCNxaSlVGO5IFEaZxT9sOcSdM_hGQ/edit?usp=drivesdk","Canopy Nomination 178: Science and Math Institute")</f>
        <v>Canopy Nomination 178: Science and Math Institute</v>
      </c>
      <c r="H60" s="6" t="s">
        <v>2235</v>
      </c>
      <c r="I60" s="5">
        <v>178.0</v>
      </c>
      <c r="J60" s="5"/>
      <c r="K60" s="5"/>
      <c r="L60" s="5" t="s">
        <v>109</v>
      </c>
      <c r="M60" s="5" t="s">
        <v>1499</v>
      </c>
      <c r="N60" s="5" t="s">
        <v>259</v>
      </c>
      <c r="O60" s="5" t="s">
        <v>1500</v>
      </c>
      <c r="P60" s="8" t="s">
        <v>1501</v>
      </c>
      <c r="Q60" s="5" t="s">
        <v>122</v>
      </c>
      <c r="R60" s="5" t="s">
        <v>2226</v>
      </c>
    </row>
    <row r="61">
      <c r="A61" s="33" t="s">
        <v>2216</v>
      </c>
      <c r="B61" s="5" t="s">
        <v>1520</v>
      </c>
      <c r="C61" s="5" t="s">
        <v>1522</v>
      </c>
      <c r="D61" s="5" t="s">
        <v>1523</v>
      </c>
      <c r="E61" s="33" t="s">
        <v>158</v>
      </c>
      <c r="F61" s="34" t="s">
        <v>2234</v>
      </c>
      <c r="G61" s="16" t="str">
        <f>HYPERLINK("https://docs.google.com/document/d/13TwQLyE4Zx5AhIXITXj2NqNXXs8GPfFPLTnIn3fbwL0/edit?usp=drivesdk","Canopy Nomination 181: Shamrock Garden Elementary School")</f>
        <v>Canopy Nomination 181: Shamrock Garden Elementary School</v>
      </c>
      <c r="H61" s="6" t="s">
        <v>2224</v>
      </c>
      <c r="I61" s="5">
        <v>181.0</v>
      </c>
      <c r="J61" s="5"/>
      <c r="L61" s="5" t="s">
        <v>139</v>
      </c>
      <c r="M61" s="5" t="s">
        <v>150</v>
      </c>
      <c r="N61" s="5" t="s">
        <v>151</v>
      </c>
      <c r="O61" s="5" t="s">
        <v>152</v>
      </c>
      <c r="P61" s="8" t="s">
        <v>1521</v>
      </c>
      <c r="Q61" s="5" t="s">
        <v>157</v>
      </c>
      <c r="R61" s="5" t="s">
        <v>2230</v>
      </c>
    </row>
    <row r="62">
      <c r="A62" s="33" t="s">
        <v>2229</v>
      </c>
      <c r="B62" s="5" t="s">
        <v>1525</v>
      </c>
      <c r="C62" s="5" t="s">
        <v>1529</v>
      </c>
      <c r="D62" s="5" t="s">
        <v>1530</v>
      </c>
      <c r="E62" s="33" t="s">
        <v>2218</v>
      </c>
      <c r="F62" s="34" t="s">
        <v>2219</v>
      </c>
      <c r="G62" s="16" t="str">
        <f>HYPERLINK("https://docs.google.com/document/d/1fVCHgAH2ZbB0pjVocjOSSnuAaCoJXb0hFUdVJ0kjkFU/edit?usp=drivesdk","Canopy Nomination 182: Shannon High School")</f>
        <v>Canopy Nomination 182: Shannon High School</v>
      </c>
      <c r="H62" s="6" t="s">
        <v>2235</v>
      </c>
      <c r="I62" s="5">
        <v>182.0</v>
      </c>
      <c r="J62" s="5"/>
      <c r="K62" s="5"/>
      <c r="L62" s="5" t="s">
        <v>139</v>
      </c>
      <c r="M62" s="5" t="s">
        <v>1526</v>
      </c>
      <c r="N62" s="5" t="s">
        <v>397</v>
      </c>
      <c r="O62" s="5" t="s">
        <v>1527</v>
      </c>
      <c r="P62" s="8" t="s">
        <v>1528</v>
      </c>
      <c r="Q62" s="5" t="s">
        <v>122</v>
      </c>
      <c r="R62" s="5" t="s">
        <v>2278</v>
      </c>
    </row>
    <row r="63">
      <c r="A63" s="33" t="s">
        <v>2216</v>
      </c>
      <c r="B63" s="5" t="s">
        <v>1562</v>
      </c>
      <c r="C63" s="5" t="s">
        <v>1563</v>
      </c>
      <c r="D63" s="5" t="s">
        <v>1564</v>
      </c>
      <c r="E63" s="33" t="s">
        <v>2218</v>
      </c>
      <c r="F63" s="34" t="s">
        <v>2219</v>
      </c>
      <c r="G63" s="16" t="str">
        <f>HYPERLINK("https://docs.google.com/document/d/184VBMh_G-Hn_AA78vzI22feiVhtRol38IJkcWFaTDPg/edit?usp=drivesdk","Canopy Nomination 187: Sisu Academy")</f>
        <v>Canopy Nomination 187: Sisu Academy</v>
      </c>
      <c r="H63" s="6" t="s">
        <v>2224</v>
      </c>
      <c r="I63" s="5">
        <v>187.0</v>
      </c>
      <c r="J63" s="5"/>
      <c r="K63" s="5"/>
      <c r="L63" s="5" t="s">
        <v>139</v>
      </c>
      <c r="M63" s="5" t="s">
        <v>616</v>
      </c>
      <c r="N63" s="5" t="s">
        <v>222</v>
      </c>
      <c r="O63" s="5" t="s">
        <v>323</v>
      </c>
      <c r="P63" s="8" t="s">
        <v>117</v>
      </c>
      <c r="Q63" s="5" t="s">
        <v>122</v>
      </c>
      <c r="R63" s="5" t="s">
        <v>2230</v>
      </c>
    </row>
    <row r="64">
      <c r="A64" s="33" t="s">
        <v>2229</v>
      </c>
      <c r="B64" s="5" t="s">
        <v>1566</v>
      </c>
      <c r="C64" s="5" t="s">
        <v>1569</v>
      </c>
      <c r="D64" s="5" t="s">
        <v>1570</v>
      </c>
      <c r="E64" s="33" t="s">
        <v>2218</v>
      </c>
      <c r="F64" s="34" t="s">
        <v>2219</v>
      </c>
      <c r="G64" s="16" t="str">
        <f>HYPERLINK("https://docs.google.com/document/d/1plbyW5TkB7Jo_elYRTgAilQNvUG2Edkc6r_IQAGuRnA/edit?usp=drivesdk","Canopy Nomination 188: Soaring Heights Pk-8")</f>
        <v>Canopy Nomination 188: Soaring Heights Pk-8</v>
      </c>
      <c r="H64" s="6" t="s">
        <v>2235</v>
      </c>
      <c r="I64" s="5">
        <v>188.0</v>
      </c>
      <c r="J64" s="5"/>
      <c r="K64" s="5"/>
      <c r="L64" s="5" t="s">
        <v>109</v>
      </c>
      <c r="M64" s="5" t="s">
        <v>1567</v>
      </c>
      <c r="N64" s="5" t="s">
        <v>142</v>
      </c>
      <c r="O64" s="5" t="s">
        <v>1568</v>
      </c>
      <c r="P64" s="8" t="s">
        <v>117</v>
      </c>
      <c r="Q64" s="5" t="s">
        <v>122</v>
      </c>
      <c r="R64" s="5" t="s">
        <v>2240</v>
      </c>
    </row>
    <row r="65">
      <c r="A65" s="33" t="s">
        <v>2229</v>
      </c>
      <c r="B65" s="5" t="s">
        <v>1583</v>
      </c>
      <c r="C65" s="5" t="s">
        <v>1584</v>
      </c>
      <c r="D65" s="5" t="s">
        <v>1585</v>
      </c>
      <c r="E65" s="33" t="s">
        <v>2218</v>
      </c>
      <c r="F65" s="34" t="s">
        <v>2219</v>
      </c>
      <c r="G65" s="16" t="str">
        <f>HYPERLINK("https://docs.google.com/document/d/1pjBurJjCk2LQit5oqh_Ydxs9RkHOWT0DUYuBXif80JQ/edit?usp=drivesdk","Canopy Nomination 190: Social Justice School")</f>
        <v>Canopy Nomination 190: Social Justice School</v>
      </c>
      <c r="H65" s="6" t="s">
        <v>2235</v>
      </c>
      <c r="I65" s="5">
        <v>190.0</v>
      </c>
      <c r="J65" s="5"/>
      <c r="K65" s="5"/>
      <c r="L65" s="5" t="s">
        <v>139</v>
      </c>
      <c r="M65" s="5" t="s">
        <v>259</v>
      </c>
      <c r="N65" s="5" t="s">
        <v>439</v>
      </c>
      <c r="O65" s="5" t="s">
        <v>323</v>
      </c>
      <c r="P65" s="7" t="s">
        <v>117</v>
      </c>
      <c r="Q65" s="5" t="s">
        <v>122</v>
      </c>
      <c r="R65" s="5" t="s">
        <v>2240</v>
      </c>
    </row>
    <row r="66">
      <c r="A66" s="33" t="s">
        <v>2216</v>
      </c>
      <c r="B66" s="5" t="s">
        <v>1625</v>
      </c>
      <c r="C66" s="5" t="s">
        <v>1626</v>
      </c>
      <c r="D66" s="5" t="s">
        <v>1627</v>
      </c>
      <c r="E66" s="33" t="s">
        <v>2218</v>
      </c>
      <c r="F66" s="34" t="s">
        <v>2219</v>
      </c>
      <c r="G66" s="16" t="str">
        <f>HYPERLINK("https://docs.google.com/document/d/1TURRMuEYaKiWaKNgy5JMt5UTHg8mPlNBdXlsnceHvmY/edit?usp=drivesdk","Canopy Nomination 195: Statesman Academy for Boys")</f>
        <v>Canopy Nomination 195: Statesman Academy for Boys</v>
      </c>
      <c r="H66" s="6" t="s">
        <v>2224</v>
      </c>
      <c r="I66" s="5">
        <v>195.0</v>
      </c>
      <c r="J66" s="5"/>
      <c r="K66" s="5"/>
      <c r="L66" s="5" t="s">
        <v>109</v>
      </c>
      <c r="M66" s="5" t="s">
        <v>259</v>
      </c>
      <c r="N66" s="5" t="s">
        <v>439</v>
      </c>
      <c r="O66" s="5" t="s">
        <v>143</v>
      </c>
      <c r="P66" s="7" t="s">
        <v>117</v>
      </c>
      <c r="Q66" s="5" t="s">
        <v>122</v>
      </c>
      <c r="R66" s="5" t="s">
        <v>2240</v>
      </c>
    </row>
    <row r="67">
      <c r="A67" s="33" t="s">
        <v>2216</v>
      </c>
      <c r="B67" s="5" t="s">
        <v>1653</v>
      </c>
      <c r="C67" s="5" t="s">
        <v>1656</v>
      </c>
      <c r="D67" s="5" t="s">
        <v>1657</v>
      </c>
      <c r="E67" s="33" t="s">
        <v>2218</v>
      </c>
      <c r="F67" s="34" t="s">
        <v>2219</v>
      </c>
      <c r="G67" s="16" t="str">
        <f>HYPERLINK("https://docs.google.com/document/d/1Or6hLm4w6jHME5501VzMjLNM35zbARy7LrTYgc6zOkg/edit?usp=drivesdk","Canopy Nomination 199: Summit Public Schools")</f>
        <v>Canopy Nomination 199: Summit Public Schools</v>
      </c>
      <c r="H67" s="6" t="s">
        <v>2224</v>
      </c>
      <c r="I67" s="5">
        <v>199.0</v>
      </c>
      <c r="J67" s="5"/>
      <c r="K67" s="5"/>
      <c r="L67" s="5" t="s">
        <v>109</v>
      </c>
      <c r="M67" s="5" t="s">
        <v>608</v>
      </c>
      <c r="N67" s="5" t="s">
        <v>222</v>
      </c>
      <c r="O67" s="5" t="s">
        <v>1654</v>
      </c>
      <c r="P67" s="8" t="s">
        <v>1655</v>
      </c>
      <c r="Q67" s="5" t="s">
        <v>122</v>
      </c>
      <c r="R67" s="5" t="s">
        <v>2278</v>
      </c>
    </row>
    <row r="68">
      <c r="A68" s="33" t="s">
        <v>2216</v>
      </c>
      <c r="B68" s="5" t="s">
        <v>1701</v>
      </c>
      <c r="C68" s="5" t="s">
        <v>1704</v>
      </c>
      <c r="D68" s="5" t="s">
        <v>1705</v>
      </c>
      <c r="E68" s="33" t="s">
        <v>920</v>
      </c>
      <c r="F68" s="34" t="s">
        <v>2219</v>
      </c>
      <c r="G68" s="16" t="str">
        <f>HYPERLINK("https://docs.google.com/document/d/1tWJ4s8-HcJva-1t_aYqOHsnuOUjTTDWOQ0MkdUQS3NI/edit?usp=drivesdk","Canopy Nomination 205: The NET Charter High School: Gentilly")</f>
        <v>Canopy Nomination 205: The NET Charter High School: Gentilly</v>
      </c>
      <c r="H68" s="6" t="s">
        <v>2224</v>
      </c>
      <c r="I68" s="5">
        <v>205.0</v>
      </c>
      <c r="J68" s="5"/>
      <c r="K68" s="5"/>
      <c r="L68" s="5" t="s">
        <v>139</v>
      </c>
      <c r="M68" s="5" t="s">
        <v>1453</v>
      </c>
      <c r="N68" s="5" t="s">
        <v>467</v>
      </c>
      <c r="O68" s="5" t="s">
        <v>1702</v>
      </c>
      <c r="P68" s="8" t="s">
        <v>1703</v>
      </c>
      <c r="Q68" s="5" t="s">
        <v>122</v>
      </c>
      <c r="R68" s="5" t="s">
        <v>2237</v>
      </c>
    </row>
    <row r="69">
      <c r="A69" s="33" t="s">
        <v>2216</v>
      </c>
      <c r="B69" s="5" t="s">
        <v>2396</v>
      </c>
      <c r="C69" s="5" t="s">
        <v>1718</v>
      </c>
      <c r="D69" s="5" t="s">
        <v>1719</v>
      </c>
      <c r="E69" s="33" t="s">
        <v>754</v>
      </c>
      <c r="F69" s="34" t="s">
        <v>2219</v>
      </c>
      <c r="G69" s="16" t="str">
        <f>HYPERLINK("https://docs.google.com/document/d/1HXmhTSZQZhOlk4YVW_uJcn7bYvGudTH8qDO1OL5LQio/edit?usp=drivesdk","Canopy Nomination 207: Ton Tyson School of Innovation")</f>
        <v>Canopy Nomination 207: Ton Tyson School of Innovation</v>
      </c>
      <c r="H69" s="6" t="s">
        <v>2224</v>
      </c>
      <c r="I69" s="5">
        <v>207.0</v>
      </c>
      <c r="J69" s="5"/>
      <c r="K69" s="5"/>
      <c r="L69" s="5" t="s">
        <v>109</v>
      </c>
      <c r="M69" s="5" t="s">
        <v>1716</v>
      </c>
      <c r="N69" s="5" t="s">
        <v>386</v>
      </c>
      <c r="O69" s="5" t="s">
        <v>1717</v>
      </c>
      <c r="P69" s="7" t="s">
        <v>117</v>
      </c>
      <c r="Q69" s="5" t="s">
        <v>122</v>
      </c>
      <c r="R69" s="5" t="s">
        <v>2237</v>
      </c>
    </row>
    <row r="70">
      <c r="A70" s="33" t="s">
        <v>2216</v>
      </c>
      <c r="B70" s="5" t="s">
        <v>1756</v>
      </c>
      <c r="C70" s="5" t="s">
        <v>1760</v>
      </c>
      <c r="D70" s="5" t="s">
        <v>1761</v>
      </c>
      <c r="E70" s="33" t="s">
        <v>1121</v>
      </c>
      <c r="F70" s="34" t="s">
        <v>2234</v>
      </c>
      <c r="G70" s="16" t="str">
        <f>HYPERLINK("https://docs.google.com/document/d/1IOgGH-YwaZAcA4e1PQY7aiyjQie-fxL1GgxbVSFvoZI/edit?usp=drivesdk","Canopy Nomination 213: Valley New School")</f>
        <v>Canopy Nomination 213: Valley New School</v>
      </c>
      <c r="H70" s="6" t="s">
        <v>2224</v>
      </c>
      <c r="I70" s="5">
        <v>213.0</v>
      </c>
      <c r="J70" s="5"/>
      <c r="K70" s="5"/>
      <c r="L70" s="5" t="s">
        <v>139</v>
      </c>
      <c r="M70" s="5" t="s">
        <v>1757</v>
      </c>
      <c r="N70" s="5" t="s">
        <v>503</v>
      </c>
      <c r="O70" s="5" t="s">
        <v>1758</v>
      </c>
      <c r="P70" s="8" t="s">
        <v>1759</v>
      </c>
      <c r="Q70" s="5" t="s">
        <v>157</v>
      </c>
      <c r="R70" s="5" t="s">
        <v>2240</v>
      </c>
    </row>
    <row r="71">
      <c r="A71" s="33" t="s">
        <v>2216</v>
      </c>
      <c r="B71" s="5" t="s">
        <v>1785</v>
      </c>
      <c r="C71" s="5" t="s">
        <v>1789</v>
      </c>
      <c r="D71" s="5" t="s">
        <v>1790</v>
      </c>
      <c r="E71" s="33" t="s">
        <v>1823</v>
      </c>
      <c r="F71" s="34" t="s">
        <v>2219</v>
      </c>
      <c r="G71" s="16" t="str">
        <f>HYPERLINK("https://docs.google.com/document/d/1ODFk9Mz-m9OYVjyd1XvQxHeusK5n6lRiOf0Dd13UHFM/edit?usp=drivesdk","Canopy Nomination 217: Vilas Elementary School")</f>
        <v>Canopy Nomination 217: Vilas Elementary School</v>
      </c>
      <c r="H71" s="5" t="s">
        <v>2224</v>
      </c>
      <c r="I71" s="5">
        <v>217.0</v>
      </c>
      <c r="J71" s="5"/>
      <c r="K71" s="5" t="s">
        <v>2236</v>
      </c>
      <c r="L71" s="5" t="s">
        <v>109</v>
      </c>
      <c r="M71" s="5" t="s">
        <v>1786</v>
      </c>
      <c r="N71" s="5" t="s">
        <v>448</v>
      </c>
      <c r="O71" s="5" t="s">
        <v>1787</v>
      </c>
      <c r="P71" s="8" t="s">
        <v>1788</v>
      </c>
      <c r="Q71" s="5" t="s">
        <v>122</v>
      </c>
      <c r="R71" s="5" t="s">
        <v>2237</v>
      </c>
    </row>
    <row r="72">
      <c r="A72" s="33" t="s">
        <v>2216</v>
      </c>
      <c r="B72" s="5" t="s">
        <v>1816</v>
      </c>
      <c r="C72" s="5" t="s">
        <v>1820</v>
      </c>
      <c r="D72" s="5" t="s">
        <v>1821</v>
      </c>
      <c r="E72" s="33" t="s">
        <v>1426</v>
      </c>
      <c r="F72" s="34" t="s">
        <v>2219</v>
      </c>
      <c r="G72" s="16" t="str">
        <f>HYPERLINK("https://docs.google.com/document/d/1Z5eIjxX4D6aHuM8wDOHjaOpMAH6QM2KUOja6Ly5suIE/edit?usp=drivesdk","Canopy Nomination 221: Waukesha STEM Academy Saratoga Campus")</f>
        <v>Canopy Nomination 221: Waukesha STEM Academy Saratoga Campus</v>
      </c>
      <c r="H72" s="5" t="s">
        <v>2224</v>
      </c>
      <c r="I72" s="5">
        <v>221.0</v>
      </c>
      <c r="J72" s="5"/>
      <c r="K72" s="5" t="s">
        <v>2236</v>
      </c>
      <c r="L72" s="5" t="s">
        <v>139</v>
      </c>
      <c r="M72" s="5" t="s">
        <v>1817</v>
      </c>
      <c r="N72" s="5" t="s">
        <v>503</v>
      </c>
      <c r="O72" s="5" t="s">
        <v>1818</v>
      </c>
      <c r="P72" s="8" t="s">
        <v>1819</v>
      </c>
      <c r="Q72" s="5" t="s">
        <v>122</v>
      </c>
      <c r="R72" s="5" t="s">
        <v>2237</v>
      </c>
    </row>
    <row r="73">
      <c r="A73" s="33" t="s">
        <v>2229</v>
      </c>
      <c r="B73" s="5" t="s">
        <v>1824</v>
      </c>
      <c r="C73" s="5" t="s">
        <v>1828</v>
      </c>
      <c r="D73" s="5" t="s">
        <v>1829</v>
      </c>
      <c r="E73" s="33" t="s">
        <v>2218</v>
      </c>
      <c r="F73" s="34" t="s">
        <v>2219</v>
      </c>
      <c r="G73" s="16" t="str">
        <f>HYPERLINK("https://docs.google.com/document/d/1ONj2Zr-NNGr5YG5JP1icnY0R4CWyWOeYqVL0zPumJYU/edit?usp=drivesdk","Canopy Nomination 222: Weber Elementary")</f>
        <v>Canopy Nomination 222: Weber Elementary</v>
      </c>
      <c r="H73" s="6" t="s">
        <v>2235</v>
      </c>
      <c r="I73" s="5">
        <v>222.0</v>
      </c>
      <c r="J73" s="5"/>
      <c r="K73" s="5"/>
      <c r="L73" s="5" t="s">
        <v>139</v>
      </c>
      <c r="M73" s="5" t="s">
        <v>1825</v>
      </c>
      <c r="N73" s="5" t="s">
        <v>397</v>
      </c>
      <c r="O73" s="5" t="s">
        <v>1826</v>
      </c>
      <c r="P73" s="8" t="s">
        <v>1827</v>
      </c>
      <c r="Q73" s="5" t="s">
        <v>122</v>
      </c>
      <c r="R73" s="5" t="s">
        <v>2237</v>
      </c>
    </row>
    <row r="74">
      <c r="A74" s="33" t="s">
        <v>2216</v>
      </c>
      <c r="B74" s="5" t="s">
        <v>1861</v>
      </c>
      <c r="C74" s="5" t="s">
        <v>1862</v>
      </c>
      <c r="D74" s="5" t="s">
        <v>1863</v>
      </c>
      <c r="E74" s="33" t="s">
        <v>2218</v>
      </c>
      <c r="F74" s="34" t="s">
        <v>2219</v>
      </c>
      <c r="G74" s="16" t="str">
        <f>HYPERLINK("https://docs.google.com/document/d/19x0QFmmHdM3_-9pyyCNs0K_bO0oA6zUen1exR8a74js/edit?usp=drivesdk","Canopy Nomination 227: Whittle School")</f>
        <v>Canopy Nomination 227: Whittle School</v>
      </c>
      <c r="H74" s="6" t="s">
        <v>2224</v>
      </c>
      <c r="I74" s="5">
        <v>227.0</v>
      </c>
      <c r="J74" s="5"/>
      <c r="K74" s="5"/>
      <c r="L74" s="5" t="s">
        <v>139</v>
      </c>
      <c r="M74" s="5" t="s">
        <v>259</v>
      </c>
      <c r="N74" s="5" t="s">
        <v>439</v>
      </c>
      <c r="O74" s="5" t="s">
        <v>1861</v>
      </c>
      <c r="P74" s="7" t="s">
        <v>117</v>
      </c>
      <c r="Q74" s="5" t="s">
        <v>122</v>
      </c>
      <c r="R74" s="5" t="s">
        <v>2237</v>
      </c>
    </row>
    <row r="75">
      <c r="A75" s="33" t="s">
        <v>2216</v>
      </c>
      <c r="B75" s="5" t="s">
        <v>1906</v>
      </c>
      <c r="C75" s="5" t="s">
        <v>1911</v>
      </c>
      <c r="D75" s="5" t="s">
        <v>1912</v>
      </c>
      <c r="E75" s="33" t="s">
        <v>1905</v>
      </c>
      <c r="F75" s="34" t="s">
        <v>2219</v>
      </c>
      <c r="G75" s="16" t="str">
        <f>HYPERLINK("https://docs.google.com/document/d/1ar2WkPv__ZvyGZ7cxi6y9wDcPw3vVuQ7c0DmpwsveVs/edit?usp=drivesdk","Canopy Nomination 233: César E. Chávez Multicultural Academic Center")</f>
        <v>Canopy Nomination 233: César E. Chávez Multicultural Academic Center</v>
      </c>
      <c r="H75" s="6" t="s">
        <v>2224</v>
      </c>
      <c r="I75" s="5">
        <v>233.0</v>
      </c>
      <c r="J75" s="5"/>
      <c r="K75" s="5"/>
      <c r="L75" s="5" t="s">
        <v>139</v>
      </c>
      <c r="M75" s="5" t="s">
        <v>424</v>
      </c>
      <c r="N75" s="5" t="s">
        <v>425</v>
      </c>
      <c r="O75" s="5" t="s">
        <v>1907</v>
      </c>
      <c r="P75" s="18" t="s">
        <v>1908</v>
      </c>
      <c r="Q75" s="5" t="s">
        <v>122</v>
      </c>
      <c r="R75" s="5" t="s">
        <v>2230</v>
      </c>
    </row>
    <row r="76">
      <c r="A76" s="33" t="s">
        <v>2229</v>
      </c>
      <c r="B76" s="5" t="s">
        <v>1914</v>
      </c>
      <c r="C76" s="5" t="s">
        <v>1918</v>
      </c>
      <c r="D76" s="5" t="s">
        <v>1919</v>
      </c>
      <c r="E76" s="33" t="s">
        <v>1905</v>
      </c>
      <c r="F76" s="34" t="s">
        <v>2219</v>
      </c>
      <c r="G76" s="16" t="str">
        <f>HYPERLINK("https://docs.google.com/document/d/1l3QQxQbQWQSD9UwFxn6TIFcEglkqVMiRvvag5lwMu9U/edit?usp=drivesdk","Canopy Nomination 234: Virtual Learning Academy")</f>
        <v>Canopy Nomination 234: Virtual Learning Academy</v>
      </c>
      <c r="H76" s="6" t="s">
        <v>2235</v>
      </c>
      <c r="I76" s="5">
        <v>234.0</v>
      </c>
      <c r="J76" s="5"/>
      <c r="K76" s="5"/>
      <c r="L76" s="5" t="s">
        <v>139</v>
      </c>
      <c r="M76" s="5" t="s">
        <v>1915</v>
      </c>
      <c r="N76" s="5" t="s">
        <v>448</v>
      </c>
      <c r="O76" s="5" t="s">
        <v>1916</v>
      </c>
      <c r="P76" s="18" t="s">
        <v>1917</v>
      </c>
      <c r="Q76" s="5" t="s">
        <v>122</v>
      </c>
      <c r="R76" s="5" t="s">
        <v>2240</v>
      </c>
    </row>
    <row r="77">
      <c r="A77" s="33" t="s">
        <v>2216</v>
      </c>
      <c r="B77" s="22" t="s">
        <v>1922</v>
      </c>
      <c r="C77" s="22" t="s">
        <v>1928</v>
      </c>
      <c r="D77" s="22" t="s">
        <v>1929</v>
      </c>
      <c r="E77" s="33" t="s">
        <v>2218</v>
      </c>
      <c r="F77" s="34" t="s">
        <v>2255</v>
      </c>
      <c r="G77" s="30" t="str">
        <f>HYPERLINK("https://docs.google.com/document/d/1UqRMKJsblFEtHmEKK5GaSdlifGmbNc_c7xPERC1iGAg/edit?usp=drivesdk","Canopy Nomination 235: International School of the Americas")</f>
        <v>Canopy Nomination 235: International School of the Americas</v>
      </c>
      <c r="H77" s="6" t="s">
        <v>2224</v>
      </c>
      <c r="I77" s="19">
        <v>235.0</v>
      </c>
      <c r="J77" s="20"/>
      <c r="K77" s="20"/>
      <c r="L77" s="20" t="s">
        <v>109</v>
      </c>
      <c r="M77" s="22" t="s">
        <v>1925</v>
      </c>
      <c r="N77" s="22" t="s">
        <v>397</v>
      </c>
      <c r="O77" s="22" t="s">
        <v>1926</v>
      </c>
      <c r="P77" s="23" t="s">
        <v>1927</v>
      </c>
      <c r="Q77" s="20" t="s">
        <v>157</v>
      </c>
      <c r="R77" s="5" t="s">
        <v>2240</v>
      </c>
    </row>
  </sheetData>
  <conditionalFormatting sqref="A1:R77">
    <cfRule type="cellIs" dxfId="6" priority="1" stopIfTrue="1" operator="equal">
      <formula>"EMAIL_OPENED"</formula>
    </cfRule>
  </conditionalFormatting>
  <conditionalFormatting sqref="A1:R77">
    <cfRule type="cellIs" dxfId="7" priority="2" stopIfTrue="1" operator="equal">
      <formula>"EMAIL_CLICKED"</formula>
    </cfRule>
  </conditionalFormatting>
  <conditionalFormatting sqref="A1:R77">
    <cfRule type="cellIs" dxfId="7" priority="3" stopIfTrue="1" operator="equal">
      <formula>"RESPONDED"</formula>
    </cfRule>
  </conditionalFormatting>
  <conditionalFormatting sqref="A1:R77">
    <cfRule type="cellIs" dxfId="8" priority="4" stopIfTrue="1" operator="equal">
      <formula>"EMAIL_NOT_SENT"</formula>
    </cfRule>
  </conditionalFormatting>
  <conditionalFormatting sqref="A1:R77">
    <cfRule type="cellIs" dxfId="8" priority="5" stopIfTrue="1" operator="equal">
      <formula>"BOUNCED"</formula>
    </cfRule>
  </conditionalFormatting>
  <conditionalFormatting sqref="A1:R77">
    <cfRule type="cellIs" dxfId="9" priority="6" stopIfTrue="1" operator="equal">
      <formula>"UNSUBSCRIBED"</formula>
    </cfRule>
  </conditionalFormatting>
  <conditionalFormatting sqref="A1:R77">
    <cfRule type="cellIs" dxfId="8" priority="7" stopIfTrue="1" operator="equal">
      <formula>"ERROR"</formula>
    </cfRule>
  </conditionalFormatting>
  <conditionalFormatting sqref="A1:R77">
    <cfRule type="cellIs" dxfId="10" priority="8" stopIfTrue="1" operator="equal">
      <formula>"NO_RECIPIENT"</formula>
    </cfRule>
  </conditionalFormatting>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s>
  <drawing r:id="rId78"/>
  <legacyDrawing r:id="rId79"/>
</worksheet>
</file>