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models_extra\CM_module\case_studies\"/>
    </mc:Choice>
  </mc:AlternateContent>
  <xr:revisionPtr revIDLastSave="0" documentId="13_ncr:1_{67138BF0-B56B-4E12-BF18-2E8C4E0EB50A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External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Ext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ExternalSourcingCost" sheetId="52" r:id="rId48"/>
    <sheet name="BeneficialReuseCost" sheetId="123" r:id="rId49"/>
    <sheet name="BeneficialReuseCredit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2" l="1"/>
  <c r="A1" i="47"/>
  <c r="A1" i="124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69"/>
  <c r="A1" i="68"/>
  <c r="A1" i="49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<sst xmlns="http://schemas.openxmlformats.org/spreadsheetml/2006/main" count="760" uniqueCount="229">
  <si>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</si>
  <si>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</si>
  <si>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</si>
  <si>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</si>
  <si>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</si>
  <si>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</si>
  <si>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</si>
  <si>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</si>
  <si>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</si>
  <si>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</si>
  <si>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</si>
  <si>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</si>
  <si>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</si>
  <si>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</si>
  <si>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</si>
  <si>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</si>
  <si>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</si>
  <si>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</si>
  <si>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</si>
  <si>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</si>
  <si>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</si>
  <si>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</si>
  <si>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</si>
  <si>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</si>
  <si>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</si>
  <si>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</si>
  <si>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</si>
  <si>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</si>
  <si>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</si>
  <si>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Figure 1: Illustration of the optimization workflow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</si>
  <si>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</si>
  <si>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</si>
  <si>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</si>
  <si>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</si>
  <si>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</si>
  <si>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</si>
  <si>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</si>
  <si>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</si>
  <si>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</si>
  <si>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</si>
  <si>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</si>
  <si>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</si>
  <si>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</si>
  <si>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</si>
  <si>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</si>
  <si>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</si>
  <si>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</si>
  <si>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</si>
  <si>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</si>
  <si>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</si>
  <si>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</si>
  <si>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</si>
  <si>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</si>
  <si>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</si>
  <si>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</si>
  <si>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</si>
  <si>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</si>
  <si>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</si>
  <si>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</si>
  <si>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</si>
  <si>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</si>
  <si>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</si>
  <si>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</si>
  <si>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</si>
  <si>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</si>
  <si>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</si>
  <si>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</si>
  <si>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</si>
  <si>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</si>
  <si>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</si>
  <si>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</si>
  <si>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</si>
  <si>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</si>
  <si>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</si>
  <si>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</si>
  <si>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</si>
  <si>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</si>
  <si>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</si>
  <si>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</si>
  <si>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</si>
  <si>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</si>
  <si>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</si>
  <si>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</si>
  <si>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</si>
  <si>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</si>
  <si>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</si>
  <si>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</si>
  <si>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</si>
  <si>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</si>
  <si>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</si>
  <si>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</si>
  <si>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</si>
  <si>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</si>
  <si>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</si>
  <si>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</si>
  <si>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</si>
  <si>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</si>
  <si>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</si>
  <si>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</si>
  <si>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</si>
  <si>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</si>
  <si>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</si>
  <si>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</si>
  <si>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</si>
  <si>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</si>
  <si>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</si>
  <si>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</si>
  <si>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</si>
  <si>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</si>
  <si>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</si>
  <si>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</si>
  <si>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</si>
  <si>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</si>
  <si>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</si>
  <si>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</si>
  <si>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</si>
  <si>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</si>
  <si>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</si>
  <si>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</si>
  <si>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</si>
  <si>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</si>
  <si>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</si>
  <si>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</si>
  <si>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</si>
  <si>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</si>
  <si>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</si>
  <si>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</si>
  <si>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</si>
  <si>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</si>
  <si>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</si>
  <si>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</si>
  <si>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</si>
  <si>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</si>
  <si>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</si>
  <si>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</si>
  <si>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</si>
  <si>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</si>
  <si>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</si>
  <si>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</si>
  <si>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</si>
  <si>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</si>
  <si>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</si>
  <si>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</si>
  <si>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</si>
  <si>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</si>
  <si>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</si>
  <si>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</si>
  <si>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</si>
  <si>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</si>
  <si>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</si>
  <si>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</si>
  <si>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</si>
  <si>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</si>
  <si>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</si>
  <si>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</si>
  <si>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</si>
  <si>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</si>
  <si>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</si>
  <si>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</si>
  <si>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</si>
  <si>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</si>
  <si>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</si>
  <si>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</si>
  <si>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</si>
  <si>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</si>
  <si>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</si>
  <si>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</si>
  <si>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</si>
  <si>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</si>
  <si>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</si>
  <si>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</si>
  <si>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</si>
  <si>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</si>
  <si>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</si>
  <si>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</si>
  <si>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</si>
  <si>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</si>
  <si>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</si>
  <si>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</si>
  <si>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</si>
  <si>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</si>
  <si>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</si>
  <si>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</si>
  <si>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</si>
  <si>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</si>
  <si>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</si>
  <si>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</si>
  <si>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</si>
  <si>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</si>
  <si>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</si>
  <si>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</si>
  <si>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</si>
  <si>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</si>
  <si>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</si>
  <si>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</si>
  <si>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</si>
  <si>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</si>
  <si>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</si>
  <si>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</si>
  <si>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</si>
  <si>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</si>
  <si>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</si>
  <si>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</si>
  <si>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</si>
  <si>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</si>
  <si>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</si>
  <si>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</si>
  <si>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</si>
  <si>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</si>
  <si>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</si>
  <si>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</si>
  <si>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</si>
  <si>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</si>
  <si>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</si>
  <si>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Choice on whether the site will treat that componenet or not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</si>
  <si>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</si>
  <si>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</si>
  <si>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</si>
  <si>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</si>
  <si>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</si>
  <si>
    <t>Minimum Water Quality out of Residual Stream [mg/L]</t>
  </si>
  <si>
    <t>ExternalWaterSources</t>
  </si>
  <si>
    <t>External Water Sources to Completions Pads Piping Arcs [-]</t>
  </si>
  <si>
    <t>External Water Sources to Network Nodes Piping Arcs [-]</t>
  </si>
  <si>
    <t>External Water Sources to Completions Pads Trucking Arcs [-]</t>
  </si>
  <si>
    <t>List of all External Water Source Identifiers [-]</t>
  </si>
  <si>
    <t xml:space="preserve"> </t>
  </si>
  <si>
    <t>Cost for sourcing external water for frac</t>
  </si>
  <si>
    <t>External Water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</si>
</sst>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6" xfId="0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21" xfId="0" applyFont="1" applyFill="1" applyBorder="1" applyAlignment="1">
      <alignment horizontal="center"/>
    </xf>
    <xf numFmtId="0" fontId="1" fillId="4" borderId="21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3" xfId="0" applyFont="1" applyFill="1" applyBorder="1"/>
    <xf numFmtId="0" fontId="1" fillId="4" borderId="2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quotePrefix="1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center"/>
    </xf>
    <xf numFmtId="3" fontId="1" fillId="3" borderId="33" xfId="0" applyNumberFormat="1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11" fontId="1" fillId="3" borderId="1" xfId="2" applyNumberFormat="1" applyFont="1" applyFill="1" applyBorder="1" applyAlignment="1">
      <alignment horizontal="center"/>
    </xf>
    <xf numFmtId="11" fontId="1" fillId="3" borderId="32" xfId="2" applyNumberFormat="1" applyFont="1" applyFill="1" applyBorder="1" applyAlignment="1">
      <alignment horizontal="center"/>
    </xf>
    <xf numFmtId="11" fontId="1" fillId="3" borderId="3" xfId="2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6" xfId="2" applyFont="1" applyFill="1" applyBorder="1" applyAlignment="1">
      <alignment horizontal="center"/>
    </xf>
    <xf numFmtId="43" fontId="1" fillId="3" borderId="37" xfId="2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4"/>
  <sheetViews>
    <sheetView tabSelected="1" zoomScale="110" zoomScaleNormal="110" workbookViewId="0"/>
  </sheetViews>
  <sheetFormatPr defaultColWidth="8.7109375"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228</v>
      </c>
      <c r="D30" s="17"/>
      <c r="E30" s="17"/>
      <c r="F30" s="17" t="s">
        <v>227</v>
      </c>
      <c r="G30" s="17"/>
      <c r="H30" s="17"/>
      <c r="I30" s="17"/>
      <c r="J30" s="17"/>
      <c r="K30" s="18"/>
      <c r="M30" s="24" t="s">
        <v>29</v>
      </c>
    </row>
    <row r="31" spans="2:13" x14ac:dyDescent="0.25">
      <c r="B31" s="15"/>
      <c r="C31" s="20" t="s">
        <v>30</v>
      </c>
      <c r="D31" s="17"/>
      <c r="E31" s="17"/>
      <c r="F31" s="17" t="s">
        <v>31</v>
      </c>
      <c r="G31" s="17"/>
      <c r="H31" s="17"/>
      <c r="I31" s="17"/>
      <c r="J31" s="17"/>
      <c r="K31" s="18"/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ht="15.75" thickBot="1" x14ac:dyDescent="0.3">
      <c r="B34" s="21"/>
      <c r="C34" s="22"/>
      <c r="D34" s="22"/>
      <c r="E34" s="22"/>
      <c r="F34" s="22"/>
      <c r="G34" s="22"/>
      <c r="H34" s="22"/>
      <c r="I34" s="22"/>
      <c r="J34" s="22"/>
      <c r="K34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ExternalSourcingCost!A1" display="External Water Costs" xr:uid="{88138AE4-1159-418A-A895-39D1A4152B0C}"/>
    <hyperlink ref="C31" location="DisposalOperationalCost!A1" display="Disposal Costs" xr:uid="{906CEF7C-3D67-4EB0-9995-1E45CB542C7C}"/>
    <hyperlink ref="C32" location="TruckingHourlyCost!A1" display="Hauling Rates" xr:uid="{E573813D-C46B-4CBC-BD31-9C5E10AF7D7A}"/>
    <hyperlink ref="C33" location="InitialPipelineCapacity!A1" display="Transfer Lines" xr:uid="{DE4838A7-5816-4652-8F68-37E66B00E2E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107</v>
      </c>
    </row>
    <row r="2" spans="1:16" x14ac:dyDescent="0.25">
      <c r="A2" s="2" t="s">
        <v>108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109</v>
      </c>
    </row>
    <row r="2" spans="1:16" x14ac:dyDescent="0.25">
      <c r="A2" s="2" t="s">
        <v>110</v>
      </c>
    </row>
    <row r="3" spans="1:16" x14ac:dyDescent="0.25">
      <c r="A3" s="2" t="s">
        <v>111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114</v>
      </c>
    </row>
    <row r="2" spans="1:16" x14ac:dyDescent="0.25">
      <c r="A2" s="2" t="s">
        <v>115</v>
      </c>
    </row>
    <row r="3" spans="1:16" x14ac:dyDescent="0.25">
      <c r="A3" s="2" t="s">
        <v>116</v>
      </c>
      <c r="N3" s="11"/>
      <c r="O3" s="11"/>
      <c r="P3" s="11"/>
    </row>
    <row r="4" spans="1:16" x14ac:dyDescent="0.25">
      <c r="A4" s="2" t="s">
        <v>117</v>
      </c>
    </row>
    <row r="5" spans="1:16" x14ac:dyDescent="0.25">
      <c r="A5" s="2" t="s">
        <v>118</v>
      </c>
    </row>
    <row r="6" spans="1:16" x14ac:dyDescent="0.25">
      <c r="A6" s="2" t="s">
        <v>119</v>
      </c>
    </row>
    <row r="7" spans="1:16" x14ac:dyDescent="0.25">
      <c r="A7" s="2" t="s">
        <v>120</v>
      </c>
    </row>
    <row r="8" spans="1:16" x14ac:dyDescent="0.25">
      <c r="A8" s="2" t="s">
        <v>121</v>
      </c>
    </row>
    <row r="9" spans="1:16" x14ac:dyDescent="0.25">
      <c r="A9" s="2" t="s">
        <v>122</v>
      </c>
    </row>
    <row r="10" spans="1:16" x14ac:dyDescent="0.25">
      <c r="A10" s="2" t="s">
        <v>123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11" ht="16.5" thickBot="1" x14ac:dyDescent="0.3">
      <c r="A1" s="1" t="s">
        <v>124</v>
      </c>
    </row>
    <row r="2" spans="1:11" s="6" customFormat="1" x14ac:dyDescent="0.25">
      <c r="A2" s="4" t="s">
        <v>125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  <c r="K2" s="11"/>
    </row>
    <row r="3" spans="1:11" s="6" customFormat="1" x14ac:dyDescent="0.25">
      <c r="A3" s="26" t="s">
        <v>81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25">
      <c r="A4" s="26" t="s">
        <v>82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25">
      <c r="A5" s="26" t="s">
        <v>83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6.5" thickBot="1" x14ac:dyDescent="0.3">
      <c r="A6" s="27" t="s">
        <v>84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11" ht="16.5" thickBot="1" x14ac:dyDescent="0.3">
      <c r="A1" s="1" t="s">
        <v>126</v>
      </c>
    </row>
    <row r="2" spans="1:11" s="6" customFormat="1" x14ac:dyDescent="0.25">
      <c r="A2" s="4" t="s">
        <v>127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  <c r="K2" s="11"/>
    </row>
    <row r="3" spans="1:11" s="6" customFormat="1" ht="16.5" thickBot="1" x14ac:dyDescent="0.3">
      <c r="A3" s="27" t="s">
        <v>101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128</v>
      </c>
    </row>
    <row r="2" spans="1:2" s="6" customFormat="1" x14ac:dyDescent="0.25">
      <c r="A2" s="4" t="s">
        <v>127</v>
      </c>
      <c r="B2" s="25" t="s">
        <v>101</v>
      </c>
    </row>
    <row r="3" spans="1:2" ht="16.5" thickBot="1" x14ac:dyDescent="0.3">
      <c r="A3" s="27" t="s">
        <v>101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129</v>
      </c>
    </row>
    <row r="2" spans="1:11" s="6" customFormat="1" x14ac:dyDescent="0.25">
      <c r="A2" s="4" t="s">
        <v>130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  <c r="K2" s="11"/>
    </row>
    <row r="3" spans="1:11" s="6" customFormat="1" x14ac:dyDescent="0.25">
      <c r="A3" s="26" t="s">
        <v>115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25">
      <c r="A4" s="26" t="s">
        <v>116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25">
      <c r="A5" s="26" t="s">
        <v>117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25">
      <c r="A6" s="26" t="s">
        <v>118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25">
      <c r="A7" s="26" t="s">
        <v>119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25">
      <c r="A8" s="26" t="s">
        <v>120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25">
      <c r="A9" s="26" t="s">
        <v>121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25">
      <c r="A10" s="26" t="s">
        <v>122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6.5" thickBot="1" x14ac:dyDescent="0.3">
      <c r="A11" s="27" t="s">
        <v>123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131</v>
      </c>
    </row>
    <row r="2" spans="1:2" s="6" customFormat="1" x14ac:dyDescent="0.25">
      <c r="A2" s="4" t="s">
        <v>130</v>
      </c>
      <c r="B2" s="25" t="s">
        <v>101</v>
      </c>
    </row>
    <row r="3" spans="1:2" x14ac:dyDescent="0.25">
      <c r="A3" s="26" t="s">
        <v>115</v>
      </c>
      <c r="B3" s="28"/>
    </row>
    <row r="4" spans="1:2" x14ac:dyDescent="0.25">
      <c r="A4" s="26" t="s">
        <v>116</v>
      </c>
      <c r="B4" s="28"/>
    </row>
    <row r="5" spans="1:2" x14ac:dyDescent="0.25">
      <c r="A5" s="26" t="s">
        <v>117</v>
      </c>
      <c r="B5" s="28"/>
    </row>
    <row r="6" spans="1:2" x14ac:dyDescent="0.25">
      <c r="A6" s="26" t="s">
        <v>118</v>
      </c>
      <c r="B6" s="28"/>
    </row>
    <row r="7" spans="1:2" x14ac:dyDescent="0.25">
      <c r="A7" s="26" t="s">
        <v>119</v>
      </c>
      <c r="B7" s="28"/>
    </row>
    <row r="8" spans="1:2" x14ac:dyDescent="0.25">
      <c r="A8" s="26" t="s">
        <v>120</v>
      </c>
      <c r="B8" s="28"/>
    </row>
    <row r="9" spans="1:2" x14ac:dyDescent="0.25">
      <c r="A9" s="26" t="s">
        <v>121</v>
      </c>
      <c r="B9" s="28"/>
    </row>
    <row r="10" spans="1:2" x14ac:dyDescent="0.25">
      <c r="A10" s="26" t="s">
        <v>122</v>
      </c>
      <c r="B10" s="28"/>
    </row>
    <row r="11" spans="1:2" ht="16.5" thickBot="1" x14ac:dyDescent="0.3">
      <c r="A11" s="27" t="s">
        <v>123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132</v>
      </c>
    </row>
    <row r="2" spans="1:3" s="6" customFormat="1" x14ac:dyDescent="0.25">
      <c r="A2" s="4" t="s">
        <v>130</v>
      </c>
      <c r="B2" s="5" t="s">
        <v>103</v>
      </c>
      <c r="C2" s="25" t="s">
        <v>104</v>
      </c>
    </row>
    <row r="3" spans="1:3" x14ac:dyDescent="0.25">
      <c r="A3" s="26" t="s">
        <v>115</v>
      </c>
      <c r="B3" s="7">
        <v>1</v>
      </c>
      <c r="C3" s="28"/>
    </row>
    <row r="4" spans="1:3" x14ac:dyDescent="0.25">
      <c r="A4" s="26" t="s">
        <v>116</v>
      </c>
      <c r="B4" s="7"/>
      <c r="C4" s="28"/>
    </row>
    <row r="5" spans="1:3" x14ac:dyDescent="0.25">
      <c r="A5" s="26" t="s">
        <v>117</v>
      </c>
      <c r="B5" s="7"/>
      <c r="C5" s="28"/>
    </row>
    <row r="6" spans="1:3" x14ac:dyDescent="0.25">
      <c r="A6" s="26" t="s">
        <v>118</v>
      </c>
      <c r="B6" s="7"/>
      <c r="C6" s="28">
        <v>1</v>
      </c>
    </row>
    <row r="7" spans="1:3" x14ac:dyDescent="0.25">
      <c r="A7" s="26" t="s">
        <v>119</v>
      </c>
      <c r="B7" s="7"/>
      <c r="C7" s="28"/>
    </row>
    <row r="8" spans="1:3" x14ac:dyDescent="0.25">
      <c r="A8" s="26" t="s">
        <v>120</v>
      </c>
      <c r="B8" s="7"/>
      <c r="C8" s="28"/>
    </row>
    <row r="9" spans="1:3" x14ac:dyDescent="0.25">
      <c r="A9" s="26" t="s">
        <v>121</v>
      </c>
      <c r="B9" s="7"/>
      <c r="C9" s="28"/>
    </row>
    <row r="10" spans="1:3" x14ac:dyDescent="0.25">
      <c r="A10" s="26" t="s">
        <v>122</v>
      </c>
      <c r="B10" s="7"/>
      <c r="C10" s="28"/>
    </row>
    <row r="11" spans="1:3" ht="16.5" thickBot="1" x14ac:dyDescent="0.3">
      <c r="A11" s="27" t="s">
        <v>123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133</v>
      </c>
    </row>
    <row r="2" spans="1:3" s="6" customFormat="1" x14ac:dyDescent="0.25">
      <c r="A2" s="4" t="s">
        <v>130</v>
      </c>
      <c r="B2" s="5" t="s">
        <v>110</v>
      </c>
      <c r="C2" s="25" t="s">
        <v>111</v>
      </c>
    </row>
    <row r="3" spans="1:3" x14ac:dyDescent="0.25">
      <c r="A3" s="26" t="s">
        <v>115</v>
      </c>
      <c r="B3" s="7"/>
      <c r="C3" s="28"/>
    </row>
    <row r="4" spans="1:3" x14ac:dyDescent="0.25">
      <c r="A4" s="26" t="s">
        <v>116</v>
      </c>
      <c r="B4" s="7"/>
      <c r="C4" s="28"/>
    </row>
    <row r="5" spans="1:3" x14ac:dyDescent="0.25">
      <c r="A5" s="26" t="s">
        <v>117</v>
      </c>
      <c r="B5" s="7">
        <v>1</v>
      </c>
      <c r="C5" s="28"/>
    </row>
    <row r="6" spans="1:3" x14ac:dyDescent="0.25">
      <c r="A6" s="26" t="s">
        <v>118</v>
      </c>
      <c r="B6" s="7"/>
      <c r="C6" s="28"/>
    </row>
    <row r="7" spans="1:3" x14ac:dyDescent="0.25">
      <c r="A7" s="26" t="s">
        <v>119</v>
      </c>
      <c r="B7" s="7"/>
      <c r="C7" s="28"/>
    </row>
    <row r="8" spans="1:3" x14ac:dyDescent="0.25">
      <c r="A8" s="26" t="s">
        <v>120</v>
      </c>
      <c r="B8" s="7"/>
      <c r="C8" s="28"/>
    </row>
    <row r="9" spans="1:3" x14ac:dyDescent="0.25">
      <c r="A9" s="26" t="s">
        <v>121</v>
      </c>
      <c r="B9" s="7"/>
      <c r="C9" s="28"/>
    </row>
    <row r="10" spans="1:3" x14ac:dyDescent="0.25">
      <c r="A10" s="26" t="s">
        <v>122</v>
      </c>
      <c r="B10" s="7"/>
      <c r="C10" s="28"/>
    </row>
    <row r="11" spans="1:3" ht="16.5" thickBot="1" x14ac:dyDescent="0.3">
      <c r="A11" s="27" t="s">
        <v>123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defaultColWidth="8.7109375"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6"/>
    </row>
    <row r="21" spans="3:13" x14ac:dyDescent="0.25">
      <c r="C21" s="37"/>
      <c r="F21" s="37"/>
    </row>
    <row r="23" spans="3:13" x14ac:dyDescent="0.25">
      <c r="C23" s="38"/>
    </row>
    <row r="24" spans="3:13" x14ac:dyDescent="0.25">
      <c r="C24" s="38"/>
    </row>
    <row r="25" spans="3:13" x14ac:dyDescent="0.25">
      <c r="C25" s="38"/>
    </row>
    <row r="26" spans="3:13" x14ac:dyDescent="0.25">
      <c r="C26" s="38"/>
    </row>
    <row r="27" spans="3:13" x14ac:dyDescent="0.25">
      <c r="C27" s="38"/>
    </row>
    <row r="28" spans="3:13" x14ac:dyDescent="0.25">
      <c r="C28" s="38"/>
    </row>
    <row r="29" spans="3:13" x14ac:dyDescent="0.25">
      <c r="C29" s="38"/>
    </row>
    <row r="30" spans="3:13" x14ac:dyDescent="0.25">
      <c r="C30" s="38"/>
    </row>
    <row r="31" spans="3:13" x14ac:dyDescent="0.25">
      <c r="C31" s="38"/>
      <c r="M31" s="24"/>
    </row>
    <row r="32" spans="3:13" x14ac:dyDescent="0.25">
      <c r="C32" s="38"/>
    </row>
    <row r="33" spans="3:3" x14ac:dyDescent="0.25">
      <c r="C33" s="38"/>
    </row>
    <row r="34" spans="3:3" x14ac:dyDescent="0.25">
      <c r="C34" s="38"/>
    </row>
    <row r="35" spans="3:3" x14ac:dyDescent="0.25">
      <c r="C35" s="38"/>
    </row>
    <row r="36" spans="3:3" x14ac:dyDescent="0.25">
      <c r="C36" s="38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134</v>
      </c>
    </row>
    <row r="2" spans="1:2" s="6" customFormat="1" x14ac:dyDescent="0.25">
      <c r="A2" s="4" t="s">
        <v>130</v>
      </c>
      <c r="B2" s="43" t="s">
        <v>108</v>
      </c>
    </row>
    <row r="3" spans="1:2" x14ac:dyDescent="0.25">
      <c r="A3" s="26" t="s">
        <v>115</v>
      </c>
      <c r="B3" s="76"/>
    </row>
    <row r="4" spans="1:2" x14ac:dyDescent="0.25">
      <c r="A4" s="26" t="s">
        <v>116</v>
      </c>
      <c r="B4" s="76"/>
    </row>
    <row r="5" spans="1:2" x14ac:dyDescent="0.25">
      <c r="A5" s="26" t="s">
        <v>117</v>
      </c>
      <c r="B5" s="76"/>
    </row>
    <row r="6" spans="1:2" x14ac:dyDescent="0.25">
      <c r="A6" s="26" t="s">
        <v>118</v>
      </c>
      <c r="B6" s="76"/>
    </row>
    <row r="7" spans="1:2" x14ac:dyDescent="0.25">
      <c r="A7" s="26" t="s">
        <v>119</v>
      </c>
      <c r="B7" s="76"/>
    </row>
    <row r="8" spans="1:2" x14ac:dyDescent="0.25">
      <c r="A8" s="26" t="s">
        <v>120</v>
      </c>
      <c r="B8" s="76"/>
    </row>
    <row r="9" spans="1:2" x14ac:dyDescent="0.25">
      <c r="A9" s="26" t="s">
        <v>121</v>
      </c>
      <c r="B9" s="76"/>
    </row>
    <row r="10" spans="1:2" x14ac:dyDescent="0.25">
      <c r="A10" s="26" t="s">
        <v>122</v>
      </c>
      <c r="B10" s="76"/>
    </row>
    <row r="11" spans="1:2" ht="16.5" thickBot="1" x14ac:dyDescent="0.3">
      <c r="A11" s="27" t="s">
        <v>123</v>
      </c>
      <c r="B11" s="77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135</v>
      </c>
    </row>
    <row r="2" spans="1:10" s="6" customFormat="1" x14ac:dyDescent="0.25">
      <c r="A2" s="4" t="s">
        <v>140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</row>
    <row r="3" spans="1:10" ht="16.5" thickBot="1" x14ac:dyDescent="0.3">
      <c r="A3" s="27" t="s">
        <v>108</v>
      </c>
      <c r="B3" s="30"/>
      <c r="C3" s="30"/>
      <c r="D3" s="30"/>
      <c r="E3" s="30"/>
      <c r="F3" s="30"/>
      <c r="G3" s="30"/>
      <c r="H3" s="30"/>
      <c r="I3" s="30"/>
      <c r="J3" s="3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4.42578125" style="1" customWidth="1"/>
    <col min="2" max="16384" width="9.140625" style="1"/>
  </cols>
  <sheetData>
    <row r="1" spans="1:2" ht="16.5" thickBot="1" x14ac:dyDescent="0.3">
      <c r="A1" s="1" t="s">
        <v>222</v>
      </c>
    </row>
    <row r="2" spans="1:2" s="6" customFormat="1" x14ac:dyDescent="0.25">
      <c r="A2" s="4" t="s">
        <v>221</v>
      </c>
      <c r="B2" s="25" t="s">
        <v>101</v>
      </c>
    </row>
    <row r="3" spans="1:2" x14ac:dyDescent="0.25">
      <c r="A3" s="26" t="s">
        <v>105</v>
      </c>
      <c r="B3" s="28">
        <v>1</v>
      </c>
    </row>
    <row r="4" spans="1:2" ht="16.5" thickBot="1" x14ac:dyDescent="0.3">
      <c r="A4" s="27" t="s">
        <v>106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A6" sqref="A6"/>
    </sheetView>
  </sheetViews>
  <sheetFormatPr defaultColWidth="11.5703125" defaultRowHeight="15" x14ac:dyDescent="0.25"/>
  <cols>
    <col min="1" max="1" width="24.28515625" customWidth="1"/>
  </cols>
  <sheetData>
    <row r="1" spans="1:10" ht="16.5" thickBot="1" x14ac:dyDescent="0.3">
      <c r="A1" s="1" t="s">
        <v>223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4" t="s">
        <v>221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</row>
    <row r="3" spans="1:10" ht="16.5" thickBot="1" x14ac:dyDescent="0.3">
      <c r="A3" s="27" t="s">
        <v>105</v>
      </c>
      <c r="B3" s="30"/>
      <c r="C3" s="30"/>
      <c r="D3" s="30">
        <v>1</v>
      </c>
      <c r="E3" s="30"/>
      <c r="F3" s="30"/>
      <c r="G3" s="30"/>
      <c r="H3" s="30"/>
      <c r="I3" s="30"/>
      <c r="J3" s="31"/>
    </row>
    <row r="4" spans="1:10" ht="16.5" thickBot="1" x14ac:dyDescent="0.3">
      <c r="A4" s="27" t="s">
        <v>106</v>
      </c>
      <c r="B4" s="30"/>
      <c r="C4" s="30"/>
      <c r="D4" s="30"/>
      <c r="E4" s="30"/>
      <c r="F4" s="30"/>
      <c r="G4" s="30"/>
      <c r="H4" s="30"/>
      <c r="I4" s="30"/>
      <c r="J4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136</v>
      </c>
    </row>
    <row r="2" spans="1:2" s="6" customFormat="1" x14ac:dyDescent="0.25">
      <c r="A2" s="4" t="s">
        <v>137</v>
      </c>
      <c r="B2" s="25" t="s">
        <v>101</v>
      </c>
    </row>
    <row r="3" spans="1:2" x14ac:dyDescent="0.25">
      <c r="A3" s="26" t="s">
        <v>110</v>
      </c>
      <c r="B3" s="28"/>
    </row>
    <row r="4" spans="1:2" ht="16.5" thickBot="1" x14ac:dyDescent="0.3">
      <c r="A4" s="27" t="s">
        <v>111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109375" defaultRowHeight="15" x14ac:dyDescent="0.25"/>
  <cols>
    <col min="1" max="1" width="16.42578125" customWidth="1"/>
  </cols>
  <sheetData>
    <row r="1" spans="1:2" ht="16.5" thickBot="1" x14ac:dyDescent="0.3">
      <c r="A1" s="1" t="s">
        <v>138</v>
      </c>
      <c r="B1" s="1"/>
    </row>
    <row r="2" spans="1:2" ht="15.75" x14ac:dyDescent="0.25">
      <c r="A2" s="4" t="s">
        <v>137</v>
      </c>
      <c r="B2" s="25" t="s">
        <v>108</v>
      </c>
    </row>
    <row r="3" spans="1:2" ht="15.75" x14ac:dyDescent="0.25">
      <c r="A3" s="26" t="s">
        <v>110</v>
      </c>
      <c r="B3" s="28"/>
    </row>
    <row r="4" spans="1:2" ht="16.5" thickBot="1" x14ac:dyDescent="0.3">
      <c r="A4" s="27" t="s">
        <v>111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109375" defaultRowHeight="15" x14ac:dyDescent="0.25"/>
  <cols>
    <col min="1" max="1" width="14.7109375" customWidth="1"/>
  </cols>
  <sheetData>
    <row r="1" spans="1:2" ht="16.5" thickBot="1" x14ac:dyDescent="0.3">
      <c r="A1" s="1" t="s">
        <v>139</v>
      </c>
    </row>
    <row r="2" spans="1:2" ht="15.75" x14ac:dyDescent="0.25">
      <c r="A2" s="4" t="s">
        <v>140</v>
      </c>
      <c r="B2" s="25" t="s">
        <v>101</v>
      </c>
    </row>
    <row r="3" spans="1:2" ht="16.5" thickBot="1" x14ac:dyDescent="0.3">
      <c r="A3" s="27" t="s">
        <v>108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141</v>
      </c>
    </row>
    <row r="2" spans="1:10" s="6" customFormat="1" x14ac:dyDescent="0.25">
      <c r="A2" s="4" t="s">
        <v>137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</row>
    <row r="3" spans="1:10" x14ac:dyDescent="0.25">
      <c r="A3" s="26" t="s">
        <v>110</v>
      </c>
      <c r="B3" s="7"/>
      <c r="C3" s="7"/>
      <c r="D3" s="7"/>
      <c r="E3" s="7"/>
      <c r="F3" s="7"/>
      <c r="G3" s="7"/>
      <c r="H3" s="7"/>
      <c r="I3" s="7"/>
      <c r="J3" s="28"/>
    </row>
    <row r="4" spans="1:10" ht="16.5" thickBot="1" x14ac:dyDescent="0.3">
      <c r="A4" s="27" t="s">
        <v>111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142</v>
      </c>
    </row>
    <row r="2" spans="1:2" s="6" customFormat="1" x14ac:dyDescent="0.25">
      <c r="A2" s="4" t="s">
        <v>125</v>
      </c>
      <c r="B2" s="25" t="s">
        <v>101</v>
      </c>
    </row>
    <row r="3" spans="1:2" s="6" customFormat="1" x14ac:dyDescent="0.25">
      <c r="A3" s="26" t="s">
        <v>81</v>
      </c>
      <c r="B3" s="28"/>
    </row>
    <row r="4" spans="1:2" x14ac:dyDescent="0.25">
      <c r="A4" s="26" t="s">
        <v>82</v>
      </c>
      <c r="B4" s="28"/>
    </row>
    <row r="5" spans="1:2" x14ac:dyDescent="0.25">
      <c r="A5" s="26" t="s">
        <v>83</v>
      </c>
      <c r="B5" s="28"/>
    </row>
    <row r="6" spans="1:2" ht="16.5" thickBot="1" x14ac:dyDescent="0.3">
      <c r="A6" s="27" t="s">
        <v>84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2" sqref="A2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224</v>
      </c>
    </row>
    <row r="2" spans="1:2" s="6" customFormat="1" x14ac:dyDescent="0.25">
      <c r="A2" s="4" t="s">
        <v>221</v>
      </c>
      <c r="B2" s="25" t="s">
        <v>101</v>
      </c>
    </row>
    <row r="3" spans="1:2" x14ac:dyDescent="0.25">
      <c r="A3" s="26" t="s">
        <v>105</v>
      </c>
      <c r="B3" s="28">
        <v>1</v>
      </c>
    </row>
    <row r="4" spans="1:2" ht="16.5" thickBot="1" x14ac:dyDescent="0.3">
      <c r="A4" s="27" t="s">
        <v>106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140625" defaultRowHeight="15.75" x14ac:dyDescent="0.25"/>
  <cols>
    <col min="1" max="1" width="16.7109375" style="1" customWidth="1"/>
    <col min="2" max="2" width="13.140625" style="1" customWidth="1"/>
    <col min="3" max="3" width="9.140625" style="1"/>
    <col min="4" max="4" width="92.42578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7109375" style="1" bestFit="1" customWidth="1"/>
    <col min="50" max="50" width="9.140625" style="1" bestFit="1" customWidth="1"/>
    <col min="51" max="51" width="6.140625" style="1" bestFit="1" customWidth="1"/>
    <col min="52" max="52" width="15.42578125" style="1" bestFit="1" customWidth="1"/>
    <col min="53" max="16384" width="9.140625" style="1"/>
  </cols>
  <sheetData>
    <row r="1" spans="1:52" ht="16.5" thickBot="1" x14ac:dyDescent="0.3">
      <c r="A1" s="1" t="s">
        <v>36</v>
      </c>
    </row>
    <row r="2" spans="1:52" s="6" customFormat="1" x14ac:dyDescent="0.25">
      <c r="A2" s="4" t="s">
        <v>37</v>
      </c>
      <c r="B2" s="25" t="s">
        <v>38</v>
      </c>
      <c r="D2" s="62" t="s">
        <v>39</v>
      </c>
      <c r="E2" s="63" t="s">
        <v>40</v>
      </c>
      <c r="F2" s="55"/>
      <c r="G2" s="55"/>
      <c r="H2" s="56"/>
      <c r="I2" s="55"/>
      <c r="J2" s="55"/>
      <c r="K2" s="57"/>
    </row>
    <row r="3" spans="1:52" x14ac:dyDescent="0.25">
      <c r="A3" s="26" t="s">
        <v>41</v>
      </c>
      <c r="B3" s="39" t="s">
        <v>42</v>
      </c>
      <c r="D3" s="50" t="s">
        <v>43</v>
      </c>
      <c r="E3" s="51" t="s">
        <v>42</v>
      </c>
      <c r="F3" s="52" t="s">
        <v>44</v>
      </c>
      <c r="G3" s="45" t="s">
        <v>45</v>
      </c>
      <c r="H3" s="49"/>
      <c r="I3" s="45" t="s">
        <v>46</v>
      </c>
      <c r="J3" s="52" t="s">
        <v>44</v>
      </c>
      <c r="K3" s="47" t="s">
        <v>47</v>
      </c>
    </row>
    <row r="4" spans="1:52" x14ac:dyDescent="0.25">
      <c r="A4" s="26" t="s">
        <v>48</v>
      </c>
      <c r="B4" s="39" t="s">
        <v>49</v>
      </c>
      <c r="D4" s="50" t="s">
        <v>50</v>
      </c>
      <c r="E4" s="51" t="s">
        <v>51</v>
      </c>
      <c r="F4" s="52" t="s">
        <v>44</v>
      </c>
      <c r="G4" s="45" t="s">
        <v>52</v>
      </c>
      <c r="H4" s="49"/>
      <c r="I4" s="45"/>
      <c r="J4" s="45"/>
      <c r="K4" s="47"/>
    </row>
    <row r="5" spans="1:52" x14ac:dyDescent="0.25">
      <c r="A5" s="26" t="s">
        <v>53</v>
      </c>
      <c r="B5" s="39" t="s">
        <v>54</v>
      </c>
      <c r="D5" s="50" t="s">
        <v>55</v>
      </c>
      <c r="E5" s="53"/>
      <c r="F5" s="46"/>
      <c r="G5" s="46"/>
      <c r="H5" s="50"/>
      <c r="I5" s="46"/>
      <c r="J5" s="46"/>
      <c r="K5" s="48"/>
    </row>
    <row r="6" spans="1:52" x14ac:dyDescent="0.25">
      <c r="A6" s="26" t="s">
        <v>56</v>
      </c>
      <c r="B6" s="39" t="s">
        <v>57</v>
      </c>
      <c r="D6" s="50" t="s">
        <v>58</v>
      </c>
      <c r="E6" s="51" t="s">
        <v>57</v>
      </c>
      <c r="F6" s="52" t="s">
        <v>44</v>
      </c>
      <c r="G6" s="45" t="s">
        <v>59</v>
      </c>
      <c r="H6" s="50"/>
      <c r="I6" s="46"/>
      <c r="J6" s="46"/>
      <c r="K6" s="48"/>
    </row>
    <row r="7" spans="1:52" x14ac:dyDescent="0.25">
      <c r="A7" s="26" t="s">
        <v>60</v>
      </c>
      <c r="B7" s="39" t="s">
        <v>61</v>
      </c>
      <c r="D7" s="50" t="s">
        <v>62</v>
      </c>
      <c r="E7" s="51" t="s">
        <v>63</v>
      </c>
      <c r="F7" s="52" t="s">
        <v>44</v>
      </c>
      <c r="G7" s="45" t="s">
        <v>64</v>
      </c>
      <c r="H7" s="50"/>
      <c r="I7" s="46"/>
      <c r="J7" s="46"/>
      <c r="K7" s="48"/>
    </row>
    <row r="8" spans="1:52" x14ac:dyDescent="0.25">
      <c r="A8" s="26" t="s">
        <v>65</v>
      </c>
      <c r="B8" s="39" t="s">
        <v>66</v>
      </c>
      <c r="D8" s="50" t="s">
        <v>67</v>
      </c>
      <c r="E8" s="53"/>
      <c r="F8" s="46"/>
      <c r="G8" s="46"/>
      <c r="H8" s="50"/>
      <c r="I8" s="46"/>
      <c r="J8" s="46"/>
      <c r="K8" s="48"/>
      <c r="AT8" s="29" t="s">
        <v>41</v>
      </c>
      <c r="AU8" s="29" t="s">
        <v>48</v>
      </c>
      <c r="AV8" s="29" t="s">
        <v>53</v>
      </c>
      <c r="AW8" s="29" t="s">
        <v>56</v>
      </c>
      <c r="AX8" s="29" t="s">
        <v>60</v>
      </c>
      <c r="AY8" s="29" t="s">
        <v>65</v>
      </c>
      <c r="AZ8" s="29" t="s">
        <v>68</v>
      </c>
    </row>
    <row r="9" spans="1:52" ht="16.5" thickBot="1" x14ac:dyDescent="0.3">
      <c r="A9" s="27" t="s">
        <v>69</v>
      </c>
      <c r="B9" s="35" t="s">
        <v>70</v>
      </c>
      <c r="D9" s="54" t="s">
        <v>71</v>
      </c>
      <c r="E9" s="58" t="s">
        <v>72</v>
      </c>
      <c r="F9" s="59" t="s">
        <v>44</v>
      </c>
      <c r="G9" s="60" t="s">
        <v>73</v>
      </c>
      <c r="H9" s="54"/>
      <c r="I9" s="61" t="s">
        <v>74</v>
      </c>
      <c r="J9" s="59" t="s">
        <v>44</v>
      </c>
      <c r="K9" s="60" t="s">
        <v>75</v>
      </c>
      <c r="AT9" s="1" t="s">
        <v>42</v>
      </c>
      <c r="AU9" s="1" t="s">
        <v>76</v>
      </c>
      <c r="AV9" s="1" t="s">
        <v>54</v>
      </c>
      <c r="AW9" s="1" t="s">
        <v>57</v>
      </c>
      <c r="AX9" s="1" t="s">
        <v>61</v>
      </c>
      <c r="AY9" s="1" t="s">
        <v>66</v>
      </c>
      <c r="AZ9" s="1" t="s">
        <v>66</v>
      </c>
    </row>
    <row r="10" spans="1:52" x14ac:dyDescent="0.25">
      <c r="AT10" s="1" t="s">
        <v>46</v>
      </c>
      <c r="AU10" s="1" t="s">
        <v>49</v>
      </c>
      <c r="AV10" s="1" t="s">
        <v>77</v>
      </c>
      <c r="AW10" s="1" t="s">
        <v>78</v>
      </c>
      <c r="AX10" s="1" t="s">
        <v>63</v>
      </c>
      <c r="AY10" s="1" t="s">
        <v>70</v>
      </c>
      <c r="AZ10" s="1" t="s">
        <v>70</v>
      </c>
    </row>
    <row r="11" spans="1:52" x14ac:dyDescent="0.25">
      <c r="AU11" s="1" t="s">
        <v>79</v>
      </c>
      <c r="AZ11" s="1" t="s">
        <v>72</v>
      </c>
    </row>
    <row r="12" spans="1:52" x14ac:dyDescent="0.25">
      <c r="AU12" s="1" t="s">
        <v>51</v>
      </c>
      <c r="AZ12" s="1" t="s">
        <v>74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143</v>
      </c>
    </row>
    <row r="2" spans="1:3" s="6" customFormat="1" x14ac:dyDescent="0.25">
      <c r="A2" s="4" t="s">
        <v>125</v>
      </c>
      <c r="B2" s="5" t="s">
        <v>103</v>
      </c>
      <c r="C2" s="25" t="s">
        <v>104</v>
      </c>
    </row>
    <row r="3" spans="1:3" s="6" customFormat="1" x14ac:dyDescent="0.25">
      <c r="A3" s="26" t="s">
        <v>81</v>
      </c>
      <c r="B3" s="7">
        <v>1</v>
      </c>
      <c r="C3" s="28">
        <v>1</v>
      </c>
    </row>
    <row r="4" spans="1:3" s="6" customFormat="1" x14ac:dyDescent="0.25">
      <c r="A4" s="26" t="s">
        <v>82</v>
      </c>
      <c r="B4" s="7">
        <v>1</v>
      </c>
      <c r="C4" s="28">
        <v>1</v>
      </c>
    </row>
    <row r="5" spans="1:3" s="6" customFormat="1" x14ac:dyDescent="0.25">
      <c r="A5" s="26" t="s">
        <v>83</v>
      </c>
      <c r="B5" s="7">
        <v>1</v>
      </c>
      <c r="C5" s="28">
        <v>1</v>
      </c>
    </row>
    <row r="6" spans="1:3" ht="16.5" thickBot="1" x14ac:dyDescent="0.3">
      <c r="A6" s="27" t="s">
        <v>84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144</v>
      </c>
    </row>
    <row r="2" spans="1:3" s="6" customFormat="1" x14ac:dyDescent="0.25">
      <c r="A2" s="4" t="s">
        <v>127</v>
      </c>
      <c r="B2" s="5" t="s">
        <v>103</v>
      </c>
      <c r="C2" s="25" t="s">
        <v>104</v>
      </c>
    </row>
    <row r="3" spans="1:3" s="6" customFormat="1" ht="16.5" thickBot="1" x14ac:dyDescent="0.3">
      <c r="A3" s="27" t="s">
        <v>101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145</v>
      </c>
    </row>
    <row r="2" spans="1:2" s="6" customFormat="1" x14ac:dyDescent="0.25">
      <c r="A2" s="4" t="s">
        <v>127</v>
      </c>
      <c r="B2" s="25" t="s">
        <v>101</v>
      </c>
    </row>
    <row r="3" spans="1:2" s="6" customFormat="1" ht="16.5" thickBot="1" x14ac:dyDescent="0.3">
      <c r="A3" s="27" t="s">
        <v>101</v>
      </c>
      <c r="B3" s="3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146</v>
      </c>
    </row>
    <row r="2" spans="1:2" s="6" customFormat="1" x14ac:dyDescent="0.25">
      <c r="A2" s="4" t="s">
        <v>127</v>
      </c>
      <c r="B2" s="25" t="s">
        <v>108</v>
      </c>
    </row>
    <row r="3" spans="1:2" s="6" customFormat="1" ht="16.5" thickBot="1" x14ac:dyDescent="0.3">
      <c r="A3" s="27" t="s">
        <v>101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71093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127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5" s="6" customFormat="1" ht="16.5" thickBot="1" x14ac:dyDescent="0.3">
      <c r="A3" s="27" t="s">
        <v>101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67"/>
      <c r="BC3" s="67"/>
    </row>
    <row r="7" spans="1:55" x14ac:dyDescent="0.25">
      <c r="B7" s="42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42578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125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3" s="6" customFormat="1" x14ac:dyDescent="0.25">
      <c r="A3" s="26" t="s">
        <v>81</v>
      </c>
      <c r="B3" s="32">
        <f>(5000*7)/7</f>
        <v>5000</v>
      </c>
      <c r="C3" s="32">
        <f>$B3*(VALUE(RIGHT(C$2,2)))^(-0.21)</f>
        <v>4322.6861565393256</v>
      </c>
      <c r="D3" s="32">
        <f t="shared" ref="D3:BA3" si="0">$B3*(VALUE(RIGHT(D$2,2)))^(-0.21)</f>
        <v>3969.854054028066</v>
      </c>
      <c r="E3" s="32">
        <f t="shared" si="0"/>
        <v>3737.1231215873463</v>
      </c>
      <c r="F3" s="32">
        <f t="shared" si="0"/>
        <v>3566.0407645411756</v>
      </c>
      <c r="G3" s="32">
        <f t="shared" si="0"/>
        <v>3432.0866325657289</v>
      </c>
      <c r="H3" s="32">
        <f t="shared" si="0"/>
        <v>3322.7633834431954</v>
      </c>
      <c r="I3" s="32">
        <f t="shared" si="0"/>
        <v>3230.8820765937307</v>
      </c>
      <c r="J3" s="32">
        <f t="shared" si="0"/>
        <v>3151.9482420566142</v>
      </c>
      <c r="K3" s="32">
        <f t="shared" si="0"/>
        <v>3082.9750093074108</v>
      </c>
      <c r="L3" s="32">
        <f t="shared" si="0"/>
        <v>3021.8822690895304</v>
      </c>
      <c r="M3" s="32">
        <f t="shared" si="0"/>
        <v>2967.1666749271099</v>
      </c>
      <c r="N3" s="32">
        <f t="shared" si="0"/>
        <v>2917.7084983850377</v>
      </c>
      <c r="O3" s="32">
        <f t="shared" si="0"/>
        <v>2872.652655813135</v>
      </c>
      <c r="P3" s="32">
        <f t="shared" si="0"/>
        <v>2831.3322771886264</v>
      </c>
      <c r="Q3" s="32">
        <f t="shared" si="0"/>
        <v>2793.2178451805498</v>
      </c>
      <c r="R3" s="32">
        <f t="shared" si="0"/>
        <v>2757.8823208879021</v>
      </c>
      <c r="S3" s="32">
        <f t="shared" si="0"/>
        <v>2724.9766064133187</v>
      </c>
      <c r="T3" s="32">
        <f t="shared" si="0"/>
        <v>2694.2118882559803</v>
      </c>
      <c r="U3" s="32">
        <f t="shared" si="0"/>
        <v>2665.3466787379693</v>
      </c>
      <c r="V3" s="32">
        <f t="shared" si="0"/>
        <v>2638.1771376675965</v>
      </c>
      <c r="W3" s="32">
        <f t="shared" si="0"/>
        <v>2612.529730256992</v>
      </c>
      <c r="X3" s="32">
        <f t="shared" si="0"/>
        <v>2588.2555787844931</v>
      </c>
      <c r="Y3" s="32">
        <f t="shared" si="0"/>
        <v>2565.2260619704475</v>
      </c>
      <c r="Z3" s="32">
        <f t="shared" si="0"/>
        <v>2543.3293468738825</v>
      </c>
      <c r="AA3" s="32">
        <f t="shared" si="0"/>
        <v>2522.4676269572292</v>
      </c>
      <c r="AB3" s="32">
        <f t="shared" si="0"/>
        <v>2502.5549013630175</v>
      </c>
      <c r="AC3" s="32">
        <f t="shared" si="0"/>
        <v>2483.5151735658728</v>
      </c>
      <c r="AD3" s="32">
        <f t="shared" si="0"/>
        <v>2465.2809782959771</v>
      </c>
      <c r="AE3" s="32">
        <f t="shared" si="0"/>
        <v>2447.7921678332477</v>
      </c>
      <c r="AF3" s="32">
        <f t="shared" si="0"/>
        <v>2430.9949050140044</v>
      </c>
      <c r="AG3" s="32">
        <f t="shared" si="0"/>
        <v>2414.8408223121137</v>
      </c>
      <c r="AH3" s="32">
        <f t="shared" si="0"/>
        <v>2399.2863153481208</v>
      </c>
      <c r="AI3" s="32">
        <f t="shared" si="0"/>
        <v>2384.2919459733362</v>
      </c>
      <c r="AJ3" s="32">
        <f t="shared" si="0"/>
        <v>2369.8219352566389</v>
      </c>
      <c r="AK3" s="32">
        <f t="shared" si="0"/>
        <v>2355.8437306872729</v>
      </c>
      <c r="AL3" s="32">
        <f t="shared" si="0"/>
        <v>2342.3276349980756</v>
      </c>
      <c r="AM3" s="32">
        <f t="shared" si="0"/>
        <v>2329.2464864295607</v>
      </c>
      <c r="AN3" s="32">
        <f t="shared" si="0"/>
        <v>2316.5753821571975</v>
      </c>
      <c r="AO3" s="32">
        <f t="shared" si="0"/>
        <v>2304.2914381117375</v>
      </c>
      <c r="AP3" s="32">
        <f t="shared" si="0"/>
        <v>2292.3735796250239</v>
      </c>
      <c r="AQ3" s="32">
        <f t="shared" si="0"/>
        <v>2280.8023582988521</v>
      </c>
      <c r="AR3" s="32">
        <f t="shared" si="0"/>
        <v>2269.5597912736284</v>
      </c>
      <c r="AS3" s="32">
        <f t="shared" si="0"/>
        <v>2258.6292197058638</v>
      </c>
      <c r="AT3" s="32">
        <f t="shared" si="0"/>
        <v>2247.995183779557</v>
      </c>
      <c r="AU3" s="32">
        <f t="shared" si="0"/>
        <v>2237.6433119994817</v>
      </c>
      <c r="AV3" s="32">
        <f t="shared" si="0"/>
        <v>2227.5602228629186</v>
      </c>
      <c r="AW3" s="32">
        <f t="shared" si="0"/>
        <v>2217.7334372947093</v>
      </c>
      <c r="AX3" s="32">
        <f t="shared" si="0"/>
        <v>2208.1513004701742</v>
      </c>
      <c r="AY3" s="32">
        <f t="shared" si="0"/>
        <v>2198.8029118503878</v>
      </c>
      <c r="AZ3" s="32">
        <f t="shared" si="0"/>
        <v>2189.6780624218341</v>
      </c>
      <c r="BA3" s="33">
        <f t="shared" si="0"/>
        <v>2180.7671782733241</v>
      </c>
    </row>
    <row r="4" spans="1:53" s="6" customFormat="1" x14ac:dyDescent="0.25">
      <c r="A4" s="26" t="s">
        <v>82</v>
      </c>
      <c r="B4" s="32">
        <f>(13000*7)/7</f>
        <v>13000</v>
      </c>
      <c r="C4" s="32">
        <f t="shared" ref="C4:BA4" si="1">$B4*(VALUE(RIGHT(C$2,2)))^(-0.35)</f>
        <v>10199.593272657759</v>
      </c>
      <c r="D4" s="32">
        <f t="shared" si="1"/>
        <v>8850.1557384298558</v>
      </c>
      <c r="E4" s="32">
        <f t="shared" si="1"/>
        <v>8002.4386867419562</v>
      </c>
      <c r="F4" s="32">
        <f t="shared" si="1"/>
        <v>7401.2291525269902</v>
      </c>
      <c r="G4" s="32">
        <f t="shared" si="1"/>
        <v>6943.6914562817392</v>
      </c>
      <c r="H4" s="32">
        <f t="shared" si="1"/>
        <v>6578.9871524644777</v>
      </c>
      <c r="I4" s="32">
        <f t="shared" si="1"/>
        <v>6278.5861380114975</v>
      </c>
      <c r="J4" s="32">
        <f t="shared" si="1"/>
        <v>6025.0197380356067</v>
      </c>
      <c r="K4" s="32">
        <f t="shared" si="1"/>
        <v>5806.8866979625209</v>
      </c>
      <c r="L4" s="32">
        <f t="shared" si="1"/>
        <v>5616.3726073325097</v>
      </c>
      <c r="M4" s="32">
        <f t="shared" si="1"/>
        <v>5447.9098973001837</v>
      </c>
      <c r="N4" s="32">
        <f t="shared" si="1"/>
        <v>5297.4050229787554</v>
      </c>
      <c r="O4" s="32">
        <f t="shared" si="1"/>
        <v>5161.7687000906553</v>
      </c>
      <c r="P4" s="32">
        <f t="shared" si="1"/>
        <v>5038.6177427439279</v>
      </c>
      <c r="Q4" s="32">
        <f t="shared" si="1"/>
        <v>4926.0788411587946</v>
      </c>
      <c r="R4" s="32">
        <f t="shared" si="1"/>
        <v>4822.655389453148</v>
      </c>
      <c r="S4" s="32">
        <f t="shared" si="1"/>
        <v>4727.1346759767848</v>
      </c>
      <c r="T4" s="32">
        <f t="shared" si="1"/>
        <v>4638.5216926550756</v>
      </c>
      <c r="U4" s="32">
        <f t="shared" si="1"/>
        <v>4555.9909615095667</v>
      </c>
      <c r="V4" s="32">
        <f t="shared" si="1"/>
        <v>4478.8508384953684</v>
      </c>
      <c r="W4" s="32">
        <f t="shared" si="1"/>
        <v>4406.5166355759993</v>
      </c>
      <c r="X4" s="32">
        <f t="shared" si="1"/>
        <v>4338.4900892934511</v>
      </c>
      <c r="Y4" s="32">
        <f t="shared" si="1"/>
        <v>4274.3434721960448</v>
      </c>
      <c r="Z4" s="32">
        <f t="shared" si="1"/>
        <v>4213.7071514011832</v>
      </c>
      <c r="AA4" s="32">
        <f t="shared" si="1"/>
        <v>4156.2597411475017</v>
      </c>
      <c r="AB4" s="32">
        <f t="shared" si="1"/>
        <v>4101.7202314406904</v>
      </c>
      <c r="AC4" s="32">
        <f t="shared" si="1"/>
        <v>4049.8416391123101</v>
      </c>
      <c r="AD4" s="32">
        <f t="shared" si="1"/>
        <v>4000.4058439727946</v>
      </c>
      <c r="AE4" s="32">
        <f t="shared" si="1"/>
        <v>3953.2193563373075</v>
      </c>
      <c r="AF4" s="32">
        <f t="shared" si="1"/>
        <v>3908.1098230304679</v>
      </c>
      <c r="AG4" s="32">
        <f t="shared" si="1"/>
        <v>3864.9231237588433</v>
      </c>
      <c r="AH4" s="32">
        <f t="shared" si="1"/>
        <v>3823.52094307262</v>
      </c>
      <c r="AI4" s="32">
        <f t="shared" si="1"/>
        <v>3783.7787282010004</v>
      </c>
      <c r="AJ4" s="32">
        <f t="shared" si="1"/>
        <v>3745.5839620708166</v>
      </c>
      <c r="AK4" s="32">
        <f t="shared" si="1"/>
        <v>3708.8346953876949</v>
      </c>
      <c r="AL4" s="32">
        <f t="shared" si="1"/>
        <v>3673.4382929104909</v>
      </c>
      <c r="AM4" s="32">
        <f t="shared" si="1"/>
        <v>3639.3103578062914</v>
      </c>
      <c r="AN4" s="32">
        <f t="shared" si="1"/>
        <v>3606.3738048386595</v>
      </c>
      <c r="AO4" s="32">
        <f t="shared" si="1"/>
        <v>3574.5580585617336</v>
      </c>
      <c r="AP4" s="32">
        <f t="shared" si="1"/>
        <v>3543.7983569997164</v>
      </c>
      <c r="AQ4" s="32">
        <f t="shared" si="1"/>
        <v>3514.035144734994</v>
      </c>
      <c r="AR4" s="32">
        <f t="shared" si="1"/>
        <v>3485.2135420978043</v>
      </c>
      <c r="AS4" s="32">
        <f t="shared" si="1"/>
        <v>3457.28287939042</v>
      </c>
      <c r="AT4" s="32">
        <f t="shared" si="1"/>
        <v>3430.1962868999744</v>
      </c>
      <c r="AU4" s="32">
        <f t="shared" si="1"/>
        <v>3403.9103329422956</v>
      </c>
      <c r="AV4" s="32">
        <f t="shared" si="1"/>
        <v>3378.3847034009873</v>
      </c>
      <c r="AW4" s="32">
        <f t="shared" si="1"/>
        <v>3353.5819172337992</v>
      </c>
      <c r="AX4" s="32">
        <f t="shared" si="1"/>
        <v>3329.4670732532813</v>
      </c>
      <c r="AY4" s="32">
        <f t="shared" si="1"/>
        <v>3306.0076241831839</v>
      </c>
      <c r="AZ4" s="32">
        <f t="shared" si="1"/>
        <v>3283.1731745721877</v>
      </c>
      <c r="BA4" s="33">
        <f t="shared" si="1"/>
        <v>3260.9352996327957</v>
      </c>
    </row>
    <row r="5" spans="1:53" x14ac:dyDescent="0.25">
      <c r="A5" s="26" t="s">
        <v>83</v>
      </c>
      <c r="B5" s="32">
        <f>(8000*7)/7</f>
        <v>8000</v>
      </c>
      <c r="C5" s="32">
        <f>$B5*(VALUE(RIGHT(C$2,2)))^(-0.25)</f>
        <v>6727.171322029717</v>
      </c>
      <c r="D5" s="32">
        <f t="shared" ref="D5:BA5" si="2">$B5*(VALUE(RIGHT(D$2,2)))^(-0.25)</f>
        <v>6078.6854852127399</v>
      </c>
      <c r="E5" s="32">
        <f t="shared" si="2"/>
        <v>5656.8542494923804</v>
      </c>
      <c r="F5" s="32">
        <f t="shared" si="2"/>
        <v>5349.9224398113756</v>
      </c>
      <c r="G5" s="32">
        <f t="shared" si="2"/>
        <v>5111.5448339701798</v>
      </c>
      <c r="H5" s="32">
        <f t="shared" si="2"/>
        <v>4918.3052236101157</v>
      </c>
      <c r="I5" s="32">
        <f t="shared" si="2"/>
        <v>4756.8284600108846</v>
      </c>
      <c r="J5" s="32">
        <f t="shared" si="2"/>
        <v>4618.8021535170055</v>
      </c>
      <c r="K5" s="32">
        <f t="shared" si="2"/>
        <v>4498.7306015227923</v>
      </c>
      <c r="L5" s="32">
        <f t="shared" si="2"/>
        <v>4392.8038942088997</v>
      </c>
      <c r="M5" s="32">
        <f t="shared" si="2"/>
        <v>4298.279727294168</v>
      </c>
      <c r="N5" s="32">
        <f t="shared" si="2"/>
        <v>4213.1231027834128</v>
      </c>
      <c r="O5" s="32">
        <f t="shared" si="2"/>
        <v>4135.7852316573644</v>
      </c>
      <c r="P5" s="32">
        <f t="shared" si="2"/>
        <v>4065.0619852369177</v>
      </c>
      <c r="Q5" s="32">
        <f t="shared" si="2"/>
        <v>4000</v>
      </c>
      <c r="R5" s="32">
        <f t="shared" si="2"/>
        <v>3939.8324840436189</v>
      </c>
      <c r="S5" s="32">
        <f t="shared" si="2"/>
        <v>3883.9341736585875</v>
      </c>
      <c r="T5" s="32">
        <f t="shared" si="2"/>
        <v>3831.7890035485975</v>
      </c>
      <c r="U5" s="32">
        <f t="shared" si="2"/>
        <v>3782.9664360127035</v>
      </c>
      <c r="V5" s="32">
        <f t="shared" si="2"/>
        <v>3737.1038218256008</v>
      </c>
      <c r="W5" s="32">
        <f t="shared" si="2"/>
        <v>3693.8930475528209</v>
      </c>
      <c r="X5" s="32">
        <f t="shared" si="2"/>
        <v>3653.0702839738501</v>
      </c>
      <c r="Y5" s="32">
        <f t="shared" si="2"/>
        <v>3614.4080144393793</v>
      </c>
      <c r="Z5" s="32">
        <f t="shared" si="2"/>
        <v>3577.7087639996635</v>
      </c>
      <c r="AA5" s="32">
        <f t="shared" si="2"/>
        <v>3542.800114153179</v>
      </c>
      <c r="AB5" s="32">
        <f t="shared" si="2"/>
        <v>3509.5307012066469</v>
      </c>
      <c r="AC5" s="32">
        <f t="shared" si="2"/>
        <v>3477.7669755599313</v>
      </c>
      <c r="AD5" s="32">
        <f t="shared" si="2"/>
        <v>3447.390555671248</v>
      </c>
      <c r="AE5" s="32">
        <f t="shared" si="2"/>
        <v>3418.2960511698725</v>
      </c>
      <c r="AF5" s="32">
        <f t="shared" si="2"/>
        <v>3390.3892593201731</v>
      </c>
      <c r="AG5" s="32">
        <f t="shared" si="2"/>
        <v>3363.5856610148585</v>
      </c>
      <c r="AH5" s="32">
        <f t="shared" si="2"/>
        <v>3337.8091588892048</v>
      </c>
      <c r="AI5" s="32">
        <f t="shared" si="2"/>
        <v>3312.9910125324163</v>
      </c>
      <c r="AJ5" s="32">
        <f t="shared" si="2"/>
        <v>3289.0689352041582</v>
      </c>
      <c r="AK5" s="32">
        <f t="shared" si="2"/>
        <v>3265.9863237109048</v>
      </c>
      <c r="AL5" s="32">
        <f t="shared" si="2"/>
        <v>3243.6915987101593</v>
      </c>
      <c r="AM5" s="32">
        <f t="shared" si="2"/>
        <v>3222.1376370926187</v>
      </c>
      <c r="AN5" s="32">
        <f t="shared" si="2"/>
        <v>3201.2812815379993</v>
      </c>
      <c r="AO5" s="32">
        <f t="shared" si="2"/>
        <v>3181.0829150682025</v>
      </c>
      <c r="AP5" s="32">
        <f t="shared" si="2"/>
        <v>3161.5060905952382</v>
      </c>
      <c r="AQ5" s="32">
        <f t="shared" si="2"/>
        <v>3142.5172072041037</v>
      </c>
      <c r="AR5" s="32">
        <f t="shared" si="2"/>
        <v>3124.0852263161291</v>
      </c>
      <c r="AS5" s="32">
        <f t="shared" si="2"/>
        <v>3106.1814220177857</v>
      </c>
      <c r="AT5" s="32">
        <f t="shared" si="2"/>
        <v>3088.7791607687177</v>
      </c>
      <c r="AU5" s="32">
        <f t="shared" si="2"/>
        <v>3071.8537064634797</v>
      </c>
      <c r="AV5" s="32">
        <f t="shared" si="2"/>
        <v>3055.382047447627</v>
      </c>
      <c r="AW5" s="32">
        <f t="shared" si="2"/>
        <v>3039.3427426063699</v>
      </c>
      <c r="AX5" s="32">
        <f t="shared" si="2"/>
        <v>3023.7157840738182</v>
      </c>
      <c r="AY5" s="32">
        <f t="shared" si="2"/>
        <v>3008.482474469115</v>
      </c>
      <c r="AZ5" s="32">
        <f t="shared" si="2"/>
        <v>2993.6253168656999</v>
      </c>
      <c r="BA5" s="33">
        <f t="shared" si="2"/>
        <v>2979.1279159518585</v>
      </c>
    </row>
    <row r="6" spans="1:53" ht="16.5" thickBot="1" x14ac:dyDescent="0.3">
      <c r="A6" s="27" t="s">
        <v>84</v>
      </c>
      <c r="B6" s="34">
        <f>(2000*7)/7</f>
        <v>2000</v>
      </c>
      <c r="C6" s="34">
        <f>$B6*(VALUE(RIGHT(C$2,2)))^(-0.02)</f>
        <v>1972.4654089867183</v>
      </c>
      <c r="D6" s="34">
        <f t="shared" ref="D6:BA6" si="3">$B6*(VALUE(RIGHT(D$2,2)))^(-0.02)</f>
        <v>1956.534771458342</v>
      </c>
      <c r="E6" s="34">
        <f t="shared" si="3"/>
        <v>1945.3098948245711</v>
      </c>
      <c r="F6" s="34">
        <f t="shared" si="3"/>
        <v>1936.6475714512596</v>
      </c>
      <c r="G6" s="34">
        <f t="shared" si="3"/>
        <v>1929.598579090657</v>
      </c>
      <c r="H6" s="34">
        <f t="shared" si="3"/>
        <v>1923.6587614095988</v>
      </c>
      <c r="I6" s="34">
        <f t="shared" si="3"/>
        <v>1918.5282386505287</v>
      </c>
      <c r="J6" s="34">
        <f t="shared" si="3"/>
        <v>1914.0141559627739</v>
      </c>
      <c r="K6" s="34">
        <f t="shared" si="3"/>
        <v>1909.9851720428717</v>
      </c>
      <c r="L6" s="34">
        <f t="shared" si="3"/>
        <v>1906.3478193082774</v>
      </c>
      <c r="M6" s="34">
        <f>$B6*(VALUE(RIGHT(M$2,2)))^(-0.02)</f>
        <v>1903.0332252431219</v>
      </c>
      <c r="N6" s="34">
        <f t="shared" si="3"/>
        <v>1899.9891837835946</v>
      </c>
      <c r="O6" s="34">
        <f t="shared" si="3"/>
        <v>1897.1751827873345</v>
      </c>
      <c r="P6" s="34">
        <f t="shared" si="3"/>
        <v>1894.5591568023724</v>
      </c>
      <c r="Q6" s="34">
        <f t="shared" si="3"/>
        <v>1892.115293451192</v>
      </c>
      <c r="R6" s="34">
        <f t="shared" si="3"/>
        <v>1889.8225082424747</v>
      </c>
      <c r="S6" s="34">
        <f t="shared" si="3"/>
        <v>1887.6633574737407</v>
      </c>
      <c r="T6" s="34">
        <f t="shared" si="3"/>
        <v>1885.6232464552254</v>
      </c>
      <c r="U6" s="34">
        <f t="shared" si="3"/>
        <v>1883.6898417660555</v>
      </c>
      <c r="V6" s="34">
        <f t="shared" si="3"/>
        <v>1881.8526275591835</v>
      </c>
      <c r="W6" s="34">
        <f t="shared" si="3"/>
        <v>1880.1025655414201</v>
      </c>
      <c r="X6" s="34">
        <f t="shared" si="3"/>
        <v>1878.4318308654294</v>
      </c>
      <c r="Y6" s="34">
        <f t="shared" si="3"/>
        <v>1876.8336044722441</v>
      </c>
      <c r="Z6" s="34">
        <f t="shared" si="3"/>
        <v>1875.301908004031</v>
      </c>
      <c r="AA6" s="34">
        <f t="shared" si="3"/>
        <v>1873.8314712310246</v>
      </c>
      <c r="AB6" s="34">
        <f t="shared" si="3"/>
        <v>1872.4176246023287</v>
      </c>
      <c r="AC6" s="34">
        <f t="shared" si="3"/>
        <v>1871.0562114180359</v>
      </c>
      <c r="AD6" s="34">
        <f t="shared" si="3"/>
        <v>1869.7435154762538</v>
      </c>
      <c r="AE6" s="34">
        <f t="shared" si="3"/>
        <v>1868.4762010358615</v>
      </c>
      <c r="AF6" s="34">
        <f t="shared" si="3"/>
        <v>1867.2512626632654</v>
      </c>
      <c r="AG6" s="34">
        <f t="shared" si="3"/>
        <v>1866.0659830736149</v>
      </c>
      <c r="AH6" s="34">
        <f t="shared" si="3"/>
        <v>1864.917897485215</v>
      </c>
      <c r="AI6" s="34">
        <f t="shared" si="3"/>
        <v>1863.8047633163992</v>
      </c>
      <c r="AJ6" s="34">
        <f t="shared" si="3"/>
        <v>1862.7245342924191</v>
      </c>
      <c r="AK6" s="34">
        <f t="shared" si="3"/>
        <v>1861.675338214342</v>
      </c>
      <c r="AL6" s="34">
        <f t="shared" si="3"/>
        <v>1860.6554577858703</v>
      </c>
      <c r="AM6" s="34">
        <f t="shared" si="3"/>
        <v>1859.6633140070851</v>
      </c>
      <c r="AN6" s="34">
        <f t="shared" si="3"/>
        <v>1858.6974517336789</v>
      </c>
      <c r="AO6" s="34">
        <f t="shared" si="3"/>
        <v>1857.7565270716048</v>
      </c>
      <c r="AP6" s="34">
        <f t="shared" si="3"/>
        <v>1856.8392963342751</v>
      </c>
      <c r="AQ6" s="34">
        <f t="shared" si="3"/>
        <v>1855.9446063356277</v>
      </c>
      <c r="AR6" s="34">
        <f t="shared" si="3"/>
        <v>1855.0713858298161</v>
      </c>
      <c r="AS6" s="34">
        <f t="shared" si="3"/>
        <v>1854.2186379388179</v>
      </c>
      <c r="AT6" s="34">
        <f t="shared" si="3"/>
        <v>1853.3854334343193</v>
      </c>
      <c r="AU6" s="34">
        <f t="shared" si="3"/>
        <v>1852.570904760825</v>
      </c>
      <c r="AV6" s="34">
        <f t="shared" si="3"/>
        <v>1851.7742407040305</v>
      </c>
      <c r="AW6" s="34">
        <f t="shared" si="3"/>
        <v>1850.9946816226807</v>
      </c>
      <c r="AX6" s="34">
        <f t="shared" si="3"/>
        <v>1850.231515173956</v>
      </c>
      <c r="AY6" s="34">
        <f t="shared" si="3"/>
        <v>1849.484072472372</v>
      </c>
      <c r="AZ6" s="34">
        <f t="shared" si="3"/>
        <v>1848.751724630511</v>
      </c>
      <c r="BA6" s="35">
        <f t="shared" si="3"/>
        <v>1848.0338796369435</v>
      </c>
    </row>
    <row r="7" spans="1:53" x14ac:dyDescent="0.25">
      <c r="B7" s="41"/>
      <c r="C7" s="42"/>
    </row>
    <row r="9" spans="1:53" x14ac:dyDescent="0.25">
      <c r="B9" s="42"/>
    </row>
    <row r="10" spans="1:53" x14ac:dyDescent="0.25">
      <c r="B10" s="4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127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3" ht="16.5" thickBot="1" x14ac:dyDescent="0.3">
      <c r="A3" s="27" t="s">
        <v>101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4">
        <f>8*4000</f>
        <v>32000</v>
      </c>
      <c r="O3" s="34">
        <f>$N3*(VALUE(RIGHT(C$2,2)))^(-0.35)</f>
        <v>25106.691132696025</v>
      </c>
      <c r="P3" s="34">
        <f t="shared" ref="P3:AS3" si="0">$N3*(VALUE(RIGHT(D$2,2)))^(-0.35)</f>
        <v>21784.998740750412</v>
      </c>
      <c r="Q3" s="34">
        <f t="shared" si="0"/>
        <v>19698.310613518661</v>
      </c>
      <c r="R3" s="34">
        <f t="shared" si="0"/>
        <v>18218.4102216049</v>
      </c>
      <c r="S3" s="34">
        <f t="shared" si="0"/>
        <v>17092.163584693513</v>
      </c>
      <c r="T3" s="34">
        <f t="shared" si="0"/>
        <v>16194.429913758715</v>
      </c>
      <c r="U3" s="34">
        <f t="shared" si="0"/>
        <v>15454.981262797532</v>
      </c>
      <c r="V3" s="34">
        <f t="shared" si="0"/>
        <v>14830.817816703033</v>
      </c>
      <c r="W3" s="34">
        <f t="shared" si="0"/>
        <v>14293.87494883082</v>
      </c>
      <c r="X3" s="34">
        <f t="shared" si="0"/>
        <v>13824.917187280023</v>
      </c>
      <c r="Y3" s="34">
        <f t="shared" si="0"/>
        <v>13410.239747200454</v>
      </c>
      <c r="Z3" s="34">
        <f t="shared" si="0"/>
        <v>13039.766210409243</v>
      </c>
      <c r="AA3" s="34">
        <f t="shared" si="0"/>
        <v>12705.892184838536</v>
      </c>
      <c r="AB3" s="34">
        <f t="shared" si="0"/>
        <v>12402.751366754284</v>
      </c>
      <c r="AC3" s="34">
        <f t="shared" si="0"/>
        <v>12125.732532083186</v>
      </c>
      <c r="AD3" s="34">
        <f t="shared" si="0"/>
        <v>11871.151727884671</v>
      </c>
      <c r="AE3" s="34">
        <f t="shared" si="0"/>
        <v>11636.02381778901</v>
      </c>
      <c r="AF3" s="34">
        <f t="shared" si="0"/>
        <v>11417.899551150955</v>
      </c>
      <c r="AG3" s="34">
        <f t="shared" si="0"/>
        <v>11214.746982177396</v>
      </c>
      <c r="AH3" s="34">
        <f t="shared" si="0"/>
        <v>11024.863602450137</v>
      </c>
      <c r="AI3" s="34">
        <f t="shared" si="0"/>
        <v>10846.810179879381</v>
      </c>
      <c r="AJ3" s="34">
        <f t="shared" si="0"/>
        <v>10679.360219799264</v>
      </c>
      <c r="AK3" s="34">
        <f t="shared" si="0"/>
        <v>10521.460854636418</v>
      </c>
      <c r="AL3" s="34">
        <f t="shared" si="0"/>
        <v>10372.202218833681</v>
      </c>
      <c r="AM3" s="34">
        <f t="shared" si="0"/>
        <v>10230.793208978466</v>
      </c>
      <c r="AN3" s="34">
        <f t="shared" si="0"/>
        <v>10096.542108161699</v>
      </c>
      <c r="AO3" s="34">
        <f t="shared" si="0"/>
        <v>9968.8409578149167</v>
      </c>
      <c r="AP3" s="34">
        <f t="shared" si="0"/>
        <v>9847.1528467022636</v>
      </c>
      <c r="AQ3" s="34">
        <f t="shared" si="0"/>
        <v>9731.0014925226023</v>
      </c>
      <c r="AR3" s="34">
        <f t="shared" si="0"/>
        <v>9619.9626413057667</v>
      </c>
      <c r="AS3" s="34">
        <f t="shared" si="0"/>
        <v>9513.6569200217691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4">
        <v>0</v>
      </c>
    </row>
    <row r="5" spans="1:53" x14ac:dyDescent="0.25">
      <c r="F5" s="10"/>
    </row>
    <row r="6" spans="1:53" x14ac:dyDescent="0.25">
      <c r="A6" s="1"/>
      <c r="B6" s="4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defaultColWidth="11.5703125" defaultRowHeight="15" x14ac:dyDescent="0.25"/>
  <sheetData>
    <row r="1" spans="1:2" ht="16.5" thickBot="1" x14ac:dyDescent="0.3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75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3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5">
      <c r="A2" s="4" t="s">
        <v>199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71" t="s">
        <v>123</v>
      </c>
      <c r="K2" s="5" t="s">
        <v>103</v>
      </c>
      <c r="L2" s="71" t="s">
        <v>104</v>
      </c>
      <c r="M2" s="5" t="s">
        <v>110</v>
      </c>
      <c r="N2" s="71" t="s">
        <v>111</v>
      </c>
      <c r="O2" s="74" t="s">
        <v>108</v>
      </c>
      <c r="P2" s="25" t="s">
        <v>101</v>
      </c>
    </row>
    <row r="3" spans="1:16" x14ac:dyDescent="0.25">
      <c r="A3" s="26" t="s">
        <v>81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68">
        <v>0</v>
      </c>
      <c r="K3" s="7">
        <v>0</v>
      </c>
      <c r="L3" s="68">
        <v>0</v>
      </c>
      <c r="M3" s="7">
        <v>0</v>
      </c>
      <c r="N3" s="68">
        <v>0</v>
      </c>
      <c r="O3" s="78">
        <v>0</v>
      </c>
      <c r="P3" s="28">
        <v>0</v>
      </c>
    </row>
    <row r="4" spans="1:16" x14ac:dyDescent="0.25">
      <c r="A4" s="26" t="s">
        <v>82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68">
        <v>0</v>
      </c>
      <c r="K4" s="7">
        <v>0</v>
      </c>
      <c r="L4" s="68">
        <v>0</v>
      </c>
      <c r="M4" s="7">
        <v>0</v>
      </c>
      <c r="N4" s="68">
        <v>0</v>
      </c>
      <c r="O4" s="78">
        <v>0</v>
      </c>
      <c r="P4" s="28">
        <v>0</v>
      </c>
    </row>
    <row r="5" spans="1:16" x14ac:dyDescent="0.25">
      <c r="A5" s="26" t="s">
        <v>83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68">
        <v>0</v>
      </c>
      <c r="K5" s="7">
        <v>0</v>
      </c>
      <c r="L5" s="68">
        <v>0</v>
      </c>
      <c r="M5" s="7">
        <v>0</v>
      </c>
      <c r="N5" s="68">
        <v>0</v>
      </c>
      <c r="O5" s="78">
        <v>0</v>
      </c>
      <c r="P5" s="28">
        <v>0</v>
      </c>
    </row>
    <row r="6" spans="1:16" x14ac:dyDescent="0.25">
      <c r="A6" s="64" t="s">
        <v>84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33">
        <v>14285.714285714286</v>
      </c>
      <c r="K6" s="69">
        <v>0</v>
      </c>
      <c r="L6" s="70">
        <v>0</v>
      </c>
      <c r="M6" s="69">
        <v>0</v>
      </c>
      <c r="N6" s="70">
        <v>0</v>
      </c>
      <c r="O6" s="79">
        <v>0</v>
      </c>
      <c r="P6" s="72">
        <v>0</v>
      </c>
    </row>
    <row r="7" spans="1:16" x14ac:dyDescent="0.25">
      <c r="A7" s="64" t="s">
        <v>101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42857</v>
      </c>
      <c r="J7" s="70">
        <v>0</v>
      </c>
      <c r="K7" s="69">
        <v>0</v>
      </c>
      <c r="L7" s="70">
        <v>0</v>
      </c>
      <c r="M7" s="69">
        <v>0</v>
      </c>
      <c r="N7" s="70">
        <v>0</v>
      </c>
      <c r="O7" s="79">
        <v>0</v>
      </c>
      <c r="P7" s="72">
        <v>0</v>
      </c>
    </row>
    <row r="8" spans="1:16" x14ac:dyDescent="0.25">
      <c r="A8" s="26" t="s">
        <v>115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68">
        <v>0</v>
      </c>
      <c r="K8" s="7">
        <v>42857</v>
      </c>
      <c r="L8" s="68">
        <v>0</v>
      </c>
      <c r="M8" s="7">
        <v>0</v>
      </c>
      <c r="N8" s="68">
        <v>0</v>
      </c>
      <c r="O8" s="78">
        <v>0</v>
      </c>
      <c r="P8" s="28">
        <v>0</v>
      </c>
    </row>
    <row r="9" spans="1:16" x14ac:dyDescent="0.25">
      <c r="A9" s="26" t="s">
        <v>116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68">
        <v>0</v>
      </c>
      <c r="K9" s="7">
        <v>0</v>
      </c>
      <c r="L9" s="68">
        <v>0</v>
      </c>
      <c r="M9" s="7">
        <v>0</v>
      </c>
      <c r="N9" s="68">
        <v>0</v>
      </c>
      <c r="O9" s="78">
        <v>0</v>
      </c>
      <c r="P9" s="28">
        <v>0</v>
      </c>
    </row>
    <row r="10" spans="1:16" x14ac:dyDescent="0.25">
      <c r="A10" s="26" t="s">
        <v>117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68">
        <v>0</v>
      </c>
      <c r="K10" s="7">
        <v>0</v>
      </c>
      <c r="L10" s="68">
        <v>0</v>
      </c>
      <c r="M10" s="72">
        <v>14286</v>
      </c>
      <c r="N10" s="68">
        <v>0</v>
      </c>
      <c r="O10" s="78">
        <v>0</v>
      </c>
      <c r="P10" s="28">
        <v>0</v>
      </c>
    </row>
    <row r="11" spans="1:16" x14ac:dyDescent="0.25">
      <c r="A11" s="26" t="s">
        <v>118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68">
        <v>0</v>
      </c>
      <c r="K11" s="7">
        <v>0</v>
      </c>
      <c r="L11" s="68">
        <v>42857</v>
      </c>
      <c r="M11" s="7">
        <v>0</v>
      </c>
      <c r="N11" s="68">
        <v>0</v>
      </c>
      <c r="O11" s="78">
        <v>0</v>
      </c>
      <c r="P11" s="28">
        <v>0</v>
      </c>
    </row>
    <row r="12" spans="1:16" x14ac:dyDescent="0.25">
      <c r="A12" s="26" t="s">
        <v>119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68">
        <v>0</v>
      </c>
      <c r="K12" s="7">
        <v>0</v>
      </c>
      <c r="L12" s="68">
        <v>0</v>
      </c>
      <c r="M12" s="7">
        <v>0</v>
      </c>
      <c r="N12" s="68">
        <v>0</v>
      </c>
      <c r="O12" s="78">
        <v>0</v>
      </c>
      <c r="P12" s="28">
        <v>0</v>
      </c>
    </row>
    <row r="13" spans="1:16" x14ac:dyDescent="0.25">
      <c r="A13" s="26" t="s">
        <v>120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68">
        <v>0</v>
      </c>
      <c r="K13" s="7">
        <v>0</v>
      </c>
      <c r="L13" s="68">
        <v>0</v>
      </c>
      <c r="M13" s="7">
        <v>0</v>
      </c>
      <c r="N13" s="68">
        <v>0</v>
      </c>
      <c r="O13" s="78">
        <v>0</v>
      </c>
      <c r="P13" s="28">
        <v>0</v>
      </c>
    </row>
    <row r="14" spans="1:16" x14ac:dyDescent="0.25">
      <c r="A14" s="26" t="s">
        <v>121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68">
        <v>35714</v>
      </c>
      <c r="K14" s="7">
        <v>0</v>
      </c>
      <c r="L14" s="68">
        <v>0</v>
      </c>
      <c r="M14" s="7">
        <v>0</v>
      </c>
      <c r="N14" s="68">
        <v>0</v>
      </c>
      <c r="O14" s="78">
        <v>0</v>
      </c>
      <c r="P14" s="28">
        <v>0</v>
      </c>
    </row>
    <row r="15" spans="1:16" x14ac:dyDescent="0.25">
      <c r="A15" s="26" t="s">
        <v>122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68">
        <v>0</v>
      </c>
      <c r="K15" s="7">
        <v>0</v>
      </c>
      <c r="L15" s="68">
        <v>0</v>
      </c>
      <c r="M15" s="7">
        <v>0</v>
      </c>
      <c r="N15" s="68">
        <v>0</v>
      </c>
      <c r="O15" s="78">
        <v>0</v>
      </c>
      <c r="P15" s="28">
        <v>0</v>
      </c>
    </row>
    <row r="16" spans="1:16" x14ac:dyDescent="0.25">
      <c r="A16" s="64" t="s">
        <v>123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8">
        <v>35714</v>
      </c>
      <c r="I16" s="69">
        <v>0</v>
      </c>
      <c r="J16" s="70">
        <v>0</v>
      </c>
      <c r="K16" s="69">
        <v>0</v>
      </c>
      <c r="L16" s="70">
        <v>0</v>
      </c>
      <c r="M16" s="69">
        <v>0</v>
      </c>
      <c r="N16" s="68">
        <v>35714</v>
      </c>
      <c r="O16" s="79">
        <v>0</v>
      </c>
      <c r="P16" s="72">
        <v>0</v>
      </c>
    </row>
    <row r="17" spans="1:16" x14ac:dyDescent="0.25">
      <c r="A17" s="64" t="s">
        <v>108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70">
        <v>0</v>
      </c>
      <c r="K17" s="69">
        <v>0</v>
      </c>
      <c r="L17" s="70">
        <v>0</v>
      </c>
      <c r="M17" s="69">
        <v>0</v>
      </c>
      <c r="N17" s="70">
        <v>0</v>
      </c>
      <c r="O17" s="79">
        <v>0</v>
      </c>
      <c r="P17" s="72">
        <v>14286</v>
      </c>
    </row>
    <row r="18" spans="1:16" x14ac:dyDescent="0.25">
      <c r="A18" s="26" t="s">
        <v>105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68">
        <v>0</v>
      </c>
      <c r="K18" s="7">
        <v>0</v>
      </c>
      <c r="L18" s="68">
        <v>0</v>
      </c>
      <c r="M18" s="7">
        <v>0</v>
      </c>
      <c r="N18" s="68">
        <v>0</v>
      </c>
      <c r="O18" s="78">
        <v>0</v>
      </c>
      <c r="P18" s="28">
        <v>42857</v>
      </c>
    </row>
    <row r="19" spans="1:16" x14ac:dyDescent="0.25">
      <c r="A19" s="64" t="s">
        <v>106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72">
        <v>42857</v>
      </c>
      <c r="K19" s="69">
        <v>0</v>
      </c>
      <c r="L19" s="70">
        <v>0</v>
      </c>
      <c r="M19" s="69">
        <v>0</v>
      </c>
      <c r="N19" s="70">
        <v>0</v>
      </c>
      <c r="O19" s="79">
        <v>0</v>
      </c>
      <c r="P19" s="72">
        <v>42857</v>
      </c>
    </row>
    <row r="20" spans="1:16" x14ac:dyDescent="0.25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68">
        <v>0</v>
      </c>
      <c r="K20" s="7">
        <v>0</v>
      </c>
      <c r="L20" s="68">
        <v>0</v>
      </c>
      <c r="M20" s="7">
        <v>0</v>
      </c>
      <c r="N20" s="68">
        <v>0</v>
      </c>
      <c r="O20" s="78">
        <v>0</v>
      </c>
      <c r="P20" s="28">
        <v>0</v>
      </c>
    </row>
    <row r="21" spans="1:16" ht="16.5" thickBot="1" x14ac:dyDescent="0.3">
      <c r="A21" s="27" t="s">
        <v>111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3">
        <v>0</v>
      </c>
      <c r="K21" s="8">
        <v>0</v>
      </c>
      <c r="L21" s="73">
        <v>0</v>
      </c>
      <c r="M21" s="8">
        <v>0</v>
      </c>
      <c r="N21" s="73">
        <v>0</v>
      </c>
      <c r="O21" s="80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200</v>
      </c>
      <c r="B2" s="25" t="s">
        <v>38</v>
      </c>
    </row>
    <row r="3" spans="1:2" x14ac:dyDescent="0.25">
      <c r="A3" s="26" t="s">
        <v>103</v>
      </c>
      <c r="B3" s="33">
        <v>9285.7142857143008</v>
      </c>
    </row>
    <row r="4" spans="1:2" ht="16.5" thickBot="1" x14ac:dyDescent="0.3">
      <c r="A4" s="27" t="s">
        <v>104</v>
      </c>
      <c r="B4" s="33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42578125" style="1" customWidth="1"/>
    <col min="4" max="12" width="9.140625" style="1"/>
    <col min="13" max="13" width="11.140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140625" style="1"/>
  </cols>
  <sheetData>
    <row r="1" spans="1:4" x14ac:dyDescent="0.25">
      <c r="A1" s="1" t="s">
        <v>80</v>
      </c>
    </row>
    <row r="2" spans="1:4" x14ac:dyDescent="0.25">
      <c r="A2" s="2" t="s">
        <v>81</v>
      </c>
    </row>
    <row r="3" spans="1:4" x14ac:dyDescent="0.25">
      <c r="A3" s="2" t="s">
        <v>82</v>
      </c>
      <c r="D3" s="10"/>
    </row>
    <row r="4" spans="1:4" x14ac:dyDescent="0.25">
      <c r="A4" s="2" t="s">
        <v>83</v>
      </c>
    </row>
    <row r="5" spans="1:4" x14ac:dyDescent="0.25">
      <c r="A5" s="2" t="s">
        <v>84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35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2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5">
      <c r="A2" s="4" t="s">
        <v>137</v>
      </c>
      <c r="B2" s="66" t="s">
        <v>38</v>
      </c>
    </row>
    <row r="3" spans="1:2" x14ac:dyDescent="0.25">
      <c r="A3" s="26" t="s">
        <v>110</v>
      </c>
      <c r="B3" s="65">
        <v>10000</v>
      </c>
    </row>
    <row r="4" spans="1:2" ht="16.5" thickBot="1" x14ac:dyDescent="0.3">
      <c r="A4" s="27" t="s">
        <v>111</v>
      </c>
      <c r="B4" s="40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2" sqref="A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External Water Sourcing Availability [",VLOOKUP("volume", Units!$A$2:$B$9, 2, FALSE),"/", VLOOKUP("time", Units!$A$2:$B$9, 2, FALSE),"]")</f>
        <v>Table of External Water Sourcing Availability [bbl/day]</v>
      </c>
      <c r="E1" s="1" t="s">
        <v>105</v>
      </c>
      <c r="F1" s="1">
        <v>71428.571428571406</v>
      </c>
      <c r="H1" s="1" t="s">
        <v>106</v>
      </c>
      <c r="I1" s="1">
        <v>42857.142857142899</v>
      </c>
      <c r="K1" s="1" t="s">
        <v>206</v>
      </c>
      <c r="L1" s="1">
        <v>0.7</v>
      </c>
    </row>
    <row r="2" spans="1:53" s="6" customFormat="1" x14ac:dyDescent="0.25">
      <c r="A2" s="4" t="s">
        <v>221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3" s="6" customFormat="1" x14ac:dyDescent="0.25">
      <c r="A3" s="26" t="s">
        <v>105</v>
      </c>
      <c r="B3" s="32">
        <f>$F$1*$L$1</f>
        <v>49999.999999999978</v>
      </c>
      <c r="C3" s="32">
        <f t="shared" ref="C3:BA3" si="0">$F$1*$L$1</f>
        <v>49999.999999999978</v>
      </c>
      <c r="D3" s="32">
        <f t="shared" si="0"/>
        <v>49999.999999999978</v>
      </c>
      <c r="E3" s="32">
        <f t="shared" si="0"/>
        <v>49999.999999999978</v>
      </c>
      <c r="F3" s="32">
        <f t="shared" si="0"/>
        <v>49999.999999999978</v>
      </c>
      <c r="G3" s="32">
        <f t="shared" si="0"/>
        <v>49999.999999999978</v>
      </c>
      <c r="H3" s="32">
        <f t="shared" si="0"/>
        <v>49999.999999999978</v>
      </c>
      <c r="I3" s="32">
        <f t="shared" si="0"/>
        <v>49999.999999999978</v>
      </c>
      <c r="J3" s="32">
        <f t="shared" si="0"/>
        <v>49999.999999999978</v>
      </c>
      <c r="K3" s="32">
        <f t="shared" si="0"/>
        <v>49999.999999999978</v>
      </c>
      <c r="L3" s="32">
        <f t="shared" si="0"/>
        <v>49999.999999999978</v>
      </c>
      <c r="M3" s="32">
        <f t="shared" si="0"/>
        <v>49999.999999999978</v>
      </c>
      <c r="N3" s="32">
        <f t="shared" si="0"/>
        <v>49999.999999999978</v>
      </c>
      <c r="O3" s="32">
        <f t="shared" si="0"/>
        <v>49999.999999999978</v>
      </c>
      <c r="P3" s="32">
        <f t="shared" si="0"/>
        <v>49999.999999999978</v>
      </c>
      <c r="Q3" s="32">
        <f t="shared" si="0"/>
        <v>49999.999999999978</v>
      </c>
      <c r="R3" s="32">
        <f t="shared" si="0"/>
        <v>49999.999999999978</v>
      </c>
      <c r="S3" s="32">
        <f t="shared" si="0"/>
        <v>49999.999999999978</v>
      </c>
      <c r="T3" s="32">
        <f t="shared" si="0"/>
        <v>49999.999999999978</v>
      </c>
      <c r="U3" s="32">
        <f t="shared" si="0"/>
        <v>49999.999999999978</v>
      </c>
      <c r="V3" s="32">
        <f t="shared" si="0"/>
        <v>49999.999999999978</v>
      </c>
      <c r="W3" s="32">
        <f t="shared" si="0"/>
        <v>49999.999999999978</v>
      </c>
      <c r="X3" s="32">
        <f t="shared" si="0"/>
        <v>49999.999999999978</v>
      </c>
      <c r="Y3" s="32">
        <f t="shared" si="0"/>
        <v>49999.999999999978</v>
      </c>
      <c r="Z3" s="32">
        <f t="shared" si="0"/>
        <v>49999.999999999978</v>
      </c>
      <c r="AA3" s="32">
        <f t="shared" si="0"/>
        <v>49999.999999999978</v>
      </c>
      <c r="AB3" s="32">
        <f t="shared" si="0"/>
        <v>49999.999999999978</v>
      </c>
      <c r="AC3" s="32">
        <f t="shared" si="0"/>
        <v>49999.999999999978</v>
      </c>
      <c r="AD3" s="32">
        <f t="shared" si="0"/>
        <v>49999.999999999978</v>
      </c>
      <c r="AE3" s="32">
        <f t="shared" si="0"/>
        <v>49999.999999999978</v>
      </c>
      <c r="AF3" s="32">
        <f t="shared" si="0"/>
        <v>49999.999999999978</v>
      </c>
      <c r="AG3" s="32">
        <f t="shared" si="0"/>
        <v>49999.999999999978</v>
      </c>
      <c r="AH3" s="32">
        <f t="shared" si="0"/>
        <v>49999.999999999978</v>
      </c>
      <c r="AI3" s="32">
        <f t="shared" si="0"/>
        <v>49999.999999999978</v>
      </c>
      <c r="AJ3" s="32">
        <f t="shared" si="0"/>
        <v>49999.999999999978</v>
      </c>
      <c r="AK3" s="32">
        <f t="shared" si="0"/>
        <v>49999.999999999978</v>
      </c>
      <c r="AL3" s="32">
        <f t="shared" si="0"/>
        <v>49999.999999999978</v>
      </c>
      <c r="AM3" s="32">
        <f t="shared" si="0"/>
        <v>49999.999999999978</v>
      </c>
      <c r="AN3" s="32">
        <f t="shared" si="0"/>
        <v>49999.999999999978</v>
      </c>
      <c r="AO3" s="32">
        <f t="shared" si="0"/>
        <v>49999.999999999978</v>
      </c>
      <c r="AP3" s="32">
        <f t="shared" si="0"/>
        <v>49999.999999999978</v>
      </c>
      <c r="AQ3" s="32">
        <f t="shared" si="0"/>
        <v>49999.999999999978</v>
      </c>
      <c r="AR3" s="32">
        <f t="shared" si="0"/>
        <v>49999.999999999978</v>
      </c>
      <c r="AS3" s="32">
        <f t="shared" si="0"/>
        <v>49999.999999999978</v>
      </c>
      <c r="AT3" s="32">
        <f t="shared" si="0"/>
        <v>49999.999999999978</v>
      </c>
      <c r="AU3" s="32">
        <f t="shared" si="0"/>
        <v>49999.999999999978</v>
      </c>
      <c r="AV3" s="32">
        <f t="shared" si="0"/>
        <v>49999.999999999978</v>
      </c>
      <c r="AW3" s="32">
        <f t="shared" si="0"/>
        <v>49999.999999999978</v>
      </c>
      <c r="AX3" s="32">
        <f t="shared" si="0"/>
        <v>49999.999999999978</v>
      </c>
      <c r="AY3" s="32">
        <f t="shared" si="0"/>
        <v>49999.999999999978</v>
      </c>
      <c r="AZ3" s="32">
        <f t="shared" si="0"/>
        <v>49999.999999999978</v>
      </c>
      <c r="BA3" s="33">
        <f t="shared" si="0"/>
        <v>49999.999999999978</v>
      </c>
    </row>
    <row r="4" spans="1:53" ht="16.5" thickBot="1" x14ac:dyDescent="0.3">
      <c r="A4" s="27" t="s">
        <v>106</v>
      </c>
      <c r="B4" s="40">
        <f>$I$1*$L$1</f>
        <v>30000.000000000025</v>
      </c>
      <c r="C4" s="34">
        <f t="shared" ref="C4:BA4" si="1">$I$1*$L$1</f>
        <v>30000.000000000025</v>
      </c>
      <c r="D4" s="34">
        <f t="shared" si="1"/>
        <v>30000.000000000025</v>
      </c>
      <c r="E4" s="34">
        <f t="shared" si="1"/>
        <v>30000.000000000025</v>
      </c>
      <c r="F4" s="34">
        <f t="shared" si="1"/>
        <v>30000.000000000025</v>
      </c>
      <c r="G4" s="34">
        <f t="shared" si="1"/>
        <v>30000.000000000025</v>
      </c>
      <c r="H4" s="34">
        <f t="shared" si="1"/>
        <v>30000.000000000025</v>
      </c>
      <c r="I4" s="34">
        <f t="shared" si="1"/>
        <v>30000.000000000025</v>
      </c>
      <c r="J4" s="34">
        <f t="shared" si="1"/>
        <v>30000.000000000025</v>
      </c>
      <c r="K4" s="34">
        <f t="shared" si="1"/>
        <v>30000.000000000025</v>
      </c>
      <c r="L4" s="34">
        <f t="shared" si="1"/>
        <v>30000.000000000025</v>
      </c>
      <c r="M4" s="34">
        <f t="shared" si="1"/>
        <v>30000.000000000025</v>
      </c>
      <c r="N4" s="34">
        <f t="shared" si="1"/>
        <v>30000.000000000025</v>
      </c>
      <c r="O4" s="34">
        <f t="shared" si="1"/>
        <v>30000.000000000025</v>
      </c>
      <c r="P4" s="34">
        <f t="shared" si="1"/>
        <v>30000.000000000025</v>
      </c>
      <c r="Q4" s="34">
        <f t="shared" si="1"/>
        <v>30000.000000000025</v>
      </c>
      <c r="R4" s="34">
        <f t="shared" si="1"/>
        <v>30000.000000000025</v>
      </c>
      <c r="S4" s="34">
        <f t="shared" si="1"/>
        <v>30000.000000000025</v>
      </c>
      <c r="T4" s="34">
        <f t="shared" si="1"/>
        <v>30000.000000000025</v>
      </c>
      <c r="U4" s="34">
        <f t="shared" si="1"/>
        <v>30000.000000000025</v>
      </c>
      <c r="V4" s="34">
        <f t="shared" si="1"/>
        <v>30000.000000000025</v>
      </c>
      <c r="W4" s="34">
        <f t="shared" si="1"/>
        <v>30000.000000000025</v>
      </c>
      <c r="X4" s="34">
        <f t="shared" si="1"/>
        <v>30000.000000000025</v>
      </c>
      <c r="Y4" s="34">
        <f t="shared" si="1"/>
        <v>30000.000000000025</v>
      </c>
      <c r="Z4" s="34">
        <f t="shared" si="1"/>
        <v>30000.000000000025</v>
      </c>
      <c r="AA4" s="34">
        <f t="shared" si="1"/>
        <v>30000.000000000025</v>
      </c>
      <c r="AB4" s="34">
        <f t="shared" si="1"/>
        <v>30000.000000000025</v>
      </c>
      <c r="AC4" s="34">
        <f t="shared" si="1"/>
        <v>30000.000000000025</v>
      </c>
      <c r="AD4" s="34">
        <f t="shared" si="1"/>
        <v>30000.000000000025</v>
      </c>
      <c r="AE4" s="34">
        <f t="shared" si="1"/>
        <v>30000.000000000025</v>
      </c>
      <c r="AF4" s="34">
        <f t="shared" si="1"/>
        <v>30000.000000000025</v>
      </c>
      <c r="AG4" s="34">
        <f t="shared" si="1"/>
        <v>30000.000000000025</v>
      </c>
      <c r="AH4" s="34">
        <f t="shared" si="1"/>
        <v>30000.000000000025</v>
      </c>
      <c r="AI4" s="34">
        <f t="shared" si="1"/>
        <v>30000.000000000025</v>
      </c>
      <c r="AJ4" s="34">
        <f t="shared" si="1"/>
        <v>30000.000000000025</v>
      </c>
      <c r="AK4" s="34">
        <f t="shared" si="1"/>
        <v>30000.000000000025</v>
      </c>
      <c r="AL4" s="34">
        <f t="shared" si="1"/>
        <v>30000.000000000025</v>
      </c>
      <c r="AM4" s="34">
        <f t="shared" si="1"/>
        <v>30000.000000000025</v>
      </c>
      <c r="AN4" s="34">
        <f t="shared" si="1"/>
        <v>30000.000000000025</v>
      </c>
      <c r="AO4" s="34">
        <f t="shared" si="1"/>
        <v>30000.000000000025</v>
      </c>
      <c r="AP4" s="34">
        <f t="shared" si="1"/>
        <v>30000.000000000025</v>
      </c>
      <c r="AQ4" s="34">
        <f t="shared" si="1"/>
        <v>30000.000000000025</v>
      </c>
      <c r="AR4" s="34">
        <f t="shared" si="1"/>
        <v>30000.000000000025</v>
      </c>
      <c r="AS4" s="34">
        <f t="shared" si="1"/>
        <v>30000.000000000025</v>
      </c>
      <c r="AT4" s="34">
        <f t="shared" si="1"/>
        <v>30000.000000000025</v>
      </c>
      <c r="AU4" s="34">
        <f t="shared" si="1"/>
        <v>30000.000000000025</v>
      </c>
      <c r="AV4" s="34">
        <f t="shared" si="1"/>
        <v>30000.000000000025</v>
      </c>
      <c r="AW4" s="34">
        <f t="shared" si="1"/>
        <v>30000.000000000025</v>
      </c>
      <c r="AX4" s="34">
        <f t="shared" si="1"/>
        <v>30000.000000000025</v>
      </c>
      <c r="AY4" s="34">
        <f t="shared" si="1"/>
        <v>30000.000000000025</v>
      </c>
      <c r="AZ4" s="34">
        <f t="shared" si="1"/>
        <v>30000.000000000025</v>
      </c>
      <c r="BA4" s="35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200</v>
      </c>
      <c r="B2" s="25" t="s">
        <v>38</v>
      </c>
    </row>
    <row r="3" spans="1:2" s="6" customFormat="1" x14ac:dyDescent="0.25">
      <c r="A3" s="26" t="s">
        <v>103</v>
      </c>
      <c r="B3" s="28">
        <v>0.35</v>
      </c>
    </row>
    <row r="4" spans="1:2" s="6" customFormat="1" ht="16.5" thickBot="1" x14ac:dyDescent="0.3">
      <c r="A4" s="27" t="s">
        <v>104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5">
      <c r="A2" s="4" t="s">
        <v>137</v>
      </c>
      <c r="B2" s="25" t="s">
        <v>38</v>
      </c>
    </row>
    <row r="3" spans="1:2" x14ac:dyDescent="0.25">
      <c r="A3" s="26" t="s">
        <v>110</v>
      </c>
      <c r="B3" s="28">
        <v>0.5</v>
      </c>
    </row>
    <row r="4" spans="1:2" ht="16.5" thickBot="1" x14ac:dyDescent="0.3">
      <c r="A4" s="27" t="s">
        <v>111</v>
      </c>
      <c r="B4" s="9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5">
      <c r="A2" s="4" t="s">
        <v>199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71" t="s">
        <v>123</v>
      </c>
      <c r="K2" s="5" t="s">
        <v>103</v>
      </c>
      <c r="L2" s="71" t="s">
        <v>104</v>
      </c>
      <c r="M2" s="5" t="s">
        <v>110</v>
      </c>
      <c r="N2" s="71" t="s">
        <v>111</v>
      </c>
      <c r="O2" s="74" t="s">
        <v>108</v>
      </c>
      <c r="P2" s="25" t="s">
        <v>101</v>
      </c>
    </row>
    <row r="3" spans="1:16" x14ac:dyDescent="0.25">
      <c r="A3" s="26" t="s">
        <v>81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68">
        <v>0</v>
      </c>
      <c r="K3" s="7">
        <v>0</v>
      </c>
      <c r="L3" s="68">
        <v>0</v>
      </c>
      <c r="M3" s="7">
        <v>0</v>
      </c>
      <c r="N3" s="68">
        <v>0</v>
      </c>
      <c r="O3" s="78">
        <v>0</v>
      </c>
      <c r="P3" s="28">
        <v>0</v>
      </c>
    </row>
    <row r="4" spans="1:16" x14ac:dyDescent="0.25">
      <c r="A4" s="26" t="s">
        <v>82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68">
        <v>0</v>
      </c>
      <c r="K4" s="7">
        <v>0</v>
      </c>
      <c r="L4" s="68">
        <v>0</v>
      </c>
      <c r="M4" s="7">
        <v>0</v>
      </c>
      <c r="N4" s="68">
        <v>0</v>
      </c>
      <c r="O4" s="78">
        <v>0</v>
      </c>
      <c r="P4" s="28">
        <v>0</v>
      </c>
    </row>
    <row r="5" spans="1:16" x14ac:dyDescent="0.25">
      <c r="A5" s="26" t="s">
        <v>83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68">
        <v>0</v>
      </c>
      <c r="K5" s="7">
        <v>0</v>
      </c>
      <c r="L5" s="68">
        <v>0</v>
      </c>
      <c r="M5" s="7">
        <v>0</v>
      </c>
      <c r="N5" s="68">
        <v>0</v>
      </c>
      <c r="O5" s="78">
        <v>0</v>
      </c>
      <c r="P5" s="28">
        <v>0</v>
      </c>
    </row>
    <row r="6" spans="1:16" x14ac:dyDescent="0.25">
      <c r="A6" s="64" t="s">
        <v>84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70">
        <v>1E-4</v>
      </c>
      <c r="K6" s="69">
        <v>0</v>
      </c>
      <c r="L6" s="70">
        <v>0</v>
      </c>
      <c r="M6" s="69">
        <v>0</v>
      </c>
      <c r="N6" s="70">
        <v>0</v>
      </c>
      <c r="O6" s="79">
        <v>0</v>
      </c>
      <c r="P6" s="72">
        <v>0</v>
      </c>
    </row>
    <row r="7" spans="1:16" x14ac:dyDescent="0.25">
      <c r="A7" s="64" t="s">
        <v>101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1E-4</v>
      </c>
      <c r="J7" s="70">
        <v>0</v>
      </c>
      <c r="K7" s="69">
        <v>0</v>
      </c>
      <c r="L7" s="70">
        <v>0</v>
      </c>
      <c r="M7" s="69">
        <v>0</v>
      </c>
      <c r="N7" s="70">
        <v>0</v>
      </c>
      <c r="O7" s="79">
        <v>0</v>
      </c>
      <c r="P7" s="72">
        <v>0</v>
      </c>
    </row>
    <row r="8" spans="1:16" x14ac:dyDescent="0.25">
      <c r="A8" s="26" t="s">
        <v>115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68">
        <v>0</v>
      </c>
      <c r="K8" s="7">
        <v>1E-4</v>
      </c>
      <c r="L8" s="68">
        <v>0</v>
      </c>
      <c r="M8" s="7">
        <v>0</v>
      </c>
      <c r="N8" s="68">
        <v>0</v>
      </c>
      <c r="O8" s="78">
        <v>0</v>
      </c>
      <c r="P8" s="28">
        <v>0</v>
      </c>
    </row>
    <row r="9" spans="1:16" x14ac:dyDescent="0.25">
      <c r="A9" s="26" t="s">
        <v>116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68">
        <v>0</v>
      </c>
      <c r="K9" s="7">
        <v>0</v>
      </c>
      <c r="L9" s="68">
        <v>0</v>
      </c>
      <c r="M9" s="7">
        <v>0</v>
      </c>
      <c r="N9" s="68">
        <v>0</v>
      </c>
      <c r="O9" s="78">
        <v>0</v>
      </c>
      <c r="P9" s="28">
        <v>0</v>
      </c>
    </row>
    <row r="10" spans="1:16" x14ac:dyDescent="0.25">
      <c r="A10" s="26" t="s">
        <v>117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68">
        <v>0</v>
      </c>
      <c r="K10" s="7">
        <v>0</v>
      </c>
      <c r="L10" s="68">
        <v>0</v>
      </c>
      <c r="M10" s="7">
        <v>1E-4</v>
      </c>
      <c r="N10" s="68">
        <v>0</v>
      </c>
      <c r="O10" s="78">
        <v>0</v>
      </c>
      <c r="P10" s="28">
        <v>0</v>
      </c>
    </row>
    <row r="11" spans="1:16" x14ac:dyDescent="0.25">
      <c r="A11" s="26" t="s">
        <v>118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68">
        <v>0</v>
      </c>
      <c r="K11" s="7">
        <v>0</v>
      </c>
      <c r="L11" s="68">
        <v>1E-4</v>
      </c>
      <c r="M11" s="7">
        <v>0</v>
      </c>
      <c r="N11" s="68">
        <v>0</v>
      </c>
      <c r="O11" s="78">
        <v>0</v>
      </c>
      <c r="P11" s="28">
        <v>0</v>
      </c>
    </row>
    <row r="12" spans="1:16" x14ac:dyDescent="0.25">
      <c r="A12" s="26" t="s">
        <v>119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68">
        <v>0</v>
      </c>
      <c r="K12" s="7">
        <v>0</v>
      </c>
      <c r="L12" s="68">
        <v>0</v>
      </c>
      <c r="M12" s="7">
        <v>0</v>
      </c>
      <c r="N12" s="68">
        <v>0</v>
      </c>
      <c r="O12" s="78">
        <v>0</v>
      </c>
      <c r="P12" s="28">
        <v>0</v>
      </c>
    </row>
    <row r="13" spans="1:16" x14ac:dyDescent="0.25">
      <c r="A13" s="26" t="s">
        <v>120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68">
        <v>0</v>
      </c>
      <c r="K13" s="7">
        <v>0</v>
      </c>
      <c r="L13" s="68">
        <v>0</v>
      </c>
      <c r="M13" s="7">
        <v>0</v>
      </c>
      <c r="N13" s="68">
        <v>0</v>
      </c>
      <c r="O13" s="78">
        <v>0</v>
      </c>
      <c r="P13" s="28">
        <v>0</v>
      </c>
    </row>
    <row r="14" spans="1:16" x14ac:dyDescent="0.25">
      <c r="A14" s="26" t="s">
        <v>121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68">
        <v>1E-4</v>
      </c>
      <c r="K14" s="7">
        <v>0</v>
      </c>
      <c r="L14" s="68">
        <v>0</v>
      </c>
      <c r="M14" s="7">
        <v>0</v>
      </c>
      <c r="N14" s="68">
        <v>0</v>
      </c>
      <c r="O14" s="78">
        <v>0</v>
      </c>
      <c r="P14" s="28">
        <v>0</v>
      </c>
    </row>
    <row r="15" spans="1:16" x14ac:dyDescent="0.25">
      <c r="A15" s="26" t="s">
        <v>122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68">
        <v>0</v>
      </c>
      <c r="K15" s="7">
        <v>0</v>
      </c>
      <c r="L15" s="68">
        <v>0</v>
      </c>
      <c r="M15" s="7">
        <v>0</v>
      </c>
      <c r="N15" s="68">
        <v>0</v>
      </c>
      <c r="O15" s="78">
        <v>0</v>
      </c>
      <c r="P15" s="28">
        <v>0</v>
      </c>
    </row>
    <row r="16" spans="1:16" x14ac:dyDescent="0.25">
      <c r="A16" s="64" t="s">
        <v>123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1E-4</v>
      </c>
      <c r="I16" s="69">
        <v>0</v>
      </c>
      <c r="J16" s="70">
        <v>0</v>
      </c>
      <c r="K16" s="69">
        <v>0</v>
      </c>
      <c r="L16" s="70">
        <v>0</v>
      </c>
      <c r="M16" s="69">
        <v>0</v>
      </c>
      <c r="N16" s="70">
        <v>1E-4</v>
      </c>
      <c r="O16" s="79">
        <v>0</v>
      </c>
      <c r="P16" s="72">
        <v>0</v>
      </c>
    </row>
    <row r="17" spans="1:16" x14ac:dyDescent="0.25">
      <c r="A17" s="64" t="s">
        <v>108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70">
        <v>0</v>
      </c>
      <c r="K17" s="69">
        <v>0</v>
      </c>
      <c r="L17" s="70">
        <v>0</v>
      </c>
      <c r="M17" s="69">
        <v>0</v>
      </c>
      <c r="N17" s="70">
        <v>0</v>
      </c>
      <c r="O17" s="79">
        <v>0</v>
      </c>
      <c r="P17" s="72">
        <v>1E-4</v>
      </c>
    </row>
    <row r="18" spans="1:16" x14ac:dyDescent="0.25">
      <c r="A18" s="26" t="s">
        <v>105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68">
        <v>0</v>
      </c>
      <c r="K18" s="7">
        <v>0</v>
      </c>
      <c r="L18" s="68">
        <v>0</v>
      </c>
      <c r="M18" s="7">
        <v>0</v>
      </c>
      <c r="N18" s="68">
        <v>0</v>
      </c>
      <c r="O18" s="78">
        <v>0</v>
      </c>
      <c r="P18" s="28">
        <v>1E-4</v>
      </c>
    </row>
    <row r="19" spans="1:16" x14ac:dyDescent="0.25">
      <c r="A19" s="64" t="s">
        <v>106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70">
        <v>1E-4</v>
      </c>
      <c r="K19" s="69">
        <v>0</v>
      </c>
      <c r="L19" s="70">
        <v>0</v>
      </c>
      <c r="M19" s="69">
        <v>0</v>
      </c>
      <c r="N19" s="70">
        <v>0</v>
      </c>
      <c r="O19" s="79">
        <v>0</v>
      </c>
      <c r="P19" s="72">
        <v>1E-4</v>
      </c>
    </row>
    <row r="20" spans="1:16" x14ac:dyDescent="0.25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68">
        <v>0</v>
      </c>
      <c r="K20" s="7">
        <v>0</v>
      </c>
      <c r="L20" s="68">
        <v>0</v>
      </c>
      <c r="M20" s="7">
        <v>0</v>
      </c>
      <c r="N20" s="68">
        <v>0</v>
      </c>
      <c r="O20" s="78">
        <v>0</v>
      </c>
      <c r="P20" s="28">
        <v>0</v>
      </c>
    </row>
    <row r="21" spans="1:16" ht="16.5" thickBot="1" x14ac:dyDescent="0.3">
      <c r="A21" s="27" t="s">
        <v>111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3">
        <v>0</v>
      </c>
      <c r="K21" s="8">
        <v>0</v>
      </c>
      <c r="L21" s="73">
        <v>0</v>
      </c>
      <c r="M21" s="8">
        <v>0</v>
      </c>
      <c r="N21" s="73">
        <v>0</v>
      </c>
      <c r="O21" s="80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activeCell="A5" sqref="A5"/>
    </sheetView>
  </sheetViews>
  <sheetFormatPr defaultColWidth="11.5703125" defaultRowHeight="15.75" x14ac:dyDescent="0.25"/>
  <cols>
    <col min="1" max="1" width="15" style="1" customWidth="1"/>
    <col min="2" max="16384" width="11.5703125" style="1"/>
  </cols>
  <sheetData>
    <row r="1" spans="1:2" ht="16.5" thickBot="1" x14ac:dyDescent="0.3">
      <c r="A1" s="1" t="s">
        <v>215</v>
      </c>
    </row>
    <row r="2" spans="1:2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9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activeCell="A5" sqref="A5"/>
    </sheetView>
  </sheetViews>
  <sheetFormatPr defaultColWidth="11.5703125" defaultRowHeight="15.75" x14ac:dyDescent="0.25"/>
  <cols>
    <col min="1" max="1" width="14.7109375" style="1" customWidth="1"/>
    <col min="2" max="16384" width="11.5703125" style="1"/>
  </cols>
  <sheetData>
    <row r="1" spans="1:2" ht="16.5" thickBot="1" x14ac:dyDescent="0.3">
      <c r="A1" s="1" t="s">
        <v>216</v>
      </c>
    </row>
    <row r="2" spans="1:2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9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24.4257812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Units!$A$2:$B$9, 2, FALSE),"/", VLOOKUP("volume", Units!$A$2:$B$9, 2, FALSE),"]")</f>
        <v>Table of External Water Souring Cost [USD/bbl]</v>
      </c>
    </row>
    <row r="2" spans="1:2" s="6" customFormat="1" x14ac:dyDescent="0.25">
      <c r="A2" s="4" t="s">
        <v>221</v>
      </c>
      <c r="B2" s="25" t="s">
        <v>38</v>
      </c>
    </row>
    <row r="3" spans="1:2" s="6" customFormat="1" x14ac:dyDescent="0.25">
      <c r="A3" s="26" t="s">
        <v>105</v>
      </c>
      <c r="B3" s="28">
        <v>1.5</v>
      </c>
    </row>
    <row r="4" spans="1:2" ht="16.5" thickBot="1" x14ac:dyDescent="0.3">
      <c r="A4" s="27" t="s">
        <v>106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A6" sqref="A6"/>
    </sheetView>
  </sheetViews>
  <sheetFormatPr defaultColWidth="11.5703125" defaultRowHeight="15" x14ac:dyDescent="0.25"/>
  <cols>
    <col min="1" max="1" width="17.42578125" customWidth="1"/>
  </cols>
  <sheetData>
    <row r="1" spans="1:2" ht="16.5" thickBot="1" x14ac:dyDescent="0.3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0.15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42578125" style="1" customWidth="1"/>
    <col min="4" max="12" width="9.140625" style="1"/>
    <col min="13" max="13" width="11.140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140625" style="1"/>
  </cols>
  <sheetData>
    <row r="1" spans="1:15" x14ac:dyDescent="0.25">
      <c r="A1" s="1" t="s">
        <v>85</v>
      </c>
    </row>
    <row r="2" spans="1:15" x14ac:dyDescent="0.25">
      <c r="A2" s="2" t="s">
        <v>86</v>
      </c>
    </row>
    <row r="3" spans="1:15" x14ac:dyDescent="0.25">
      <c r="A3" s="2" t="s">
        <v>87</v>
      </c>
    </row>
    <row r="4" spans="1:15" x14ac:dyDescent="0.25">
      <c r="A4" s="2" t="s">
        <v>88</v>
      </c>
      <c r="D4" s="10"/>
    </row>
    <row r="5" spans="1:15" x14ac:dyDescent="0.25">
      <c r="A5" s="2" t="s">
        <v>89</v>
      </c>
      <c r="M5" s="11"/>
      <c r="N5" s="11"/>
      <c r="O5" s="11"/>
    </row>
    <row r="6" spans="1:15" x14ac:dyDescent="0.25">
      <c r="A6" s="2" t="s">
        <v>90</v>
      </c>
    </row>
    <row r="7" spans="1:15" x14ac:dyDescent="0.25">
      <c r="A7" s="2" t="s">
        <v>91</v>
      </c>
    </row>
    <row r="8" spans="1:15" x14ac:dyDescent="0.25">
      <c r="A8" s="2" t="s">
        <v>92</v>
      </c>
    </row>
    <row r="9" spans="1:15" x14ac:dyDescent="0.25">
      <c r="A9" s="2" t="s">
        <v>93</v>
      </c>
    </row>
    <row r="10" spans="1:15" x14ac:dyDescent="0.25">
      <c r="A10" s="2" t="s">
        <v>94</v>
      </c>
    </row>
    <row r="11" spans="1:15" x14ac:dyDescent="0.25">
      <c r="A11" s="2" t="s">
        <v>95</v>
      </c>
    </row>
    <row r="12" spans="1:15" x14ac:dyDescent="0.25">
      <c r="A12" s="2" t="s">
        <v>96</v>
      </c>
    </row>
    <row r="13" spans="1:15" x14ac:dyDescent="0.25">
      <c r="A13" s="2" t="s">
        <v>97</v>
      </c>
    </row>
    <row r="14" spans="1:15" x14ac:dyDescent="0.25">
      <c r="A14" s="2" t="s">
        <v>98</v>
      </c>
    </row>
    <row r="15" spans="1:15" x14ac:dyDescent="0.25">
      <c r="A15" s="2" t="s">
        <v>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G10"/>
  <sheetViews>
    <sheetView workbookViewId="0">
      <selection activeCell="A6" sqref="A6"/>
    </sheetView>
  </sheetViews>
  <sheetFormatPr defaultColWidth="11.5703125" defaultRowHeight="15" x14ac:dyDescent="0.25"/>
  <cols>
    <col min="1" max="1" width="18.42578125" customWidth="1"/>
  </cols>
  <sheetData>
    <row r="1" spans="1:7" ht="16.5" thickBot="1" x14ac:dyDescent="0.3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7" ht="15.75" x14ac:dyDescent="0.25">
      <c r="A2" s="4" t="s">
        <v>137</v>
      </c>
      <c r="B2" s="25" t="s">
        <v>38</v>
      </c>
    </row>
    <row r="3" spans="1:7" ht="15.75" x14ac:dyDescent="0.25">
      <c r="A3" s="26" t="s">
        <v>110</v>
      </c>
      <c r="B3" s="28">
        <v>0.35</v>
      </c>
    </row>
    <row r="4" spans="1:7" ht="16.5" thickBot="1" x14ac:dyDescent="0.3">
      <c r="A4" s="27" t="s">
        <v>111</v>
      </c>
      <c r="B4" s="9">
        <v>0</v>
      </c>
    </row>
    <row r="10" spans="1:7" x14ac:dyDescent="0.25">
      <c r="G10" t="s">
        <v>226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199</v>
      </c>
      <c r="B2" s="25" t="s">
        <v>38</v>
      </c>
    </row>
    <row r="3" spans="1:2" x14ac:dyDescent="0.25">
      <c r="A3" s="26" t="s">
        <v>81</v>
      </c>
      <c r="B3" s="28">
        <v>95</v>
      </c>
    </row>
    <row r="4" spans="1:2" x14ac:dyDescent="0.25">
      <c r="A4" s="26" t="s">
        <v>82</v>
      </c>
      <c r="B4" s="28">
        <v>93</v>
      </c>
    </row>
    <row r="5" spans="1:2" x14ac:dyDescent="0.25">
      <c r="A5" s="26" t="s">
        <v>83</v>
      </c>
      <c r="B5" s="28">
        <v>97</v>
      </c>
    </row>
    <row r="6" spans="1:2" x14ac:dyDescent="0.25">
      <c r="A6" s="64" t="s">
        <v>84</v>
      </c>
      <c r="B6" s="72">
        <v>94</v>
      </c>
    </row>
    <row r="7" spans="1:2" x14ac:dyDescent="0.25">
      <c r="A7" s="81" t="s">
        <v>101</v>
      </c>
      <c r="B7" s="82">
        <v>90</v>
      </c>
    </row>
    <row r="8" spans="1:2" x14ac:dyDescent="0.25">
      <c r="A8" s="26" t="s">
        <v>105</v>
      </c>
      <c r="B8" s="28">
        <v>110</v>
      </c>
    </row>
    <row r="9" spans="1:2" ht="16.5" thickBot="1" x14ac:dyDescent="0.3">
      <c r="A9" s="27" t="s">
        <v>106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201</v>
      </c>
    </row>
    <row r="2" spans="1:3" x14ac:dyDescent="0.25">
      <c r="A2" s="3" t="s">
        <v>199</v>
      </c>
      <c r="B2" s="5" t="s">
        <v>103</v>
      </c>
      <c r="C2" s="25" t="s">
        <v>104</v>
      </c>
    </row>
    <row r="3" spans="1:3" x14ac:dyDescent="0.25">
      <c r="A3" s="26" t="s">
        <v>81</v>
      </c>
      <c r="B3" s="7">
        <v>3</v>
      </c>
      <c r="C3" s="28">
        <v>3.5</v>
      </c>
    </row>
    <row r="4" spans="1:3" x14ac:dyDescent="0.25">
      <c r="A4" s="26" t="s">
        <v>82</v>
      </c>
      <c r="B4" s="7">
        <v>2.5</v>
      </c>
      <c r="C4" s="28">
        <v>2</v>
      </c>
    </row>
    <row r="5" spans="1:3" x14ac:dyDescent="0.25">
      <c r="A5" s="26" t="s">
        <v>83</v>
      </c>
      <c r="B5" s="7">
        <v>3</v>
      </c>
      <c r="C5" s="28">
        <v>0.5</v>
      </c>
    </row>
    <row r="6" spans="1:3" x14ac:dyDescent="0.25">
      <c r="A6" s="64" t="s">
        <v>84</v>
      </c>
      <c r="B6" s="69">
        <v>3</v>
      </c>
      <c r="C6" s="72">
        <v>3.5</v>
      </c>
    </row>
    <row r="7" spans="1:3" ht="16.5" thickBot="1" x14ac:dyDescent="0.3">
      <c r="A7" s="27" t="s">
        <v>101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activeCell="A6" sqref="A6"/>
    </sheetView>
  </sheetViews>
  <sheetFormatPr defaultColWidth="8.7109375" defaultRowHeight="15" x14ac:dyDescent="0.25"/>
  <cols>
    <col min="1" max="1" width="17.140625" customWidth="1"/>
  </cols>
  <sheetData>
    <row r="1" spans="1:2" ht="16.5" thickBot="1" x14ac:dyDescent="0.3">
      <c r="A1" s="1" t="s">
        <v>203</v>
      </c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0.8</v>
      </c>
    </row>
    <row r="4" spans="1:2" ht="16.5" thickBot="1" x14ac:dyDescent="0.3">
      <c r="A4" s="27" t="s">
        <v>111</v>
      </c>
      <c r="B4" s="9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A6" sqref="A6"/>
    </sheetView>
  </sheetViews>
  <sheetFormatPr defaultColWidth="8.7109375" defaultRowHeight="15" x14ac:dyDescent="0.25"/>
  <cols>
    <col min="1" max="1" width="17.42578125" customWidth="1"/>
  </cols>
  <sheetData>
    <row r="1" spans="1:3" ht="16.5" thickBot="1" x14ac:dyDescent="0.3">
      <c r="A1" s="1" t="s">
        <v>212</v>
      </c>
    </row>
    <row r="2" spans="1:3" ht="15.75" x14ac:dyDescent="0.25">
      <c r="A2" s="4" t="s">
        <v>137</v>
      </c>
      <c r="B2" s="74" t="s">
        <v>204</v>
      </c>
      <c r="C2" s="25" t="s">
        <v>213</v>
      </c>
    </row>
    <row r="3" spans="1:3" ht="15.75" x14ac:dyDescent="0.25">
      <c r="A3" s="26" t="s">
        <v>110</v>
      </c>
      <c r="B3" s="78">
        <v>0.8</v>
      </c>
      <c r="C3" s="28">
        <v>1</v>
      </c>
    </row>
    <row r="4" spans="1:3" ht="16.5" thickBot="1" x14ac:dyDescent="0.3">
      <c r="A4" s="27" t="s">
        <v>111</v>
      </c>
      <c r="B4" s="80">
        <v>0</v>
      </c>
      <c r="C4" s="9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109375" defaultRowHeight="15" x14ac:dyDescent="0.25"/>
  <cols>
    <col min="1" max="1" width="25.42578125" customWidth="1"/>
  </cols>
  <sheetData>
    <row r="1" spans="1:2" ht="16.5" thickBot="1" x14ac:dyDescent="0.3">
      <c r="A1" s="1" t="s">
        <v>208</v>
      </c>
    </row>
    <row r="2" spans="1:2" ht="15.75" x14ac:dyDescent="0.25">
      <c r="A2" s="4" t="s">
        <v>202</v>
      </c>
      <c r="B2" s="25" t="s">
        <v>38</v>
      </c>
    </row>
    <row r="3" spans="1:2" ht="15.75" x14ac:dyDescent="0.25">
      <c r="A3" s="75" t="s">
        <v>112</v>
      </c>
      <c r="B3" s="33">
        <v>0</v>
      </c>
    </row>
    <row r="4" spans="1:2" ht="15.75" x14ac:dyDescent="0.25">
      <c r="A4" s="75" t="s">
        <v>113</v>
      </c>
      <c r="B4" s="33">
        <v>0</v>
      </c>
    </row>
    <row r="5" spans="1:2" ht="15.75" x14ac:dyDescent="0.25">
      <c r="A5" s="75" t="s">
        <v>209</v>
      </c>
      <c r="B5" s="33">
        <v>1</v>
      </c>
    </row>
    <row r="6" spans="1:2" ht="15.75" x14ac:dyDescent="0.25">
      <c r="A6" s="75" t="s">
        <v>210</v>
      </c>
      <c r="B6" s="33">
        <v>1</v>
      </c>
    </row>
    <row r="7" spans="1:2" ht="16.5" thickBot="1" x14ac:dyDescent="0.3">
      <c r="A7" s="27" t="s">
        <v>211</v>
      </c>
      <c r="B7" s="35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ColWidth="8.7109375" defaultRowHeight="15" x14ac:dyDescent="0.25"/>
  <cols>
    <col min="1" max="1" width="18" customWidth="1"/>
  </cols>
  <sheetData>
    <row r="1" spans="1:2" ht="16.5" thickBot="1" x14ac:dyDescent="0.3">
      <c r="A1" s="1" t="s">
        <v>207</v>
      </c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1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A9" sqref="A9"/>
    </sheetView>
  </sheetViews>
  <sheetFormatPr defaultColWidth="8.7109375" defaultRowHeight="15" x14ac:dyDescent="0.25"/>
  <cols>
    <col min="1" max="1" width="9.42578125" bestFit="1" customWidth="1"/>
    <col min="2" max="2" width="12.7109375" bestFit="1" customWidth="1"/>
    <col min="3" max="3" width="12.42578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75" x14ac:dyDescent="0.25">
      <c r="A2" s="4" t="s">
        <v>205</v>
      </c>
      <c r="B2" s="74" t="s">
        <v>204</v>
      </c>
      <c r="C2" s="25" t="s">
        <v>213</v>
      </c>
    </row>
    <row r="3" spans="1:3" ht="15.75" x14ac:dyDescent="0.25">
      <c r="A3" s="44" t="s">
        <v>81</v>
      </c>
      <c r="B3" s="89">
        <v>12</v>
      </c>
      <c r="C3" s="84">
        <v>10</v>
      </c>
    </row>
    <row r="4" spans="1:3" ht="15.75" x14ac:dyDescent="0.25">
      <c r="A4" s="26" t="s">
        <v>82</v>
      </c>
      <c r="B4" s="90">
        <v>10</v>
      </c>
      <c r="C4" s="85">
        <v>15</v>
      </c>
    </row>
    <row r="5" spans="1:3" ht="15.75" x14ac:dyDescent="0.25">
      <c r="A5" s="26" t="s">
        <v>83</v>
      </c>
      <c r="B5" s="90">
        <v>15</v>
      </c>
      <c r="C5" s="86">
        <v>20</v>
      </c>
    </row>
    <row r="6" spans="1:3" ht="15.75" x14ac:dyDescent="0.25">
      <c r="A6" s="64" t="s">
        <v>84</v>
      </c>
      <c r="B6" s="91">
        <v>12.5</v>
      </c>
      <c r="C6" s="87">
        <v>25</v>
      </c>
    </row>
    <row r="7" spans="1:3" ht="16.5" thickBot="1" x14ac:dyDescent="0.3">
      <c r="A7" s="27" t="s">
        <v>101</v>
      </c>
      <c r="B7" s="92">
        <v>11</v>
      </c>
      <c r="C7" s="88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5" sqref="C5"/>
    </sheetView>
  </sheetViews>
  <sheetFormatPr defaultColWidth="8.7109375"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75" x14ac:dyDescent="0.25">
      <c r="A2" s="4" t="s">
        <v>205</v>
      </c>
      <c r="B2" s="74" t="s">
        <v>204</v>
      </c>
      <c r="C2" s="25" t="s">
        <v>213</v>
      </c>
    </row>
    <row r="3" spans="1:3" ht="16.5" thickBot="1" x14ac:dyDescent="0.3">
      <c r="A3" s="83" t="s">
        <v>108</v>
      </c>
      <c r="B3" s="94">
        <v>0</v>
      </c>
      <c r="C3" s="93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A6" sqref="A6"/>
    </sheetView>
  </sheetViews>
  <sheetFormatPr defaultColWidth="11.5703125" defaultRowHeight="15" x14ac:dyDescent="0.25"/>
  <cols>
    <col min="1" max="1" width="17.7109375" customWidth="1"/>
  </cols>
  <sheetData>
    <row r="1" spans="1:2" ht="16.5" thickBot="1" x14ac:dyDescent="0.3">
      <c r="A1" s="1" t="s">
        <v>218</v>
      </c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100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100</v>
      </c>
    </row>
    <row r="2" spans="1:16" x14ac:dyDescent="0.25">
      <c r="A2" s="2" t="s">
        <v>101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A6" sqref="A6"/>
    </sheetView>
  </sheetViews>
  <sheetFormatPr defaultColWidth="11.5703125" defaultRowHeight="15.75" x14ac:dyDescent="0.25"/>
  <cols>
    <col min="1" max="1" width="17.5703125" style="1" customWidth="1"/>
    <col min="2" max="16384" width="11.5703125" style="1"/>
  </cols>
  <sheetData>
    <row r="1" spans="1:3" ht="16.5" thickBot="1" x14ac:dyDescent="0.3">
      <c r="A1" s="1" t="s">
        <v>220</v>
      </c>
    </row>
    <row r="2" spans="1:3" x14ac:dyDescent="0.25">
      <c r="A2" s="4" t="s">
        <v>137</v>
      </c>
      <c r="B2" s="74" t="s">
        <v>204</v>
      </c>
      <c r="C2" s="25" t="s">
        <v>213</v>
      </c>
    </row>
    <row r="3" spans="1:3" x14ac:dyDescent="0.25">
      <c r="A3" s="26" t="s">
        <v>110</v>
      </c>
      <c r="B3" s="90">
        <v>0</v>
      </c>
      <c r="C3" s="85">
        <v>100</v>
      </c>
    </row>
    <row r="4" spans="1:3" ht="16.5" thickBot="1" x14ac:dyDescent="0.3">
      <c r="A4" s="27" t="s">
        <v>111</v>
      </c>
      <c r="B4" s="92">
        <v>0</v>
      </c>
      <c r="C4" s="9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A6" sqref="A6"/>
    </sheetView>
  </sheetViews>
  <sheetFormatPr defaultColWidth="11.5703125" defaultRowHeight="15.75" x14ac:dyDescent="0.25"/>
  <cols>
    <col min="1" max="1" width="17.7109375" style="1" customWidth="1"/>
    <col min="2" max="16384" width="11.5703125" style="1"/>
  </cols>
  <sheetData>
    <row r="1" spans="1:3" ht="16.5" thickBot="1" x14ac:dyDescent="0.3">
      <c r="A1" s="1" t="s">
        <v>219</v>
      </c>
    </row>
    <row r="2" spans="1:3" x14ac:dyDescent="0.25">
      <c r="A2" s="4" t="s">
        <v>137</v>
      </c>
      <c r="B2" s="74" t="s">
        <v>204</v>
      </c>
      <c r="C2" s="25" t="s">
        <v>213</v>
      </c>
    </row>
    <row r="3" spans="1:3" x14ac:dyDescent="0.25">
      <c r="A3" s="26" t="s">
        <v>110</v>
      </c>
      <c r="B3" s="90">
        <v>0</v>
      </c>
      <c r="C3" s="85">
        <v>1</v>
      </c>
    </row>
    <row r="4" spans="1:3" ht="16.5" thickBot="1" x14ac:dyDescent="0.3">
      <c r="A4" s="27" t="s">
        <v>111</v>
      </c>
      <c r="B4" s="92">
        <v>0</v>
      </c>
      <c r="C4" s="95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A6" sqref="A6"/>
    </sheetView>
  </sheetViews>
  <sheetFormatPr defaultColWidth="11.5703125" defaultRowHeight="15.75" x14ac:dyDescent="0.25"/>
  <cols>
    <col min="1" max="1" width="16.28515625" style="1" customWidth="1"/>
    <col min="2" max="16384" width="11.5703125" style="1"/>
  </cols>
  <sheetData>
    <row r="1" spans="1:3" ht="16.5" thickBot="1" x14ac:dyDescent="0.3">
      <c r="A1" s="1" t="s">
        <v>214</v>
      </c>
    </row>
    <row r="2" spans="1:3" x14ac:dyDescent="0.25">
      <c r="A2" s="4" t="s">
        <v>137</v>
      </c>
      <c r="B2" s="74" t="s">
        <v>204</v>
      </c>
      <c r="C2" s="25" t="s">
        <v>213</v>
      </c>
    </row>
    <row r="3" spans="1:3" x14ac:dyDescent="0.25">
      <c r="A3" s="26" t="s">
        <v>110</v>
      </c>
      <c r="B3" s="90">
        <v>1</v>
      </c>
      <c r="C3" s="85">
        <v>1</v>
      </c>
    </row>
    <row r="4" spans="1:3" ht="16.5" thickBot="1" x14ac:dyDescent="0.3">
      <c r="A4" s="27" t="s">
        <v>111</v>
      </c>
      <c r="B4" s="92">
        <v>1</v>
      </c>
      <c r="C4" s="9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102</v>
      </c>
    </row>
    <row r="2" spans="1:1" x14ac:dyDescent="0.25">
      <c r="A2" s="2" t="s">
        <v>103</v>
      </c>
    </row>
    <row r="3" spans="1:1" x14ac:dyDescent="0.25">
      <c r="A3" s="2" t="s">
        <v>104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defaultColWidth="11.5703125" defaultRowHeight="15" x14ac:dyDescent="0.25"/>
  <sheetData>
    <row r="1" spans="1:1" ht="15.75" x14ac:dyDescent="0.25">
      <c r="A1" s="1" t="s">
        <v>217</v>
      </c>
    </row>
    <row r="2" spans="1:1" ht="15.75" x14ac:dyDescent="0.25">
      <c r="A2" s="2" t="s">
        <v>204</v>
      </c>
    </row>
    <row r="3" spans="1:1" ht="15.75" x14ac:dyDescent="0.25">
      <c r="A3" s="2" t="s">
        <v>213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225</v>
      </c>
    </row>
    <row r="2" spans="1:16" x14ac:dyDescent="0.25">
      <c r="A2" s="2" t="s">
        <v>105</v>
      </c>
    </row>
    <row r="3" spans="1:16" x14ac:dyDescent="0.25">
      <c r="A3" s="2" t="s">
        <v>106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ExternalWaterSources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2024-06-03T19:34:09Z</dcterms:modified>
  <cp:category/>
  <cp:contentStatus/>
</cp:coreProperties>
</file>