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3E30C186-FA0E-4A41-B4B2-36644D841BEE}" xr6:coauthVersionLast="47" xr6:coauthVersionMax="47" xr10:uidLastSave="{00000000-0000-0000-0000-000000000000}"/>
  <bookViews>
    <workbookView xWindow="-120" yWindow="-120" windowWidth="29040" windowHeight="15720" tabRatio="953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NOA" sheetId="119" r:id="rId26"/>
    <sheet name="SNA" sheetId="77" r:id="rId27"/>
    <sheet name="SOA" sheetId="120" r:id="rId28"/>
    <sheet name="FCA" sheetId="41" r:id="rId29"/>
    <sheet name="RCA" sheetId="83" r:id="rId30"/>
    <sheet name="RSA" sheetId="105" r:id="rId31"/>
    <sheet name="SCA" sheetId="108" r:id="rId32"/>
    <sheet name="RNA" sheetId="62" r:id="rId33"/>
    <sheet name="ROA" sheetId="121" r:id="rId34"/>
    <sheet name="RKA" sheetId="134" r:id="rId35"/>
    <sheet name="PCT" sheetId="42" r:id="rId36"/>
    <sheet name="FCT" sheetId="70" r:id="rId37"/>
    <sheet name="PKT" sheetId="43" r:id="rId38"/>
    <sheet name="CKT" sheetId="44" r:id="rId39"/>
    <sheet name="CCT" sheetId="74" r:id="rId40"/>
    <sheet name="CST" sheetId="64" r:id="rId41"/>
    <sheet name="RST" sheetId="122" r:id="rId42"/>
    <sheet name="ROT" sheetId="123" r:id="rId43"/>
    <sheet name="SOT" sheetId="124" r:id="rId44"/>
    <sheet name="RKT" sheetId="135" r:id="rId45"/>
    <sheet name="Elevation" sheetId="115" r:id="rId46"/>
    <sheet name="CompletionsDemand" sheetId="8" r:id="rId47"/>
    <sheet name="PadRates" sheetId="65" r:id="rId48"/>
    <sheet name="FlowbackRates" sheetId="75" r:id="rId49"/>
    <sheet name="WellPressure" sheetId="116" r:id="rId50"/>
    <sheet name="InitialPipelineCapacity" sheetId="118" r:id="rId51"/>
    <sheet name="InitialPipelineDiameters" sheetId="117" r:id="rId52"/>
    <sheet name="InitialDisposalCapacity" sheetId="46" r:id="rId53"/>
    <sheet name="InitialStorageCapacity" sheetId="80" r:id="rId54"/>
    <sheet name="InitialTreatmentCapacity" sheetId="67" r:id="rId55"/>
    <sheet name="ReuseMinimum" sheetId="125" r:id="rId56"/>
    <sheet name="ReuseCapacity" sheetId="126" r:id="rId57"/>
    <sheet name="FreshwaterSourcingAvailability" sheetId="47" r:id="rId58"/>
    <sheet name="CompletionsPadStorage" sheetId="72" r:id="rId59"/>
    <sheet name="PadOffloadingCapacity" sheetId="48" r:id="rId60"/>
    <sheet name="NodeCapacities" sheetId="102" r:id="rId61"/>
    <sheet name="DisposalOperatingCapacity" sheetId="112" r:id="rId62"/>
    <sheet name="DisposalOperationalCost" sheetId="49" r:id="rId63"/>
    <sheet name="TreatmentOperationalCost" sheetId="68" r:id="rId64"/>
    <sheet name="ReuseOperationalCost" sheetId="50" r:id="rId65"/>
    <sheet name="PipelineOperationalCost" sheetId="69" r:id="rId66"/>
    <sheet name="FreshSourcingCost" sheetId="52" r:id="rId67"/>
    <sheet name="TruckingHourlyCost" sheetId="71" r:id="rId68"/>
    <sheet name="TruckingTime" sheetId="7" r:id="rId69"/>
    <sheet name="DisposalExpansionCost" sheetId="90" r:id="rId70"/>
    <sheet name="DisposalCapacityIncrements" sheetId="79" r:id="rId71"/>
    <sheet name="StorageExpansionCost" sheetId="91" r:id="rId72"/>
    <sheet name="StorageCapacityIncrements" sheetId="81" r:id="rId73"/>
    <sheet name="TreatmentExpansionCost" sheetId="92" r:id="rId74"/>
    <sheet name="TreatmentCapacityIncrements" sheetId="87" r:id="rId75"/>
    <sheet name="PipelineCapexDistanceBased" sheetId="89" r:id="rId76"/>
    <sheet name="PipelineExpansionDistance" sheetId="133" r:id="rId77"/>
    <sheet name="PipelineCapexCapacityBased" sheetId="98" r:id="rId78"/>
    <sheet name="PipelineCapacityIncrements" sheetId="97" r:id="rId79"/>
    <sheet name="PipelineDiameterValues" sheetId="78" r:id="rId80"/>
    <sheet name="TreatmentEfficiency" sheetId="107" r:id="rId81"/>
    <sheet name="RemovalEfficiency" sheetId="114" r:id="rId82"/>
    <sheet name="DesalinationTechnologies" sheetId="111" r:id="rId83"/>
    <sheet name="DesalinationSites" sheetId="113" r:id="rId84"/>
    <sheet name="BeneficialReuseCost" sheetId="136" r:id="rId85"/>
    <sheet name="BeneficialReuseCredit" sheetId="127" r:id="rId86"/>
    <sheet name="CompletionsPadOutsideSystem" sheetId="110" r:id="rId87"/>
    <sheet name="Hydraulics" sheetId="93" r:id="rId88"/>
    <sheet name="Economics" sheetId="95" r:id="rId89"/>
    <sheet name="PadWaterQuality" sheetId="99" r:id="rId90"/>
    <sheet name="StorageInitialWaterQuality" sheetId="100" r:id="rId91"/>
    <sheet name="PadStorageInitialWaterQuality" sheetId="101" r:id="rId92"/>
    <sheet name="TreatmentExpansionLeadTime" sheetId="128" r:id="rId93"/>
    <sheet name="DisposalExpansionLeadTime" sheetId="129" r:id="rId94"/>
    <sheet name="StorageExpansionLeadTime" sheetId="130" r:id="rId95"/>
    <sheet name="PipelineExpansionLeadTime_Dist" sheetId="131" r:id="rId96"/>
    <sheet name="PipelineExpansionLeadTime_Capac" sheetId="132" r:id="rId97"/>
  </sheets>
  <definedNames>
    <definedName name="_xlnm._FilterDatabase" localSheetId="76" hidden="1">#REF!</definedName>
    <definedName name="_xlnm.Extract" localSheetId="76">PipelineExpansionDistance!#REF!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36" l="1"/>
  <c r="A1" i="133" l="1"/>
  <c r="A1" i="130"/>
  <c r="A1" i="132"/>
  <c r="A1" i="131"/>
  <c r="A1" i="129"/>
  <c r="A1" i="128"/>
  <c r="I7" i="133" l="1"/>
  <c r="A1" i="126" l="1"/>
  <c r="A1" i="101"/>
  <c r="A1" i="99"/>
  <c r="A1" i="127"/>
  <c r="A1" i="78"/>
  <c r="A1" i="97"/>
  <c r="A1" i="98"/>
  <c r="A1" i="89"/>
  <c r="A1" i="87"/>
  <c r="A1" i="92"/>
  <c r="A1" i="81"/>
  <c r="A1" i="91"/>
  <c r="A1" i="79"/>
  <c r="A1" i="90"/>
  <c r="A1" i="71"/>
  <c r="A1" i="52"/>
  <c r="A1" i="69"/>
  <c r="A1" i="50"/>
  <c r="A1" i="68"/>
  <c r="A1" i="49"/>
  <c r="A1" i="102"/>
  <c r="A1" i="48"/>
  <c r="A1" i="72"/>
  <c r="A1" i="47"/>
  <c r="A1" i="125"/>
  <c r="A1" i="67"/>
  <c r="A1" i="80"/>
  <c r="A1" i="46"/>
  <c r="A1" i="75"/>
  <c r="A1" i="65"/>
  <c r="A1" i="118"/>
  <c r="A1" i="8" l="1"/>
  <c r="A1" i="100" l="1"/>
  <c r="A1" i="112" l="1"/>
  <c r="N3" i="75" l="1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BA3" i="75" l="1"/>
  <c r="B6" i="65"/>
  <c r="AE6" i="65" s="1"/>
  <c r="B5" i="65"/>
  <c r="N5" i="65" s="1"/>
  <c r="B4" i="65"/>
  <c r="L4" i="65" s="1"/>
  <c r="B3" i="65"/>
  <c r="I3" i="65" s="1"/>
  <c r="Y3" i="65"/>
  <c r="Z3" i="65"/>
  <c r="AB3" i="65"/>
  <c r="AL3" i="65"/>
  <c r="AW3" i="65"/>
  <c r="J5" i="65"/>
  <c r="T5" i="65"/>
  <c r="U5" i="65"/>
  <c r="AP5" i="65"/>
  <c r="AQ5" i="65"/>
  <c r="BA4" i="65"/>
  <c r="AZ4" i="65"/>
  <c r="AZ3" i="65"/>
  <c r="AN4" i="65" l="1"/>
  <c r="AY4" i="65"/>
  <c r="AB4" i="65"/>
  <c r="AA4" i="65"/>
  <c r="P4" i="65"/>
  <c r="AM4" i="65"/>
  <c r="O4" i="65"/>
  <c r="BA3" i="65"/>
  <c r="AX3" i="65"/>
  <c r="M6" i="65"/>
  <c r="AY3" i="65"/>
  <c r="AA3" i="65"/>
  <c r="AN3" i="65"/>
  <c r="P3" i="65"/>
  <c r="AM3" i="65"/>
  <c r="O3" i="65"/>
  <c r="N3" i="65"/>
  <c r="AK3" i="65"/>
  <c r="M3" i="65"/>
  <c r="R3" i="75"/>
  <c r="T3" i="75"/>
  <c r="AC3" i="75"/>
  <c r="Q3" i="75"/>
  <c r="AD3" i="75"/>
  <c r="AZ3" i="75"/>
  <c r="AF3" i="75"/>
  <c r="AO3" i="75"/>
  <c r="AP3" i="75"/>
  <c r="AR3" i="75"/>
  <c r="Z6" i="65"/>
  <c r="AE5" i="65"/>
  <c r="I5" i="65"/>
  <c r="AS4" i="65"/>
  <c r="AG4" i="65"/>
  <c r="U4" i="65"/>
  <c r="H4" i="65"/>
  <c r="AR3" i="65"/>
  <c r="AF3" i="65"/>
  <c r="T3" i="65"/>
  <c r="H3" i="65"/>
  <c r="AN5" i="65"/>
  <c r="AY5" i="65"/>
  <c r="AD5" i="65"/>
  <c r="H5" i="65"/>
  <c r="AR4" i="65"/>
  <c r="AF4" i="65"/>
  <c r="T4" i="65"/>
  <c r="G4" i="65"/>
  <c r="AQ3" i="65"/>
  <c r="AE3" i="65"/>
  <c r="S3" i="65"/>
  <c r="G3" i="65"/>
  <c r="AX5" i="65"/>
  <c r="AB5" i="65"/>
  <c r="G5" i="65"/>
  <c r="AQ4" i="65"/>
  <c r="AE4" i="65"/>
  <c r="S4" i="65"/>
  <c r="F4" i="65"/>
  <c r="AP3" i="65"/>
  <c r="AD3" i="65"/>
  <c r="R3" i="65"/>
  <c r="F3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R5" i="65"/>
  <c r="AW4" i="65"/>
  <c r="M4" i="65"/>
  <c r="AV3" i="65"/>
  <c r="AJ3" i="65"/>
  <c r="X3" i="65"/>
  <c r="L3" i="65"/>
  <c r="AL5" i="65"/>
  <c r="P5" i="65"/>
  <c r="AV4" i="65"/>
  <c r="AJ4" i="65"/>
  <c r="X4" i="65"/>
  <c r="K4" i="65"/>
  <c r="AU3" i="65"/>
  <c r="AI3" i="65"/>
  <c r="W3" i="65"/>
  <c r="K3" i="65"/>
  <c r="AK4" i="65"/>
  <c r="AG5" i="65"/>
  <c r="O5" i="65"/>
  <c r="AU4" i="65"/>
  <c r="AI4" i="65"/>
  <c r="W4" i="65"/>
  <c r="J4" i="65"/>
  <c r="AT3" i="65"/>
  <c r="AH3" i="65"/>
  <c r="V3" i="65"/>
  <c r="J3" i="65"/>
  <c r="AX4" i="65"/>
  <c r="Z4" i="65"/>
  <c r="AM5" i="65"/>
  <c r="Y4" i="65"/>
  <c r="AF5" i="65"/>
  <c r="AT4" i="65"/>
  <c r="AH4" i="65"/>
  <c r="V4" i="65"/>
  <c r="I4" i="65"/>
  <c r="AS3" i="65"/>
  <c r="AG3" i="65"/>
  <c r="U3" i="65"/>
  <c r="S3" i="75"/>
  <c r="AE3" i="75"/>
  <c r="AQ3" i="75"/>
  <c r="U3" i="75"/>
  <c r="AG3" i="75"/>
  <c r="AS3" i="75"/>
  <c r="V3" i="75"/>
  <c r="AH3" i="75"/>
  <c r="AT3" i="75"/>
  <c r="W3" i="75"/>
  <c r="AI3" i="75"/>
  <c r="AU3" i="75"/>
  <c r="X3" i="75"/>
  <c r="AJ3" i="75"/>
  <c r="AV3" i="75"/>
  <c r="Y3" i="75"/>
  <c r="AK3" i="75"/>
  <c r="AW3" i="75"/>
  <c r="Z3" i="75"/>
  <c r="AL3" i="75"/>
  <c r="AX3" i="75"/>
  <c r="O3" i="75"/>
  <c r="AA3" i="75"/>
  <c r="AM3" i="75"/>
  <c r="AY3" i="75"/>
  <c r="P3" i="75"/>
  <c r="AB3" i="75"/>
  <c r="AN3" i="75"/>
  <c r="S6" i="65"/>
  <c r="N6" i="65"/>
  <c r="G6" i="65"/>
  <c r="H6" i="65"/>
  <c r="AX6" i="65"/>
  <c r="AQ6" i="65"/>
  <c r="AL6" i="65"/>
  <c r="AP6" i="65"/>
  <c r="AO6" i="65"/>
  <c r="AC6" i="65"/>
  <c r="Q6" i="65"/>
  <c r="E6" i="65"/>
  <c r="AD6" i="65"/>
  <c r="F6" i="65"/>
  <c r="AN6" i="65"/>
  <c r="AB6" i="65"/>
  <c r="P6" i="65"/>
  <c r="D6" i="65"/>
  <c r="F5" i="65"/>
  <c r="R6" i="65"/>
  <c r="AY6" i="65"/>
  <c r="AM6" i="65"/>
  <c r="AA6" i="65"/>
  <c r="O6" i="65"/>
  <c r="C6" i="65"/>
  <c r="AO5" i="65"/>
  <c r="AC5" i="65"/>
  <c r="Q5" i="65"/>
  <c r="E5" i="65"/>
  <c r="AV6" i="65"/>
  <c r="AJ6" i="65"/>
  <c r="X6" i="65"/>
  <c r="L6" i="65"/>
  <c r="AW6" i="65"/>
  <c r="AK6" i="65"/>
  <c r="AU6" i="65"/>
  <c r="AI6" i="65"/>
  <c r="W6" i="65"/>
  <c r="K6" i="65"/>
  <c r="AW5" i="65"/>
  <c r="AK5" i="65"/>
  <c r="Y5" i="65"/>
  <c r="M5" i="65"/>
  <c r="C4" i="65"/>
  <c r="E3" i="65"/>
  <c r="AT6" i="65"/>
  <c r="AH6" i="65"/>
  <c r="V6" i="65"/>
  <c r="J6" i="65"/>
  <c r="AV5" i="65"/>
  <c r="AJ5" i="65"/>
  <c r="X5" i="65"/>
  <c r="L5" i="65"/>
  <c r="D3" i="65"/>
  <c r="Y6" i="65"/>
  <c r="AS6" i="65"/>
  <c r="AG6" i="65"/>
  <c r="U6" i="65"/>
  <c r="I6" i="65"/>
  <c r="AU5" i="65"/>
  <c r="AI5" i="65"/>
  <c r="W5" i="65"/>
  <c r="K5" i="65"/>
  <c r="AR6" i="65"/>
  <c r="AF6" i="65"/>
  <c r="T6" i="65"/>
  <c r="AT5" i="65"/>
  <c r="AH5" i="65"/>
  <c r="V5" i="65"/>
  <c r="BA5" i="65"/>
  <c r="AZ5" i="65"/>
  <c r="BA6" i="65"/>
  <c r="AZ6" i="65"/>
</calcChain>
</file>

<file path=xl/sharedStrings.xml><?xml version="1.0" encoding="utf-8"?>
<sst xmlns="http://schemas.openxmlformats.org/spreadsheetml/2006/main" count="1624" uniqueCount="291">
  <si>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</si>
  <si>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</si>
  <si>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</si>
  <si>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</si>
  <si>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</si>
  <si>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</si>
  <si>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</si>
  <si>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</si>
  <si>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</si>
  <si>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</si>
  <si>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</si>
  <si>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</si>
  <si>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</si>
  <si>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</si>
  <si>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</si>
  <si>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</si>
  <si>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</si>
  <si>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</si>
  <si>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</si>
  <si>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</si>
  <si>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</si>
  <si>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</si>
  <si>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</si>
  <si>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</si>
  <si>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</si>
  <si>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</si>
  <si>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</si>
  <si>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</si>
  <si>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</si>
  <si>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</si>
  <si>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</si>
  <si>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</si>
  <si>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</si>
  <si>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</si>
  <si>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</si>
  <si>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</si>
  <si>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</si>
  <si>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</si>
  <si>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</si>
  <si>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</si>
  <si>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</si>
  <si>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</si>
  <si>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</si>
  <si>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</si>
  <si>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</si>
  <si>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</si>
  <si>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</si>
  <si>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</si>
  <si>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</si>
  <si>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</si>
  <si>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</si>
  <si>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</si>
  <si>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</si>
  <si>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</si>
  <si>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</si>
  <si>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</si>
  <si>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</si>
  <si>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</si>
  <si>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</si>
  <si>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</si>
  <si>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</si>
  <si>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</si>
  <si>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</si>
  <si>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</si>
  <si>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</si>
  <si>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</si>
  <si>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</si>
  <si>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</si>
  <si>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</si>
  <si>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</si>
  <si>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</si>
  <si>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</si>
  <si>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</si>
  <si>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</si>
  <si>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</si>
  <si>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</si>
  <si>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</si>
  <si>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</si>
  <si>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</si>
  <si>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</si>
  <si>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</si>
  <si>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</si>
  <si>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</si>
  <si>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</si>
  <si>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</si>
  <si>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</si>
  <si>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</si>
  <si>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</si>
  <si>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</si>
  <si>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</si>
  <si>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</si>
  <si>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</si>
  <si>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</si>
  <si>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</si>
  <si>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</si>
  <si>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</si>
  <si>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</si>
  <si>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</si>
  <si>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</si>
  <si>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</si>
  <si>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</si>
  <si>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</si>
  <si>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</si>
  <si>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</si>
  <si>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</si>
  <si>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</si>
  <si>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</si>
  <si>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</si>
  <si>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</si>
  <si>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</si>
  <si>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List of all SWD Sites [-]</t>
  </si>
  <si>
    <t>K01</t>
  </si>
  <si>
    <t>K02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</si>
  <si>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</si>
  <si>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</si>
  <si>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</si>
  <si>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</si>
  <si>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</si>
  <si>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List of all Treatment Site Identifiers [-]</t>
  </si>
  <si>
    <t>R01</t>
  </si>
  <si>
    <t>R02</t>
  </si>
  <si>
    <t>CB</t>
  </si>
  <si>
    <t>CB-EV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</si>
  <si>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</si>
  <si>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</si>
  <si>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</si>
  <si>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</si>
  <si>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</si>
  <si>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</si>
  <si>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</si>
  <si>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</si>
  <si>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</si>
  <si>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</si>
  <si>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</si>
  <si>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</si>
  <si>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</si>
  <si>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</si>
  <si>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</si>
  <si>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</si>
  <si>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</si>
  <si>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</si>
  <si>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</si>
  <si>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</si>
  <si>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</si>
  <si>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</si>
  <si>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</si>
  <si>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</si>
  <si>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</si>
  <si>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</si>
  <si>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</si>
  <si>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</si>
  <si>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</si>
  <si>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</si>
  <si>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</si>
  <si>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</si>
  <si>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</si>
  <si>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</si>
  <si>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</si>
  <si>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</si>
  <si>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</si>
  <si>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</si>
  <si>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</si>
  <si>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</si>
  <si>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</si>
  <si>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</si>
  <si>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</si>
  <si>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</si>
  <si>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</si>
  <si>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</si>
  <si>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TreatmentSites</t>
  </si>
  <si>
    <t>Storage Sites to Completions Piping Arcs [-]</t>
  </si>
  <si>
    <t>StorageSites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</si>
  <si>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</si>
  <si>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</si>
  <si>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</si>
  <si>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</si>
  <si>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</si>
  <si>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</si>
  <si>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</si>
  <si>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</si>
  <si>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</si>
  <si>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</si>
  <si>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</si>
  <si>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</si>
  <si>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</si>
  <si>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</si>
  <si>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</si>
  <si>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</si>
  <si>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</si>
  <si>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</si>
  <si>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</si>
  <si>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</si>
  <si>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</si>
  <si>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</si>
  <si>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</si>
  <si>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</si>
  <si>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</si>
  <si>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</si>
  <si>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</si>
  <si>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</si>
  <si>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</si>
  <si>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</si>
  <si>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</si>
  <si>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</si>
  <si>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</si>
  <si>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</si>
  <si>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</si>
  <si>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</si>
  <si>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</si>
  <si>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</si>
  <si>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</si>
  <si>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</si>
  <si>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</si>
  <si>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</si>
  <si>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</si>
  <si>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</si>
  <si>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</si>
  <si>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</si>
  <si>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</si>
  <si>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</si>
  <si>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</si>
  <si>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</si>
  <si>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</si>
  <si>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</si>
  <si>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</si>
  <si>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</si>
  <si>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</si>
  <si>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</si>
  <si>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</si>
  <si>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</si>
  <si>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</si>
  <si>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</si>
  <si>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</si>
  <si>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</si>
  <si>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</si>
  <si>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</si>
  <si>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</si>
  <si>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</si>
  <si>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</si>
  <si>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</si>
  <si>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</si>
  <si>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</si>
  <si>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</si>
  <si>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</si>
  <si>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</si>
  <si>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</si>
  <si>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</si>
  <si>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</si>
  <si>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</si>
  <si>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</si>
  <si>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</si>
  <si>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</si>
  <si>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</si>
  <si>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</si>
  <si>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MVC</t>
  </si>
  <si>
    <t>MD</t>
  </si>
  <si>
    <t>OARO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</si>
  <si>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</si>
  <si>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</si>
  <si>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</si>
  <si>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</si>
  <si>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</si>
  <si>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</si>
  <si>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</si>
  <si>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</si>
  <si>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</si>
  <si>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</si>
  <si>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</si>
  <si>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</si>
  <si>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</si>
  <si>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</si>
  <si>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</si>
  <si>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Table of Production Rate Forecasts by Pads [bbl/day]</t>
  </si>
  <si>
    <t>S03</t>
  </si>
  <si>
    <t>S04</t>
  </si>
  <si>
    <t>O01</t>
  </si>
  <si>
    <t>O02</t>
  </si>
  <si>
    <t>O03</t>
  </si>
  <si>
    <t>Network Nodes to Beneficial Reuse Piping Arcs [-]</t>
  </si>
  <si>
    <t>Storage Sites to Beneficial Reuse Piping Arcs [-]</t>
  </si>
  <si>
    <t>Treatment Sites to Storage Sites Piping Arcs (1 denotes an arc for the treated stream and 2 denotes an arc for the residual stream) [-]</t>
  </si>
  <si>
    <t>Treatment Sites to Beneficial Reuse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</si>
  <si>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</si>
  <si>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</si>
  <si>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</si>
  <si>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ReuseOptions</t>
  </si>
  <si>
    <t>Treatment Sites to Completions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</si>
  <si>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</si>
  <si>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pipeline_expansion_lead_time</t>
  </si>
  <si>
    <t>Treatment Sites to Disposal Trucking Arcs (1 denotes an arc for the treated stream and 2 denotes an arc for the residual stream) [-]</t>
  </si>
  <si>
    <t>Treatment Sites to Disposal Piping Arcs (1 denotes an arc for the treated stream and 2 denotes an arc for the residual stream)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</si>
</sst>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134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5" fontId="1" fillId="0" borderId="0" xfId="2" applyNumberFormat="1" applyFont="1"/>
    <xf numFmtId="165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3" fontId="3" fillId="3" borderId="23" xfId="0" applyNumberFormat="1" applyFont="1" applyFill="1" applyBorder="1" applyAlignment="1">
      <alignment horizontal="center"/>
    </xf>
    <xf numFmtId="3" fontId="3" fillId="3" borderId="40" xfId="0" applyNumberFormat="1" applyFont="1" applyFill="1" applyBorder="1" applyAlignment="1">
      <alignment horizontal="center"/>
    </xf>
    <xf numFmtId="43" fontId="1" fillId="3" borderId="43" xfId="2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0" borderId="2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2" borderId="44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1" fillId="3" borderId="4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3" fillId="2" borderId="33" xfId="0" applyFont="1" applyFill="1" applyBorder="1"/>
    <xf numFmtId="0" fontId="1" fillId="2" borderId="34" xfId="0" applyFont="1" applyFill="1" applyBorder="1"/>
    <xf numFmtId="0" fontId="3" fillId="2" borderId="41" xfId="0" applyFont="1" applyFill="1" applyBorder="1"/>
    <xf numFmtId="0" fontId="1" fillId="2" borderId="42" xfId="0" applyFont="1" applyFill="1" applyBorder="1"/>
    <xf numFmtId="3" fontId="1" fillId="3" borderId="27" xfId="0" applyNumberFormat="1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6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3" fontId="3" fillId="3" borderId="19" xfId="0" applyNumberFormat="1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tyles" Target="styles.xml"/><Relationship Id="rId10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theme" Target="theme/theme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30363</xdr:colOff>
      <xdr:row>22</xdr:row>
      <xdr:rowOff>95848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A07C3C-97EC-3104-F046-95ABEEA26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812913" cy="42868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0" zoomScaleNormal="110" workbookViewId="0"/>
  </sheetViews>
  <sheetFormatPr defaultRowHeight="15" x14ac:dyDescent="0.25"/>
  <cols>
    <col min="2" max="2" width="4.140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25">
      <c r="B3" s="15"/>
      <c r="C3" s="16" t="s">
        <v>0</v>
      </c>
      <c r="D3" s="17"/>
      <c r="E3" s="17"/>
      <c r="F3" s="17"/>
      <c r="G3" s="17"/>
      <c r="H3" s="17"/>
      <c r="I3" s="17"/>
      <c r="J3" s="17"/>
      <c r="K3" s="18"/>
    </row>
    <row r="4" spans="2:11" x14ac:dyDescent="0.25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25">
      <c r="B5" s="15"/>
      <c r="C5" s="17" t="s">
        <v>1</v>
      </c>
      <c r="D5" s="17"/>
      <c r="E5" s="17"/>
      <c r="F5" s="17"/>
      <c r="G5" s="17"/>
      <c r="H5" s="17"/>
      <c r="I5" s="17"/>
      <c r="J5" s="17"/>
      <c r="K5" s="18"/>
    </row>
    <row r="6" spans="2:11" x14ac:dyDescent="0.25">
      <c r="B6" s="15"/>
      <c r="C6" s="17" t="s">
        <v>2</v>
      </c>
      <c r="D6" s="17"/>
      <c r="E6" s="17"/>
      <c r="F6" s="17"/>
      <c r="G6" s="17"/>
      <c r="H6" s="17"/>
      <c r="I6" s="17"/>
      <c r="J6" s="17"/>
      <c r="K6" s="18"/>
    </row>
    <row r="7" spans="2:11" x14ac:dyDescent="0.25">
      <c r="B7" s="15"/>
      <c r="C7" s="17" t="s">
        <v>3</v>
      </c>
      <c r="D7" s="17"/>
      <c r="E7" s="17"/>
      <c r="F7" s="17"/>
      <c r="G7" s="17"/>
      <c r="H7" s="17"/>
      <c r="I7" s="17"/>
      <c r="J7" s="17"/>
      <c r="K7" s="18"/>
    </row>
    <row r="8" spans="2:11" x14ac:dyDescent="0.25">
      <c r="B8" s="15"/>
      <c r="C8" s="17" t="s">
        <v>4</v>
      </c>
      <c r="D8" s="17"/>
      <c r="E8" s="17"/>
      <c r="F8" s="17"/>
      <c r="G8" s="17"/>
      <c r="H8" s="17"/>
      <c r="I8" s="17"/>
      <c r="J8" s="17"/>
      <c r="K8" s="18"/>
    </row>
    <row r="9" spans="2:11" x14ac:dyDescent="0.25">
      <c r="B9" s="15"/>
      <c r="C9" s="17" t="s">
        <v>5</v>
      </c>
      <c r="D9" s="17"/>
      <c r="E9" s="17"/>
      <c r="F9" s="17"/>
      <c r="G9" s="17"/>
      <c r="H9" s="17"/>
      <c r="I9" s="17"/>
      <c r="J9" s="17"/>
      <c r="K9" s="18"/>
    </row>
    <row r="10" spans="2:11" x14ac:dyDescent="0.25">
      <c r="B10" s="15"/>
      <c r="C10" s="17" t="s">
        <v>6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25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25">
      <c r="B12" s="15"/>
      <c r="C12" s="17" t="s">
        <v>7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25">
      <c r="B13" s="15"/>
      <c r="C13" s="17" t="s">
        <v>8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25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25">
      <c r="B15" s="15"/>
      <c r="C15" s="17" t="s">
        <v>9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25">
      <c r="B16" s="15"/>
      <c r="C16" s="17" t="s">
        <v>10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25">
      <c r="B17" s="15"/>
      <c r="C17" s="17" t="s">
        <v>11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25">
      <c r="B18" s="15"/>
      <c r="C18" s="17" t="s">
        <v>12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25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25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25">
      <c r="B21" s="15"/>
      <c r="C21" s="19" t="s">
        <v>13</v>
      </c>
      <c r="D21" s="17"/>
      <c r="E21" s="17"/>
      <c r="F21" s="19" t="s">
        <v>14</v>
      </c>
      <c r="G21" s="17"/>
      <c r="H21" s="17"/>
      <c r="I21" s="17"/>
      <c r="J21" s="17"/>
      <c r="K21" s="18"/>
    </row>
    <row r="22" spans="2:13" x14ac:dyDescent="0.25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25">
      <c r="B23" s="15"/>
      <c r="C23" s="20" t="s">
        <v>15</v>
      </c>
      <c r="D23" s="17"/>
      <c r="E23" s="17"/>
      <c r="F23" s="17" t="s">
        <v>16</v>
      </c>
      <c r="G23" s="17"/>
      <c r="H23" s="17"/>
      <c r="I23" s="17"/>
      <c r="J23" s="17"/>
      <c r="K23" s="18"/>
    </row>
    <row r="24" spans="2:13" x14ac:dyDescent="0.25">
      <c r="B24" s="15"/>
      <c r="C24" s="20" t="s">
        <v>17</v>
      </c>
      <c r="D24" s="17"/>
      <c r="E24" s="17"/>
      <c r="F24" s="17" t="s">
        <v>18</v>
      </c>
      <c r="G24" s="17"/>
      <c r="H24" s="17"/>
      <c r="I24" s="17"/>
      <c r="J24" s="17"/>
      <c r="K24" s="18"/>
    </row>
    <row r="25" spans="2:13" x14ac:dyDescent="0.25">
      <c r="B25" s="15"/>
      <c r="C25" s="20" t="s">
        <v>19</v>
      </c>
      <c r="D25" s="17"/>
      <c r="E25" s="17"/>
      <c r="F25" s="17" t="s">
        <v>20</v>
      </c>
      <c r="G25" s="17"/>
      <c r="H25" s="17"/>
      <c r="I25" s="17"/>
      <c r="J25" s="17"/>
      <c r="K25" s="18"/>
    </row>
    <row r="26" spans="2:13" x14ac:dyDescent="0.25">
      <c r="B26" s="15"/>
      <c r="C26" s="20" t="s">
        <v>21</v>
      </c>
      <c r="D26" s="17"/>
      <c r="E26" s="17"/>
      <c r="F26" s="17" t="s">
        <v>22</v>
      </c>
      <c r="G26" s="17"/>
      <c r="H26" s="17"/>
      <c r="I26" s="17"/>
      <c r="J26" s="17"/>
      <c r="K26" s="18"/>
    </row>
    <row r="27" spans="2:13" x14ac:dyDescent="0.25">
      <c r="B27" s="15"/>
      <c r="C27" s="20" t="s">
        <v>23</v>
      </c>
      <c r="D27" s="17"/>
      <c r="E27" s="17"/>
      <c r="F27" s="17" t="s">
        <v>24</v>
      </c>
      <c r="G27" s="17"/>
      <c r="H27" s="17"/>
      <c r="I27" s="17"/>
      <c r="J27" s="17"/>
      <c r="K27" s="18"/>
    </row>
    <row r="28" spans="2:13" x14ac:dyDescent="0.25">
      <c r="B28" s="15"/>
      <c r="C28" s="20" t="s">
        <v>25</v>
      </c>
      <c r="D28" s="17"/>
      <c r="E28" s="17"/>
      <c r="F28" s="17" t="s">
        <v>26</v>
      </c>
      <c r="G28" s="17"/>
      <c r="H28" s="17"/>
      <c r="I28" s="17"/>
      <c r="J28" s="17"/>
      <c r="K28" s="18"/>
    </row>
    <row r="29" spans="2:13" x14ac:dyDescent="0.25">
      <c r="B29" s="15"/>
      <c r="C29" s="20" t="s">
        <v>27</v>
      </c>
      <c r="D29" s="17"/>
      <c r="E29" s="17"/>
      <c r="F29" s="17" t="s">
        <v>28</v>
      </c>
      <c r="G29" s="17"/>
      <c r="H29" s="17"/>
      <c r="I29" s="17"/>
      <c r="J29" s="17"/>
      <c r="K29" s="18"/>
    </row>
    <row r="30" spans="2:13" x14ac:dyDescent="0.25">
      <c r="B30" s="15"/>
      <c r="C30" s="20" t="s">
        <v>29</v>
      </c>
      <c r="D30" s="17"/>
      <c r="E30" s="17"/>
      <c r="F30" s="17" t="s">
        <v>30</v>
      </c>
      <c r="G30" s="17"/>
      <c r="H30" s="17"/>
      <c r="I30" s="17"/>
      <c r="J30" s="17"/>
      <c r="K30" s="18"/>
    </row>
    <row r="31" spans="2:13" x14ac:dyDescent="0.25">
      <c r="B31" s="15"/>
      <c r="C31" s="20" t="s">
        <v>31</v>
      </c>
      <c r="D31" s="17"/>
      <c r="E31" s="17"/>
      <c r="F31" s="17" t="s">
        <v>32</v>
      </c>
      <c r="G31" s="17"/>
      <c r="H31" s="17"/>
      <c r="I31" s="17"/>
      <c r="J31" s="17"/>
      <c r="K31" s="18"/>
      <c r="M31" s="24" t="s">
        <v>33</v>
      </c>
    </row>
    <row r="32" spans="2:13" x14ac:dyDescent="0.25">
      <c r="B32" s="15"/>
      <c r="C32" s="20" t="s">
        <v>34</v>
      </c>
      <c r="D32" s="17"/>
      <c r="E32" s="17"/>
      <c r="F32" s="17" t="s">
        <v>35</v>
      </c>
      <c r="G32" s="17"/>
      <c r="H32" s="17"/>
      <c r="I32" s="17"/>
      <c r="J32" s="17"/>
      <c r="K32" s="18"/>
    </row>
    <row r="33" spans="2:11" x14ac:dyDescent="0.25">
      <c r="B33" s="15"/>
      <c r="C33" s="20" t="s">
        <v>36</v>
      </c>
      <c r="D33" s="17"/>
      <c r="E33" s="17"/>
      <c r="F33" s="17" t="s">
        <v>37</v>
      </c>
      <c r="G33" s="17"/>
      <c r="H33" s="17"/>
      <c r="I33" s="17"/>
      <c r="J33" s="17"/>
      <c r="K33" s="18"/>
    </row>
    <row r="34" spans="2:11" x14ac:dyDescent="0.25">
      <c r="B34" s="15"/>
      <c r="C34" s="20" t="s">
        <v>38</v>
      </c>
      <c r="D34" s="17"/>
      <c r="E34" s="17"/>
      <c r="F34" s="17" t="s">
        <v>39</v>
      </c>
      <c r="G34" s="17"/>
      <c r="H34" s="17"/>
      <c r="I34" s="17"/>
      <c r="J34" s="17"/>
      <c r="K34" s="18"/>
    </row>
    <row r="35" spans="2:11" x14ac:dyDescent="0.25">
      <c r="B35" s="15"/>
      <c r="C35" s="20" t="s">
        <v>40</v>
      </c>
      <c r="D35" s="17"/>
      <c r="E35" s="17"/>
      <c r="F35" s="17" t="s">
        <v>41</v>
      </c>
      <c r="G35" s="17"/>
      <c r="H35" s="17"/>
      <c r="I35" s="17"/>
      <c r="J35" s="17"/>
      <c r="K35" s="18"/>
    </row>
    <row r="36" spans="2:11" x14ac:dyDescent="0.25">
      <c r="B36" s="15"/>
      <c r="C36" s="20" t="s">
        <v>42</v>
      </c>
      <c r="D36" s="17"/>
      <c r="E36" s="17"/>
      <c r="F36" s="17" t="s">
        <v>43</v>
      </c>
      <c r="G36" s="17"/>
      <c r="H36" s="17"/>
      <c r="I36" s="17"/>
      <c r="J36" s="17"/>
      <c r="K36" s="18"/>
    </row>
    <row r="37" spans="2:11" ht="15.75" thickBot="1" x14ac:dyDescent="0.3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118</v>
      </c>
    </row>
    <row r="2" spans="1:16" x14ac:dyDescent="0.25">
      <c r="A2" s="2" t="s">
        <v>119</v>
      </c>
    </row>
    <row r="3" spans="1:16" x14ac:dyDescent="0.25">
      <c r="A3" s="2" t="s">
        <v>120</v>
      </c>
      <c r="N3" s="11"/>
      <c r="O3" s="11"/>
      <c r="P3" s="11"/>
    </row>
    <row r="4" spans="1:16" x14ac:dyDescent="0.25">
      <c r="A4" s="10"/>
    </row>
    <row r="5" spans="1:16" x14ac:dyDescent="0.25">
      <c r="A5" s="10"/>
    </row>
    <row r="6" spans="1:16" x14ac:dyDescent="0.25">
      <c r="A6" s="10"/>
    </row>
    <row r="7" spans="1:16" x14ac:dyDescent="0.25">
      <c r="A7" s="10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6"/>
  <sheetViews>
    <sheetView workbookViewId="0">
      <selection activeCell="B13" sqref="B13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118</v>
      </c>
    </row>
    <row r="2" spans="1:16" x14ac:dyDescent="0.25">
      <c r="A2" s="2" t="s">
        <v>121</v>
      </c>
    </row>
    <row r="3" spans="1:16" x14ac:dyDescent="0.25">
      <c r="A3" s="2" t="s">
        <v>122</v>
      </c>
      <c r="N3" s="11"/>
      <c r="O3" s="11"/>
      <c r="P3" s="11"/>
    </row>
    <row r="4" spans="1:16" x14ac:dyDescent="0.25">
      <c r="A4" s="2" t="s">
        <v>254</v>
      </c>
    </row>
    <row r="5" spans="1:16" x14ac:dyDescent="0.25">
      <c r="A5" s="2" t="s">
        <v>255</v>
      </c>
    </row>
    <row r="6" spans="1:16" x14ac:dyDescent="0.25">
      <c r="A6" s="2" t="s">
        <v>256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4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123</v>
      </c>
    </row>
    <row r="2" spans="1:16" x14ac:dyDescent="0.25">
      <c r="A2" s="2" t="s">
        <v>275</v>
      </c>
    </row>
    <row r="3" spans="1:16" x14ac:dyDescent="0.25">
      <c r="A3" s="2" t="s">
        <v>276</v>
      </c>
      <c r="N3" s="11"/>
      <c r="O3" s="11"/>
      <c r="P3" s="11"/>
    </row>
    <row r="4" spans="1:16" x14ac:dyDescent="0.25">
      <c r="A4" s="2" t="s">
        <v>277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C15" sqref="C1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124</v>
      </c>
    </row>
    <row r="2" spans="1:16" x14ac:dyDescent="0.25">
      <c r="A2" s="2" t="s">
        <v>125</v>
      </c>
    </row>
    <row r="3" spans="1:16" x14ac:dyDescent="0.25">
      <c r="A3" s="2" t="s">
        <v>126</v>
      </c>
      <c r="N3" s="11"/>
      <c r="O3" s="11"/>
      <c r="P3" s="11"/>
    </row>
    <row r="4" spans="1:16" x14ac:dyDescent="0.25">
      <c r="A4" s="2" t="s">
        <v>127</v>
      </c>
    </row>
    <row r="5" spans="1:16" x14ac:dyDescent="0.25">
      <c r="A5" s="2" t="s">
        <v>128</v>
      </c>
    </row>
    <row r="6" spans="1:16" x14ac:dyDescent="0.25">
      <c r="A6" s="2" t="s">
        <v>129</v>
      </c>
    </row>
    <row r="7" spans="1:16" x14ac:dyDescent="0.25">
      <c r="A7" s="2" t="s">
        <v>130</v>
      </c>
    </row>
    <row r="8" spans="1:16" x14ac:dyDescent="0.25">
      <c r="A8" s="2" t="s">
        <v>131</v>
      </c>
    </row>
    <row r="9" spans="1:16" x14ac:dyDescent="0.25">
      <c r="A9" s="2" t="s">
        <v>132</v>
      </c>
    </row>
    <row r="10" spans="1:16" x14ac:dyDescent="0.25">
      <c r="A10" s="2" t="s">
        <v>133</v>
      </c>
    </row>
    <row r="11" spans="1:16" x14ac:dyDescent="0.25">
      <c r="A11" s="10"/>
    </row>
    <row r="12" spans="1:16" x14ac:dyDescent="0.25">
      <c r="A12" s="10"/>
    </row>
    <row r="13" spans="1:16" x14ac:dyDescent="0.25">
      <c r="A13" s="10"/>
    </row>
    <row r="14" spans="1:16" x14ac:dyDescent="0.25">
      <c r="A14" s="10"/>
    </row>
    <row r="15" spans="1:16" x14ac:dyDescent="0.25">
      <c r="A15" s="10"/>
    </row>
    <row r="16" spans="1:16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" x14ac:dyDescent="0.25">
      <c r="A1" s="1" t="s">
        <v>134</v>
      </c>
    </row>
    <row r="2" spans="1:1" x14ac:dyDescent="0.25">
      <c r="A2" s="2" t="s">
        <v>135</v>
      </c>
    </row>
    <row r="3" spans="1:1" x14ac:dyDescent="0.25">
      <c r="A3" s="2" t="s">
        <v>136</v>
      </c>
    </row>
    <row r="4" spans="1:1" x14ac:dyDescent="0.25">
      <c r="A4" s="2" t="s">
        <v>137</v>
      </c>
    </row>
    <row r="5" spans="1:1" x14ac:dyDescent="0.25">
      <c r="A5" s="2" t="s">
        <v>138</v>
      </c>
    </row>
    <row r="6" spans="1:1" x14ac:dyDescent="0.25">
      <c r="A6" s="2" t="s">
        <v>139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140</v>
      </c>
    </row>
    <row r="2" spans="1:16" x14ac:dyDescent="0.25">
      <c r="A2" s="2" t="s">
        <v>141</v>
      </c>
    </row>
    <row r="3" spans="1:16" x14ac:dyDescent="0.25">
      <c r="A3" s="2" t="s">
        <v>142</v>
      </c>
      <c r="N3" s="11"/>
      <c r="O3" s="11"/>
      <c r="P3" s="11"/>
    </row>
    <row r="4" spans="1:16" x14ac:dyDescent="0.25">
      <c r="A4" s="2" t="s">
        <v>143</v>
      </c>
    </row>
    <row r="5" spans="1:16" x14ac:dyDescent="0.25">
      <c r="A5" s="2" t="s">
        <v>144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145</v>
      </c>
    </row>
    <row r="2" spans="1:16" x14ac:dyDescent="0.25">
      <c r="A2" s="2" t="s">
        <v>146</v>
      </c>
    </row>
    <row r="3" spans="1:16" x14ac:dyDescent="0.25">
      <c r="A3" s="2" t="s">
        <v>147</v>
      </c>
      <c r="N3" s="11"/>
      <c r="O3" s="11"/>
      <c r="P3" s="11"/>
    </row>
    <row r="4" spans="1:16" x14ac:dyDescent="0.25">
      <c r="A4" s="2" t="s">
        <v>148</v>
      </c>
    </row>
    <row r="5" spans="1:16" x14ac:dyDescent="0.25">
      <c r="A5" s="2" t="s">
        <v>149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150</v>
      </c>
    </row>
    <row r="2" spans="1:16" x14ac:dyDescent="0.25">
      <c r="A2" s="2" t="s">
        <v>151</v>
      </c>
    </row>
    <row r="3" spans="1:16" x14ac:dyDescent="0.25">
      <c r="A3" s="2" t="s">
        <v>152</v>
      </c>
      <c r="N3" s="11"/>
      <c r="O3" s="11"/>
      <c r="P3" s="11"/>
    </row>
    <row r="4" spans="1:16" x14ac:dyDescent="0.25">
      <c r="A4" s="2" t="s">
        <v>153</v>
      </c>
    </row>
    <row r="5" spans="1:16" x14ac:dyDescent="0.25">
      <c r="A5" s="2" t="s">
        <v>154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>
      <selection activeCell="A5" sqref="A5"/>
    </sheetView>
  </sheetViews>
  <sheetFormatPr defaultColWidth="9.140625" defaultRowHeight="15.75" x14ac:dyDescent="0.25"/>
  <cols>
    <col min="1" max="1" width="15.5703125" style="1" customWidth="1"/>
    <col min="2" max="16384" width="9.140625" style="1"/>
  </cols>
  <sheetData>
    <row r="1" spans="1:11" ht="16.5" thickBot="1" x14ac:dyDescent="0.3">
      <c r="A1" s="1" t="s">
        <v>155</v>
      </c>
    </row>
    <row r="2" spans="1:11" s="6" customFormat="1" x14ac:dyDescent="0.25">
      <c r="A2" s="4" t="s">
        <v>156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x14ac:dyDescent="0.25">
      <c r="A3" s="26" t="s">
        <v>89</v>
      </c>
      <c r="B3" s="7">
        <v>1</v>
      </c>
      <c r="C3" s="7"/>
      <c r="D3" s="7"/>
      <c r="E3" s="7"/>
      <c r="F3" s="7"/>
      <c r="G3" s="7"/>
      <c r="H3" s="7"/>
      <c r="I3" s="7"/>
      <c r="J3" s="29"/>
    </row>
    <row r="4" spans="1:11" s="6" customFormat="1" x14ac:dyDescent="0.25">
      <c r="A4" s="26" t="s">
        <v>90</v>
      </c>
      <c r="B4" s="7"/>
      <c r="C4" s="7"/>
      <c r="D4" s="7"/>
      <c r="E4" s="7"/>
      <c r="F4" s="7">
        <v>1</v>
      </c>
      <c r="G4" s="7"/>
      <c r="H4" s="7"/>
      <c r="I4" s="7"/>
      <c r="J4" s="29"/>
    </row>
    <row r="5" spans="1:11" s="6" customFormat="1" x14ac:dyDescent="0.25">
      <c r="A5" s="26" t="s">
        <v>91</v>
      </c>
      <c r="B5" s="7"/>
      <c r="C5" s="7"/>
      <c r="D5" s="7"/>
      <c r="E5" s="7"/>
      <c r="F5" s="7"/>
      <c r="G5" s="7">
        <v>1</v>
      </c>
      <c r="H5" s="7"/>
      <c r="I5" s="7"/>
      <c r="J5" s="29"/>
    </row>
    <row r="6" spans="1:11" s="6" customFormat="1" ht="16.5" thickBot="1" x14ac:dyDescent="0.3">
      <c r="A6" s="27" t="s">
        <v>92</v>
      </c>
      <c r="B6" s="8"/>
      <c r="C6" s="8"/>
      <c r="D6" s="8"/>
      <c r="E6" s="8"/>
      <c r="F6" s="8"/>
      <c r="G6" s="8"/>
      <c r="H6" s="8"/>
      <c r="I6" s="8"/>
      <c r="J6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K3"/>
  <sheetViews>
    <sheetView workbookViewId="0">
      <selection activeCell="A5" sqref="A5"/>
    </sheetView>
  </sheetViews>
  <sheetFormatPr defaultColWidth="9.140625" defaultRowHeight="15.75" x14ac:dyDescent="0.25"/>
  <cols>
    <col min="1" max="1" width="16.85546875" style="1" customWidth="1"/>
    <col min="2" max="16384" width="9.140625" style="1"/>
  </cols>
  <sheetData>
    <row r="1" spans="1:11" ht="16.5" thickBot="1" x14ac:dyDescent="0.3">
      <c r="A1" s="1" t="s">
        <v>157</v>
      </c>
    </row>
    <row r="2" spans="1:11" s="6" customFormat="1" x14ac:dyDescent="0.25">
      <c r="A2" s="4" t="s">
        <v>158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ht="16.5" thickBot="1" x14ac:dyDescent="0.3">
      <c r="A3" s="27" t="s">
        <v>109</v>
      </c>
      <c r="B3" s="8"/>
      <c r="C3" s="8"/>
      <c r="D3" s="8"/>
      <c r="E3" s="8"/>
      <c r="F3" s="8"/>
      <c r="G3" s="8"/>
      <c r="H3" s="8"/>
      <c r="I3" s="8">
        <v>1</v>
      </c>
      <c r="J3" s="9"/>
      <c r="K3" s="11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>
      <selection activeCell="F28" sqref="F28"/>
    </sheetView>
  </sheetViews>
  <sheetFormatPr defaultRowHeight="15" x14ac:dyDescent="0.25"/>
  <cols>
    <col min="2" max="2" width="4.140625" customWidth="1"/>
    <col min="10" max="10" width="4.42578125" customWidth="1"/>
    <col min="11" max="11" width="9.42578125" customWidth="1"/>
  </cols>
  <sheetData>
    <row r="3" spans="3:3" x14ac:dyDescent="0.25">
      <c r="C3" s="38"/>
    </row>
    <row r="21" spans="3:13" x14ac:dyDescent="0.25">
      <c r="C21" s="39"/>
      <c r="F21" s="39"/>
    </row>
    <row r="23" spans="3:13" x14ac:dyDescent="0.25">
      <c r="C23" s="40"/>
    </row>
    <row r="24" spans="3:13" x14ac:dyDescent="0.25">
      <c r="C24" s="40"/>
    </row>
    <row r="25" spans="3:13" x14ac:dyDescent="0.25">
      <c r="C25" s="40"/>
    </row>
    <row r="26" spans="3:13" x14ac:dyDescent="0.25">
      <c r="C26" s="40"/>
    </row>
    <row r="27" spans="3:13" x14ac:dyDescent="0.25">
      <c r="C27" s="40"/>
    </row>
    <row r="28" spans="3:13" x14ac:dyDescent="0.25">
      <c r="C28" s="40"/>
    </row>
    <row r="29" spans="3:13" x14ac:dyDescent="0.25">
      <c r="C29" s="40"/>
    </row>
    <row r="30" spans="3:13" x14ac:dyDescent="0.25">
      <c r="C30" s="40"/>
    </row>
    <row r="31" spans="3:13" x14ac:dyDescent="0.25">
      <c r="C31" s="40"/>
      <c r="M31" s="24"/>
    </row>
    <row r="32" spans="3:13" x14ac:dyDescent="0.25">
      <c r="C32" s="40"/>
    </row>
    <row r="33" spans="3:3" x14ac:dyDescent="0.25">
      <c r="C33" s="40"/>
    </row>
    <row r="34" spans="3:3" x14ac:dyDescent="0.25">
      <c r="C34" s="40"/>
    </row>
    <row r="35" spans="3:3" x14ac:dyDescent="0.25">
      <c r="C35" s="40"/>
    </row>
    <row r="36" spans="3:3" x14ac:dyDescent="0.25">
      <c r="C36" s="40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7.42578125" style="1" customWidth="1"/>
    <col min="2" max="16384" width="9.140625" style="1"/>
  </cols>
  <sheetData>
    <row r="1" spans="1:2" ht="16.5" thickBot="1" x14ac:dyDescent="0.3">
      <c r="A1" s="1" t="s">
        <v>159</v>
      </c>
    </row>
    <row r="2" spans="1:2" s="6" customFormat="1" x14ac:dyDescent="0.25">
      <c r="A2" s="4" t="s">
        <v>158</v>
      </c>
      <c r="B2" s="25" t="s">
        <v>109</v>
      </c>
    </row>
    <row r="3" spans="1:2" ht="16.5" thickBot="1" x14ac:dyDescent="0.3">
      <c r="A3" s="27" t="s">
        <v>109</v>
      </c>
      <c r="B3" s="9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>
      <selection activeCell="A5" sqref="A5"/>
    </sheetView>
  </sheetViews>
  <sheetFormatPr defaultColWidth="9.140625" defaultRowHeight="15.75" x14ac:dyDescent="0.25"/>
  <cols>
    <col min="1" max="1" width="15.140625" style="1" customWidth="1"/>
    <col min="2" max="16384" width="9.140625" style="1"/>
  </cols>
  <sheetData>
    <row r="1" spans="1:11" ht="16.5" thickBot="1" x14ac:dyDescent="0.3">
      <c r="A1" s="1" t="s">
        <v>160</v>
      </c>
    </row>
    <row r="2" spans="1:11" s="6" customFormat="1" x14ac:dyDescent="0.25">
      <c r="A2" s="4" t="s">
        <v>161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x14ac:dyDescent="0.25">
      <c r="A3" s="26" t="s">
        <v>125</v>
      </c>
      <c r="B3" s="7"/>
      <c r="C3" s="7">
        <v>1</v>
      </c>
      <c r="D3" s="7"/>
      <c r="E3" s="7"/>
      <c r="F3" s="7"/>
      <c r="G3" s="7"/>
      <c r="H3" s="7"/>
      <c r="I3" s="7"/>
      <c r="J3" s="29"/>
    </row>
    <row r="4" spans="1:11" s="6" customFormat="1" x14ac:dyDescent="0.25">
      <c r="A4" s="26" t="s">
        <v>126</v>
      </c>
      <c r="B4" s="7">
        <v>1</v>
      </c>
      <c r="C4" s="7"/>
      <c r="D4" s="7">
        <v>1</v>
      </c>
      <c r="E4" s="7"/>
      <c r="F4" s="7">
        <v>1</v>
      </c>
      <c r="G4" s="7"/>
      <c r="H4" s="7"/>
      <c r="I4" s="7"/>
      <c r="J4" s="29"/>
    </row>
    <row r="5" spans="1:11" s="6" customFormat="1" x14ac:dyDescent="0.25">
      <c r="A5" s="26" t="s">
        <v>127</v>
      </c>
      <c r="B5" s="7"/>
      <c r="C5" s="7">
        <v>1</v>
      </c>
      <c r="D5" s="7"/>
      <c r="E5" s="7">
        <v>1</v>
      </c>
      <c r="F5" s="7"/>
      <c r="G5" s="7"/>
      <c r="H5" s="7"/>
      <c r="I5" s="7"/>
      <c r="J5" s="29"/>
    </row>
    <row r="6" spans="1:11" s="6" customFormat="1" x14ac:dyDescent="0.25">
      <c r="A6" s="26" t="s">
        <v>128</v>
      </c>
      <c r="B6" s="7"/>
      <c r="C6" s="7"/>
      <c r="D6" s="7">
        <v>1</v>
      </c>
      <c r="E6" s="7"/>
      <c r="F6" s="7"/>
      <c r="G6" s="7">
        <v>1</v>
      </c>
      <c r="H6" s="7"/>
      <c r="I6" s="7"/>
      <c r="J6" s="29"/>
    </row>
    <row r="7" spans="1:11" s="6" customFormat="1" x14ac:dyDescent="0.25">
      <c r="A7" s="26" t="s">
        <v>129</v>
      </c>
      <c r="B7" s="7"/>
      <c r="C7" s="7">
        <v>1</v>
      </c>
      <c r="D7" s="7"/>
      <c r="E7" s="7"/>
      <c r="F7" s="7"/>
      <c r="G7" s="7"/>
      <c r="H7" s="7"/>
      <c r="I7" s="7">
        <v>1</v>
      </c>
      <c r="J7" s="29"/>
    </row>
    <row r="8" spans="1:11" x14ac:dyDescent="0.25">
      <c r="A8" s="26" t="s">
        <v>130</v>
      </c>
      <c r="B8" s="7"/>
      <c r="C8" s="7"/>
      <c r="D8" s="7"/>
      <c r="E8" s="7">
        <v>1</v>
      </c>
      <c r="F8" s="7"/>
      <c r="G8" s="7"/>
      <c r="H8" s="7">
        <v>1</v>
      </c>
      <c r="I8" s="7"/>
      <c r="J8" s="29"/>
      <c r="K8" s="6"/>
    </row>
    <row r="9" spans="1:11" ht="15" customHeight="1" x14ac:dyDescent="0.25">
      <c r="A9" s="26" t="s">
        <v>131</v>
      </c>
      <c r="B9" s="7"/>
      <c r="C9" s="7"/>
      <c r="D9" s="7"/>
      <c r="E9" s="7"/>
      <c r="F9" s="7"/>
      <c r="G9" s="7">
        <v>1</v>
      </c>
      <c r="H9" s="7"/>
      <c r="I9" s="7">
        <v>1</v>
      </c>
      <c r="J9" s="29">
        <v>1</v>
      </c>
      <c r="K9" s="6"/>
    </row>
    <row r="10" spans="1:11" x14ac:dyDescent="0.25">
      <c r="A10" s="26" t="s">
        <v>132</v>
      </c>
      <c r="B10" s="7"/>
      <c r="C10" s="7"/>
      <c r="D10" s="7"/>
      <c r="E10" s="7"/>
      <c r="F10" s="7">
        <v>1</v>
      </c>
      <c r="G10" s="7"/>
      <c r="H10" s="7">
        <v>1</v>
      </c>
      <c r="I10" s="7"/>
      <c r="J10" s="29"/>
      <c r="K10" s="6"/>
    </row>
    <row r="11" spans="1:11" ht="16.5" thickBot="1" x14ac:dyDescent="0.3">
      <c r="A11" s="27" t="s">
        <v>133</v>
      </c>
      <c r="B11" s="8"/>
      <c r="C11" s="8"/>
      <c r="D11" s="8"/>
      <c r="E11" s="8"/>
      <c r="F11" s="8"/>
      <c r="G11" s="8"/>
      <c r="H11" s="8">
        <v>1</v>
      </c>
      <c r="I11" s="8"/>
      <c r="J11" s="9"/>
      <c r="K11" s="6"/>
    </row>
    <row r="12" spans="1:11" x14ac:dyDescent="0.25">
      <c r="A12" s="11"/>
      <c r="B12" s="6"/>
      <c r="C12" s="6"/>
      <c r="D12" s="6"/>
      <c r="E12" s="6"/>
      <c r="F12" s="6"/>
      <c r="G12" s="6"/>
      <c r="H12" s="6"/>
      <c r="I12" s="6"/>
      <c r="J12" s="6"/>
      <c r="K12" s="6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B12"/>
  <sheetViews>
    <sheetView workbookViewId="0">
      <selection activeCell="A5" sqref="A5"/>
    </sheetView>
  </sheetViews>
  <sheetFormatPr defaultColWidth="9.140625" defaultRowHeight="15.75" x14ac:dyDescent="0.25"/>
  <cols>
    <col min="1" max="1" width="15.7109375" style="1" customWidth="1"/>
    <col min="2" max="16384" width="9.140625" style="1"/>
  </cols>
  <sheetData>
    <row r="1" spans="1:2" ht="16.5" thickBot="1" x14ac:dyDescent="0.3">
      <c r="A1" s="1" t="s">
        <v>162</v>
      </c>
    </row>
    <row r="2" spans="1:2" s="6" customFormat="1" x14ac:dyDescent="0.25">
      <c r="A2" s="4" t="s">
        <v>161</v>
      </c>
      <c r="B2" s="25" t="s">
        <v>109</v>
      </c>
    </row>
    <row r="3" spans="1:2" x14ac:dyDescent="0.25">
      <c r="A3" s="26" t="s">
        <v>125</v>
      </c>
      <c r="B3" s="29"/>
    </row>
    <row r="4" spans="1:2" x14ac:dyDescent="0.25">
      <c r="A4" s="26" t="s">
        <v>126</v>
      </c>
      <c r="B4" s="29"/>
    </row>
    <row r="5" spans="1:2" x14ac:dyDescent="0.25">
      <c r="A5" s="26" t="s">
        <v>127</v>
      </c>
      <c r="B5" s="29"/>
    </row>
    <row r="6" spans="1:2" x14ac:dyDescent="0.25">
      <c r="A6" s="26" t="s">
        <v>128</v>
      </c>
      <c r="B6" s="29"/>
    </row>
    <row r="7" spans="1:2" x14ac:dyDescent="0.25">
      <c r="A7" s="26" t="s">
        <v>129</v>
      </c>
      <c r="B7" s="29"/>
    </row>
    <row r="8" spans="1:2" x14ac:dyDescent="0.25">
      <c r="A8" s="26" t="s">
        <v>130</v>
      </c>
      <c r="B8" s="29"/>
    </row>
    <row r="9" spans="1:2" x14ac:dyDescent="0.25">
      <c r="A9" s="26" t="s">
        <v>131</v>
      </c>
      <c r="B9" s="29"/>
    </row>
    <row r="10" spans="1:2" x14ac:dyDescent="0.25">
      <c r="A10" s="26" t="s">
        <v>132</v>
      </c>
      <c r="B10" s="29"/>
    </row>
    <row r="11" spans="1:2" ht="16.5" thickBot="1" x14ac:dyDescent="0.3">
      <c r="A11" s="27" t="s">
        <v>133</v>
      </c>
      <c r="B11" s="9"/>
    </row>
    <row r="12" spans="1:2" x14ac:dyDescent="0.25">
      <c r="A12" s="11"/>
      <c r="B12" s="6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C12"/>
  <sheetViews>
    <sheetView workbookViewId="0">
      <selection activeCell="A5" sqref="A5"/>
    </sheetView>
  </sheetViews>
  <sheetFormatPr defaultColWidth="9.140625" defaultRowHeight="15.75" x14ac:dyDescent="0.25"/>
  <cols>
    <col min="1" max="1" width="14.7109375" style="1" customWidth="1"/>
    <col min="2" max="16384" width="9.140625" style="1"/>
  </cols>
  <sheetData>
    <row r="1" spans="1:3" ht="16.5" thickBot="1" x14ac:dyDescent="0.3">
      <c r="A1" s="1" t="s">
        <v>163</v>
      </c>
    </row>
    <row r="2" spans="1:3" s="6" customFormat="1" x14ac:dyDescent="0.25">
      <c r="A2" s="4" t="s">
        <v>161</v>
      </c>
      <c r="B2" s="5" t="s">
        <v>111</v>
      </c>
      <c r="C2" s="25" t="s">
        <v>112</v>
      </c>
    </row>
    <row r="3" spans="1:3" x14ac:dyDescent="0.25">
      <c r="A3" s="26" t="s">
        <v>125</v>
      </c>
      <c r="B3" s="7">
        <v>1</v>
      </c>
      <c r="C3" s="29"/>
    </row>
    <row r="4" spans="1:3" x14ac:dyDescent="0.25">
      <c r="A4" s="26" t="s">
        <v>126</v>
      </c>
      <c r="B4" s="7"/>
      <c r="C4" s="29"/>
    </row>
    <row r="5" spans="1:3" x14ac:dyDescent="0.25">
      <c r="A5" s="26" t="s">
        <v>127</v>
      </c>
      <c r="B5" s="7"/>
      <c r="C5" s="29"/>
    </row>
    <row r="6" spans="1:3" x14ac:dyDescent="0.25">
      <c r="A6" s="26" t="s">
        <v>128</v>
      </c>
      <c r="B6" s="7"/>
      <c r="C6" s="29">
        <v>1</v>
      </c>
    </row>
    <row r="7" spans="1:3" x14ac:dyDescent="0.25">
      <c r="A7" s="26" t="s">
        <v>129</v>
      </c>
      <c r="B7" s="7"/>
      <c r="C7" s="29"/>
    </row>
    <row r="8" spans="1:3" x14ac:dyDescent="0.25">
      <c r="A8" s="26" t="s">
        <v>130</v>
      </c>
      <c r="B8" s="7"/>
      <c r="C8" s="29"/>
    </row>
    <row r="9" spans="1:3" x14ac:dyDescent="0.25">
      <c r="A9" s="26" t="s">
        <v>131</v>
      </c>
      <c r="B9" s="7"/>
      <c r="C9" s="29"/>
    </row>
    <row r="10" spans="1:3" x14ac:dyDescent="0.25">
      <c r="A10" s="26" t="s">
        <v>132</v>
      </c>
      <c r="B10" s="7"/>
      <c r="C10" s="29"/>
    </row>
    <row r="11" spans="1:3" ht="16.5" thickBot="1" x14ac:dyDescent="0.3">
      <c r="A11" s="27" t="s">
        <v>133</v>
      </c>
      <c r="B11" s="8"/>
      <c r="C11" s="9"/>
    </row>
    <row r="12" spans="1:3" x14ac:dyDescent="0.2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>
      <selection activeCell="A5" sqref="A5"/>
    </sheetView>
  </sheetViews>
  <sheetFormatPr defaultColWidth="9.140625" defaultRowHeight="15.75" x14ac:dyDescent="0.25"/>
  <cols>
    <col min="1" max="1" width="15" style="1" customWidth="1"/>
    <col min="2" max="16384" width="9.140625" style="1"/>
  </cols>
  <sheetData>
    <row r="1" spans="1:3" ht="16.5" thickBot="1" x14ac:dyDescent="0.3">
      <c r="A1" s="1" t="s">
        <v>164</v>
      </c>
    </row>
    <row r="2" spans="1:3" s="6" customFormat="1" x14ac:dyDescent="0.25">
      <c r="A2" s="4" t="s">
        <v>161</v>
      </c>
      <c r="B2" s="5" t="s">
        <v>119</v>
      </c>
      <c r="C2" s="25" t="s">
        <v>120</v>
      </c>
    </row>
    <row r="3" spans="1:3" x14ac:dyDescent="0.25">
      <c r="A3" s="26" t="s">
        <v>125</v>
      </c>
      <c r="B3" s="7"/>
      <c r="C3" s="29"/>
    </row>
    <row r="4" spans="1:3" x14ac:dyDescent="0.25">
      <c r="A4" s="26" t="s">
        <v>126</v>
      </c>
      <c r="B4" s="7"/>
      <c r="C4" s="29"/>
    </row>
    <row r="5" spans="1:3" x14ac:dyDescent="0.25">
      <c r="A5" s="26" t="s">
        <v>127</v>
      </c>
      <c r="B5" s="7">
        <v>1</v>
      </c>
      <c r="C5" s="29"/>
    </row>
    <row r="6" spans="1:3" x14ac:dyDescent="0.25">
      <c r="A6" s="26" t="s">
        <v>128</v>
      </c>
      <c r="B6" s="7"/>
      <c r="C6" s="29"/>
    </row>
    <row r="7" spans="1:3" x14ac:dyDescent="0.25">
      <c r="A7" s="26" t="s">
        <v>129</v>
      </c>
      <c r="B7" s="7"/>
      <c r="C7" s="29"/>
    </row>
    <row r="8" spans="1:3" x14ac:dyDescent="0.25">
      <c r="A8" s="26" t="s">
        <v>130</v>
      </c>
      <c r="B8" s="7"/>
      <c r="C8" s="29"/>
    </row>
    <row r="9" spans="1:3" x14ac:dyDescent="0.25">
      <c r="A9" s="26" t="s">
        <v>131</v>
      </c>
      <c r="B9" s="7"/>
      <c r="C9" s="29"/>
    </row>
    <row r="10" spans="1:3" x14ac:dyDescent="0.25">
      <c r="A10" s="26" t="s">
        <v>132</v>
      </c>
      <c r="B10" s="7"/>
      <c r="C10" s="29"/>
    </row>
    <row r="11" spans="1:3" ht="16.5" thickBot="1" x14ac:dyDescent="0.3">
      <c r="A11" s="27" t="s">
        <v>133</v>
      </c>
      <c r="B11" s="8"/>
      <c r="C11" s="9">
        <v>1</v>
      </c>
    </row>
    <row r="12" spans="1:3" x14ac:dyDescent="0.2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11"/>
  <sheetViews>
    <sheetView workbookViewId="0">
      <selection activeCell="A5" sqref="A5"/>
    </sheetView>
  </sheetViews>
  <sheetFormatPr defaultColWidth="9.140625" defaultRowHeight="15.75" x14ac:dyDescent="0.25"/>
  <cols>
    <col min="1" max="1" width="16" style="1" customWidth="1"/>
    <col min="2" max="16384" width="9.140625" style="1"/>
  </cols>
  <sheetData>
    <row r="1" spans="1:4" ht="16.5" thickBot="1" x14ac:dyDescent="0.3">
      <c r="A1" s="1" t="s">
        <v>165</v>
      </c>
    </row>
    <row r="2" spans="1:4" s="6" customFormat="1" x14ac:dyDescent="0.25">
      <c r="A2" s="4" t="s">
        <v>161</v>
      </c>
      <c r="B2" s="73" t="s">
        <v>117</v>
      </c>
      <c r="C2" s="5" t="s">
        <v>273</v>
      </c>
      <c r="D2" s="25" t="s">
        <v>274</v>
      </c>
    </row>
    <row r="3" spans="1:4" x14ac:dyDescent="0.25">
      <c r="A3" s="26" t="s">
        <v>125</v>
      </c>
      <c r="B3" s="105"/>
      <c r="C3" s="7"/>
      <c r="D3" s="29"/>
    </row>
    <row r="4" spans="1:4" x14ac:dyDescent="0.25">
      <c r="A4" s="26" t="s">
        <v>126</v>
      </c>
      <c r="B4" s="105"/>
      <c r="C4" s="7"/>
      <c r="D4" s="29"/>
    </row>
    <row r="5" spans="1:4" x14ac:dyDescent="0.25">
      <c r="A5" s="26" t="s">
        <v>127</v>
      </c>
      <c r="B5" s="105"/>
      <c r="C5" s="7"/>
      <c r="D5" s="29"/>
    </row>
    <row r="6" spans="1:4" x14ac:dyDescent="0.25">
      <c r="A6" s="26" t="s">
        <v>128</v>
      </c>
      <c r="B6" s="105"/>
      <c r="C6" s="7"/>
      <c r="D6" s="29"/>
    </row>
    <row r="7" spans="1:4" x14ac:dyDescent="0.25">
      <c r="A7" s="26" t="s">
        <v>129</v>
      </c>
      <c r="B7" s="105"/>
      <c r="C7" s="7"/>
      <c r="D7" s="29"/>
    </row>
    <row r="8" spans="1:4" x14ac:dyDescent="0.25">
      <c r="A8" s="26" t="s">
        <v>130</v>
      </c>
      <c r="B8" s="105"/>
      <c r="C8" s="7"/>
      <c r="D8" s="29"/>
    </row>
    <row r="9" spans="1:4" x14ac:dyDescent="0.25">
      <c r="A9" s="26" t="s">
        <v>131</v>
      </c>
      <c r="B9" s="105"/>
      <c r="C9" s="7"/>
      <c r="D9" s="29"/>
    </row>
    <row r="10" spans="1:4" x14ac:dyDescent="0.25">
      <c r="A10" s="26" t="s">
        <v>132</v>
      </c>
      <c r="B10" s="105"/>
      <c r="C10" s="7"/>
      <c r="D10" s="29"/>
    </row>
    <row r="11" spans="1:4" ht="16.5" thickBot="1" x14ac:dyDescent="0.3">
      <c r="A11" s="27" t="s">
        <v>133</v>
      </c>
      <c r="B11" s="106"/>
      <c r="C11" s="8"/>
      <c r="D11" s="9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78038-CDE7-4F76-A235-C6722F09C3AA}">
  <sheetPr>
    <tabColor theme="9" tint="0.79998168889431442"/>
  </sheetPr>
  <dimension ref="A1:D11"/>
  <sheetViews>
    <sheetView workbookViewId="0">
      <selection activeCell="A5" sqref="A5"/>
    </sheetView>
  </sheetViews>
  <sheetFormatPr defaultColWidth="9.140625" defaultRowHeight="15.75" x14ac:dyDescent="0.25"/>
  <cols>
    <col min="1" max="1" width="16.7109375" style="1" customWidth="1"/>
    <col min="2" max="16384" width="9.140625" style="1"/>
  </cols>
  <sheetData>
    <row r="1" spans="1:4" ht="16.5" thickBot="1" x14ac:dyDescent="0.3">
      <c r="A1" s="1" t="s">
        <v>278</v>
      </c>
    </row>
    <row r="2" spans="1:4" x14ac:dyDescent="0.25">
      <c r="A2" s="4" t="s">
        <v>161</v>
      </c>
      <c r="B2" s="73" t="s">
        <v>275</v>
      </c>
      <c r="C2" s="5" t="s">
        <v>276</v>
      </c>
      <c r="D2" s="25" t="s">
        <v>277</v>
      </c>
    </row>
    <row r="3" spans="1:4" x14ac:dyDescent="0.25">
      <c r="A3" s="26" t="s">
        <v>125</v>
      </c>
      <c r="B3" s="107"/>
      <c r="C3" s="7"/>
      <c r="D3" s="29"/>
    </row>
    <row r="4" spans="1:4" x14ac:dyDescent="0.25">
      <c r="A4" s="26" t="s">
        <v>126</v>
      </c>
      <c r="B4" s="107"/>
      <c r="C4" s="7"/>
      <c r="D4" s="29"/>
    </row>
    <row r="5" spans="1:4" x14ac:dyDescent="0.25">
      <c r="A5" s="26" t="s">
        <v>127</v>
      </c>
      <c r="B5" s="107"/>
      <c r="C5" s="7"/>
      <c r="D5" s="29"/>
    </row>
    <row r="6" spans="1:4" x14ac:dyDescent="0.25">
      <c r="A6" s="26" t="s">
        <v>128</v>
      </c>
      <c r="B6" s="107"/>
      <c r="C6" s="7"/>
      <c r="D6" s="29"/>
    </row>
    <row r="7" spans="1:4" x14ac:dyDescent="0.25">
      <c r="A7" s="26" t="s">
        <v>129</v>
      </c>
      <c r="B7" s="107"/>
      <c r="C7" s="7"/>
      <c r="D7" s="29"/>
    </row>
    <row r="8" spans="1:4" x14ac:dyDescent="0.25">
      <c r="A8" s="26" t="s">
        <v>130</v>
      </c>
      <c r="B8" s="107"/>
      <c r="C8" s="7"/>
      <c r="D8" s="29"/>
    </row>
    <row r="9" spans="1:4" x14ac:dyDescent="0.25">
      <c r="A9" s="26" t="s">
        <v>131</v>
      </c>
      <c r="B9" s="107"/>
      <c r="C9" s="7"/>
      <c r="D9" s="29"/>
    </row>
    <row r="10" spans="1:4" x14ac:dyDescent="0.25">
      <c r="A10" s="26" t="s">
        <v>132</v>
      </c>
      <c r="B10" s="107"/>
      <c r="C10" s="7"/>
      <c r="D10" s="29"/>
    </row>
    <row r="11" spans="1:4" ht="16.5" thickBot="1" x14ac:dyDescent="0.3">
      <c r="A11" s="27" t="s">
        <v>133</v>
      </c>
      <c r="B11" s="108"/>
      <c r="C11" s="8"/>
      <c r="D11" s="9"/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5"/>
  <sheetViews>
    <sheetView workbookViewId="0">
      <selection activeCell="A5" sqref="A5"/>
    </sheetView>
  </sheetViews>
  <sheetFormatPr defaultColWidth="9.140625" defaultRowHeight="15.75" x14ac:dyDescent="0.25"/>
  <cols>
    <col min="1" max="1" width="13.140625" style="1" customWidth="1"/>
    <col min="2" max="16384" width="9.140625" style="1"/>
  </cols>
  <sheetData>
    <row r="1" spans="1:10" ht="16.5" thickBot="1" x14ac:dyDescent="0.3">
      <c r="A1" s="1" t="s">
        <v>166</v>
      </c>
    </row>
    <row r="2" spans="1:10" s="6" customFormat="1" x14ac:dyDescent="0.25">
      <c r="A2" s="4" t="s">
        <v>171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</row>
    <row r="3" spans="1:10" x14ac:dyDescent="0.25">
      <c r="A3" s="26" t="s">
        <v>117</v>
      </c>
      <c r="B3" s="30"/>
      <c r="C3" s="30"/>
      <c r="D3" s="30"/>
      <c r="E3" s="30"/>
      <c r="F3" s="30"/>
      <c r="G3" s="30"/>
      <c r="H3" s="30"/>
      <c r="I3" s="30"/>
      <c r="J3" s="32"/>
    </row>
    <row r="4" spans="1:10" x14ac:dyDescent="0.25">
      <c r="A4" s="26" t="s">
        <v>273</v>
      </c>
      <c r="B4" s="30"/>
      <c r="C4" s="30"/>
      <c r="D4" s="30"/>
      <c r="E4" s="30"/>
      <c r="F4" s="30"/>
      <c r="G4" s="30"/>
      <c r="H4" s="30"/>
      <c r="I4" s="30"/>
      <c r="J4" s="32"/>
    </row>
    <row r="5" spans="1:10" ht="16.5" thickBot="1" x14ac:dyDescent="0.3">
      <c r="A5" s="27" t="s">
        <v>274</v>
      </c>
      <c r="B5" s="31"/>
      <c r="C5" s="31"/>
      <c r="D5" s="31"/>
      <c r="E5" s="31"/>
      <c r="F5" s="31"/>
      <c r="G5" s="31"/>
      <c r="H5" s="31"/>
      <c r="I5" s="31"/>
      <c r="J5" s="33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CBE8-579F-4C46-8EE6-A1073B2E4481}">
  <sheetPr>
    <tabColor theme="9" tint="0.79998168889431442"/>
  </sheetPr>
  <dimension ref="A1:D5"/>
  <sheetViews>
    <sheetView workbookViewId="0">
      <selection activeCell="A5" sqref="A5"/>
    </sheetView>
  </sheetViews>
  <sheetFormatPr defaultColWidth="9.140625" defaultRowHeight="15.75" x14ac:dyDescent="0.25"/>
  <cols>
    <col min="1" max="1" width="14.42578125" style="1" customWidth="1"/>
    <col min="2" max="16384" width="9.140625" style="1"/>
  </cols>
  <sheetData>
    <row r="1" spans="1:4" ht="16.5" thickBot="1" x14ac:dyDescent="0.3">
      <c r="A1" s="1" t="s">
        <v>279</v>
      </c>
    </row>
    <row r="2" spans="1:4" x14ac:dyDescent="0.25">
      <c r="A2" s="4" t="s">
        <v>171</v>
      </c>
      <c r="B2" s="5" t="s">
        <v>275</v>
      </c>
      <c r="C2" s="5" t="s">
        <v>276</v>
      </c>
      <c r="D2" s="25" t="s">
        <v>277</v>
      </c>
    </row>
    <row r="3" spans="1:4" x14ac:dyDescent="0.25">
      <c r="A3" s="26" t="s">
        <v>117</v>
      </c>
      <c r="B3" s="30"/>
      <c r="C3" s="30"/>
      <c r="D3" s="125"/>
    </row>
    <row r="4" spans="1:4" x14ac:dyDescent="0.25">
      <c r="A4" s="26" t="s">
        <v>273</v>
      </c>
      <c r="B4" s="7">
        <v>1</v>
      </c>
      <c r="C4" s="7">
        <v>1</v>
      </c>
      <c r="D4" s="125"/>
    </row>
    <row r="5" spans="1:4" ht="16.5" thickBot="1" x14ac:dyDescent="0.3">
      <c r="A5" s="27" t="s">
        <v>274</v>
      </c>
      <c r="B5" s="126"/>
      <c r="C5" s="126"/>
      <c r="D5" s="9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B4"/>
  <sheetViews>
    <sheetView workbookViewId="0">
      <selection activeCell="A5" sqref="A5"/>
    </sheetView>
  </sheetViews>
  <sheetFormatPr defaultColWidth="9.140625" defaultRowHeight="15.75" x14ac:dyDescent="0.25"/>
  <cols>
    <col min="1" max="1" width="19.7109375" style="1" customWidth="1"/>
    <col min="2" max="16384" width="9.140625" style="1"/>
  </cols>
  <sheetData>
    <row r="1" spans="1:2" ht="16.5" thickBot="1" x14ac:dyDescent="0.3">
      <c r="A1" s="1" t="s">
        <v>167</v>
      </c>
    </row>
    <row r="2" spans="1:2" s="6" customFormat="1" x14ac:dyDescent="0.25">
      <c r="A2" s="4" t="s">
        <v>168</v>
      </c>
      <c r="B2" s="25" t="s">
        <v>109</v>
      </c>
    </row>
    <row r="3" spans="1:2" x14ac:dyDescent="0.25">
      <c r="A3" s="26" t="s">
        <v>114</v>
      </c>
      <c r="B3" s="29">
        <v>1</v>
      </c>
    </row>
    <row r="4" spans="1:2" ht="16.5" thickBot="1" x14ac:dyDescent="0.3">
      <c r="A4" s="27" t="s">
        <v>115</v>
      </c>
      <c r="B4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A5" sqref="A5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44</v>
      </c>
    </row>
    <row r="2" spans="1:53" s="6" customFormat="1" x14ac:dyDescent="0.25">
      <c r="A2" s="4" t="s">
        <v>45</v>
      </c>
      <c r="B2" s="25" t="s">
        <v>46</v>
      </c>
      <c r="D2" s="68" t="s">
        <v>47</v>
      </c>
      <c r="E2" s="69" t="s">
        <v>48</v>
      </c>
      <c r="F2" s="61"/>
      <c r="G2" s="61"/>
      <c r="H2" s="62"/>
      <c r="I2" s="61"/>
      <c r="J2" s="61"/>
      <c r="K2" s="63"/>
    </row>
    <row r="3" spans="1:53" x14ac:dyDescent="0.25">
      <c r="A3" s="26" t="s">
        <v>49</v>
      </c>
      <c r="B3" s="41" t="s">
        <v>50</v>
      </c>
      <c r="D3" s="56" t="s">
        <v>51</v>
      </c>
      <c r="E3" s="57" t="s">
        <v>50</v>
      </c>
      <c r="F3" s="58" t="s">
        <v>52</v>
      </c>
      <c r="G3" s="51" t="s">
        <v>53</v>
      </c>
      <c r="H3" s="55"/>
      <c r="I3" s="51" t="s">
        <v>54</v>
      </c>
      <c r="J3" s="58" t="s">
        <v>52</v>
      </c>
      <c r="K3" s="53" t="s">
        <v>55</v>
      </c>
    </row>
    <row r="4" spans="1:53" x14ac:dyDescent="0.25">
      <c r="A4" s="26" t="s">
        <v>56</v>
      </c>
      <c r="B4" s="41" t="s">
        <v>57</v>
      </c>
      <c r="D4" s="56" t="s">
        <v>58</v>
      </c>
      <c r="E4" s="57" t="s">
        <v>59</v>
      </c>
      <c r="F4" s="58" t="s">
        <v>52</v>
      </c>
      <c r="G4" s="51" t="s">
        <v>60</v>
      </c>
      <c r="H4" s="55"/>
      <c r="I4" s="51"/>
      <c r="J4" s="51"/>
      <c r="K4" s="53"/>
    </row>
    <row r="5" spans="1:53" x14ac:dyDescent="0.25">
      <c r="A5" s="26" t="s">
        <v>61</v>
      </c>
      <c r="B5" s="41" t="s">
        <v>62</v>
      </c>
      <c r="D5" s="56" t="s">
        <v>63</v>
      </c>
      <c r="E5" s="59"/>
      <c r="F5" s="52"/>
      <c r="G5" s="52"/>
      <c r="H5" s="56"/>
      <c r="I5" s="52"/>
      <c r="J5" s="52"/>
      <c r="K5" s="54"/>
    </row>
    <row r="6" spans="1:53" x14ac:dyDescent="0.25">
      <c r="A6" s="26" t="s">
        <v>64</v>
      </c>
      <c r="B6" s="41" t="s">
        <v>65</v>
      </c>
      <c r="D6" s="56" t="s">
        <v>66</v>
      </c>
      <c r="E6" s="57" t="s">
        <v>65</v>
      </c>
      <c r="F6" s="58" t="s">
        <v>52</v>
      </c>
      <c r="G6" s="51" t="s">
        <v>67</v>
      </c>
      <c r="H6" s="56"/>
      <c r="I6" s="52"/>
      <c r="J6" s="52"/>
      <c r="K6" s="54"/>
    </row>
    <row r="7" spans="1:53" x14ac:dyDescent="0.25">
      <c r="A7" s="26" t="s">
        <v>68</v>
      </c>
      <c r="B7" s="41" t="s">
        <v>69</v>
      </c>
      <c r="D7" s="56" t="s">
        <v>70</v>
      </c>
      <c r="E7" s="57" t="s">
        <v>71</v>
      </c>
      <c r="F7" s="58" t="s">
        <v>52</v>
      </c>
      <c r="G7" s="51" t="s">
        <v>72</v>
      </c>
      <c r="H7" s="56"/>
      <c r="I7" s="52"/>
      <c r="J7" s="52"/>
      <c r="K7" s="54"/>
    </row>
    <row r="8" spans="1:53" x14ac:dyDescent="0.25">
      <c r="A8" s="26" t="s">
        <v>73</v>
      </c>
      <c r="B8" s="41" t="s">
        <v>74</v>
      </c>
      <c r="D8" s="56" t="s">
        <v>75</v>
      </c>
      <c r="E8" s="59"/>
      <c r="F8" s="52"/>
      <c r="G8" s="52"/>
      <c r="H8" s="56"/>
      <c r="I8" s="52"/>
      <c r="J8" s="52"/>
      <c r="K8" s="54"/>
      <c r="AT8" s="30" t="s">
        <v>49</v>
      </c>
      <c r="AU8" s="30" t="s">
        <v>56</v>
      </c>
      <c r="AV8" s="30" t="s">
        <v>61</v>
      </c>
      <c r="AW8" s="30" t="s">
        <v>64</v>
      </c>
      <c r="AX8" s="30" t="s">
        <v>68</v>
      </c>
      <c r="AY8" s="30" t="s">
        <v>73</v>
      </c>
      <c r="AZ8" s="30" t="s">
        <v>258</v>
      </c>
      <c r="BA8" s="30" t="s">
        <v>76</v>
      </c>
    </row>
    <row r="9" spans="1:53" x14ac:dyDescent="0.25">
      <c r="A9" s="26" t="s">
        <v>258</v>
      </c>
      <c r="B9" s="41" t="s">
        <v>259</v>
      </c>
      <c r="D9" s="56" t="s">
        <v>260</v>
      </c>
      <c r="E9" s="59" t="s">
        <v>259</v>
      </c>
      <c r="F9" s="52" t="s">
        <v>52</v>
      </c>
      <c r="G9" s="52" t="s">
        <v>261</v>
      </c>
      <c r="H9" s="56"/>
      <c r="I9" s="52"/>
      <c r="J9" s="52"/>
      <c r="K9" s="54"/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262</v>
      </c>
      <c r="BA9" s="1" t="s">
        <v>74</v>
      </c>
    </row>
    <row r="10" spans="1:53" x14ac:dyDescent="0.25">
      <c r="A10" s="26" t="s">
        <v>263</v>
      </c>
      <c r="B10" s="41" t="s">
        <v>84</v>
      </c>
      <c r="D10" s="56" t="s">
        <v>264</v>
      </c>
      <c r="E10" s="59"/>
      <c r="F10" s="52"/>
      <c r="G10" s="52"/>
      <c r="H10" s="56"/>
      <c r="I10" s="52"/>
      <c r="J10" s="52"/>
      <c r="K10" s="54"/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259</v>
      </c>
      <c r="BA10" s="1" t="s">
        <v>78</v>
      </c>
    </row>
    <row r="11" spans="1:53" ht="16.5" thickBot="1" x14ac:dyDescent="0.3">
      <c r="A11" s="27" t="s">
        <v>77</v>
      </c>
      <c r="B11" s="37" t="s">
        <v>78</v>
      </c>
      <c r="D11" s="60" t="s">
        <v>79</v>
      </c>
      <c r="E11" s="64" t="s">
        <v>80</v>
      </c>
      <c r="F11" s="65" t="s">
        <v>52</v>
      </c>
      <c r="G11" s="66" t="s">
        <v>81</v>
      </c>
      <c r="H11" s="60"/>
      <c r="I11" s="67" t="s">
        <v>82</v>
      </c>
      <c r="J11" s="65" t="s">
        <v>52</v>
      </c>
      <c r="K11" s="66" t="s">
        <v>83</v>
      </c>
      <c r="AU11" s="1" t="s">
        <v>87</v>
      </c>
      <c r="BA11" s="1" t="s">
        <v>80</v>
      </c>
    </row>
    <row r="12" spans="1:53" x14ac:dyDescent="0.25">
      <c r="AU12" s="1" t="s">
        <v>59</v>
      </c>
      <c r="BA12" s="1" t="s">
        <v>82</v>
      </c>
    </row>
  </sheetData>
  <dataValidations count="8">
    <dataValidation type="list" allowBlank="1" showInputMessage="1" showErrorMessage="1" sqref="B3" xr:uid="{0221D16C-ACF3-42AE-9C26-25DCEE5A4935}">
      <formula1>$AT$9:$AT$10</formula1>
    </dataValidation>
    <dataValidation type="list" allowBlank="1" showInputMessage="1" showErrorMessage="1" sqref="B4 B10" xr:uid="{48F5BE7D-5F59-4B5D-A488-104864EC18E3}">
      <formula1>$AU$9:$AU$12</formula1>
    </dataValidation>
    <dataValidation type="list" allowBlank="1" showInputMessage="1" showErrorMessage="1" sqref="B6" xr:uid="{9028AD91-E96A-4D2A-B2A3-6F94739A937D}">
      <formula1>$AW$9:$AW$10</formula1>
    </dataValidation>
    <dataValidation type="list" allowBlank="1" showInputMessage="1" showErrorMessage="1" sqref="B7" xr:uid="{786B06B2-2E18-4E07-817C-AFF8EF08A5C5}">
      <formula1>$AX$9:$AX$10</formula1>
    </dataValidation>
    <dataValidation type="list" allowBlank="1" showInputMessage="1" showErrorMessage="1" sqref="B8" xr:uid="{C12D334A-9947-4F69-ADBA-610C067372DB}">
      <formula1>$AY$9:$AY$10</formula1>
    </dataValidation>
    <dataValidation type="list" allowBlank="1" showInputMessage="1" showErrorMessage="1" sqref="B5" xr:uid="{C77CFCD0-E9B6-4035-9AEC-88575ADC24B9}">
      <formula1>$AV$9:$AV$10</formula1>
    </dataValidation>
    <dataValidation type="list" allowBlank="1" showInputMessage="1" showErrorMessage="1" sqref="B9" xr:uid="{A9C3EE24-05FB-48EE-9886-7F2676DC7EE9}">
      <formula1>$AZ$9:$AZ$10</formula1>
    </dataValidation>
    <dataValidation type="list" allowBlank="1" showInputMessage="1" showErrorMessage="1" sqref="B11" xr:uid="{F2F718D3-1F2B-4B75-B6F1-E58F1982C8E5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B4"/>
  <sheetViews>
    <sheetView workbookViewId="0">
      <selection activeCell="A5" sqref="A5"/>
    </sheetView>
  </sheetViews>
  <sheetFormatPr defaultColWidth="9.140625" defaultRowHeight="15.75" x14ac:dyDescent="0.25"/>
  <cols>
    <col min="1" max="1" width="15.5703125" style="1" customWidth="1"/>
    <col min="2" max="16384" width="9.140625" style="1"/>
  </cols>
  <sheetData>
    <row r="1" spans="1:2" ht="16.5" thickBot="1" x14ac:dyDescent="0.3">
      <c r="A1" s="1" t="s">
        <v>286</v>
      </c>
    </row>
    <row r="2" spans="1:2" s="6" customFormat="1" x14ac:dyDescent="0.25">
      <c r="A2" s="4" t="s">
        <v>169</v>
      </c>
      <c r="B2" s="25" t="s">
        <v>109</v>
      </c>
    </row>
    <row r="3" spans="1:2" x14ac:dyDescent="0.25">
      <c r="A3" s="26" t="s">
        <v>119</v>
      </c>
      <c r="B3" s="29"/>
    </row>
    <row r="4" spans="1:2" ht="16.5" thickBot="1" x14ac:dyDescent="0.3">
      <c r="A4" s="27" t="s">
        <v>120</v>
      </c>
      <c r="B4" s="9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4"/>
  <sheetViews>
    <sheetView workbookViewId="0">
      <selection activeCell="A5" sqref="A5"/>
    </sheetView>
  </sheetViews>
  <sheetFormatPr defaultColWidth="9.140625" defaultRowHeight="15.75" x14ac:dyDescent="0.25"/>
  <cols>
    <col min="1" max="1" width="16.5703125" style="1" customWidth="1"/>
    <col min="2" max="16384" width="9.140625" style="1"/>
  </cols>
  <sheetData>
    <row r="1" spans="1:4" ht="16.5" thickBot="1" x14ac:dyDescent="0.3">
      <c r="A1" s="1" t="s">
        <v>280</v>
      </c>
    </row>
    <row r="2" spans="1:4" x14ac:dyDescent="0.25">
      <c r="A2" s="4" t="s">
        <v>169</v>
      </c>
      <c r="B2" s="5" t="s">
        <v>117</v>
      </c>
      <c r="C2" s="5" t="s">
        <v>273</v>
      </c>
      <c r="D2" s="25" t="s">
        <v>274</v>
      </c>
    </row>
    <row r="3" spans="1:4" x14ac:dyDescent="0.25">
      <c r="A3" s="26" t="s">
        <v>119</v>
      </c>
      <c r="B3" s="7"/>
      <c r="C3" s="7">
        <v>1</v>
      </c>
      <c r="D3" s="29">
        <v>2</v>
      </c>
    </row>
    <row r="4" spans="1:4" ht="16.5" thickBot="1" x14ac:dyDescent="0.3">
      <c r="A4" s="27" t="s">
        <v>120</v>
      </c>
      <c r="B4" s="8">
        <v>1</v>
      </c>
      <c r="C4" s="126"/>
      <c r="D4" s="127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4.7109375" style="1" customWidth="1"/>
    <col min="2" max="16384" width="9.140625" style="1"/>
  </cols>
  <sheetData>
    <row r="1" spans="1:2" ht="16.5" thickBot="1" x14ac:dyDescent="0.3">
      <c r="A1" s="1" t="s">
        <v>170</v>
      </c>
    </row>
    <row r="2" spans="1:2" x14ac:dyDescent="0.25">
      <c r="A2" s="4" t="s">
        <v>171</v>
      </c>
      <c r="B2" s="25" t="s">
        <v>109</v>
      </c>
    </row>
    <row r="3" spans="1:2" ht="16.5" thickBot="1" x14ac:dyDescent="0.3">
      <c r="A3" s="27" t="s">
        <v>117</v>
      </c>
      <c r="B3" s="9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>
      <selection activeCell="A5" sqref="A5"/>
    </sheetView>
  </sheetViews>
  <sheetFormatPr defaultColWidth="9.140625" defaultRowHeight="15.75" x14ac:dyDescent="0.25"/>
  <cols>
    <col min="1" max="1" width="15.7109375" style="1" customWidth="1"/>
    <col min="2" max="16384" width="9.140625" style="1"/>
  </cols>
  <sheetData>
    <row r="1" spans="1:10" ht="16.5" thickBot="1" x14ac:dyDescent="0.3">
      <c r="A1" s="1" t="s">
        <v>287</v>
      </c>
    </row>
    <row r="2" spans="1:10" s="6" customFormat="1" x14ac:dyDescent="0.25">
      <c r="A2" s="4" t="s">
        <v>169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</row>
    <row r="3" spans="1:10" x14ac:dyDescent="0.25">
      <c r="A3" s="26" t="s">
        <v>119</v>
      </c>
      <c r="B3" s="7"/>
      <c r="C3" s="7"/>
      <c r="D3" s="7"/>
      <c r="E3" s="7"/>
      <c r="F3" s="7"/>
      <c r="G3" s="7"/>
      <c r="H3" s="7"/>
      <c r="I3" s="7"/>
      <c r="J3" s="29"/>
    </row>
    <row r="4" spans="1:10" ht="16.5" thickBot="1" x14ac:dyDescent="0.3">
      <c r="A4" s="27" t="s">
        <v>120</v>
      </c>
      <c r="B4" s="8"/>
      <c r="C4" s="8"/>
      <c r="D4" s="8"/>
      <c r="E4" s="8"/>
      <c r="F4" s="8"/>
      <c r="G4" s="8"/>
      <c r="H4" s="8"/>
      <c r="I4" s="8"/>
      <c r="J4" s="9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A3BF6-1973-4856-86F5-89173E1F6931}">
  <sheetPr>
    <tabColor theme="9" tint="0.79998168889431442"/>
  </sheetPr>
  <dimension ref="A1:D4"/>
  <sheetViews>
    <sheetView workbookViewId="0">
      <selection activeCell="A5" sqref="A5"/>
    </sheetView>
  </sheetViews>
  <sheetFormatPr defaultColWidth="9.140625" defaultRowHeight="15.75" x14ac:dyDescent="0.25"/>
  <cols>
    <col min="1" max="1" width="17.42578125" style="1" customWidth="1"/>
    <col min="2" max="16384" width="9.140625" style="1"/>
  </cols>
  <sheetData>
    <row r="1" spans="1:4" ht="16.5" thickBot="1" x14ac:dyDescent="0.3">
      <c r="A1" s="1" t="s">
        <v>281</v>
      </c>
    </row>
    <row r="2" spans="1:4" x14ac:dyDescent="0.25">
      <c r="A2" s="4" t="s">
        <v>169</v>
      </c>
      <c r="B2" s="73" t="s">
        <v>275</v>
      </c>
      <c r="C2" s="5" t="s">
        <v>276</v>
      </c>
      <c r="D2" s="25" t="s">
        <v>277</v>
      </c>
    </row>
    <row r="3" spans="1:4" x14ac:dyDescent="0.25">
      <c r="A3" s="26" t="s">
        <v>119</v>
      </c>
      <c r="B3" s="105">
        <v>1</v>
      </c>
      <c r="C3" s="7">
        <v>1</v>
      </c>
      <c r="D3" s="29">
        <v>2</v>
      </c>
    </row>
    <row r="4" spans="1:4" ht="16.5" thickBot="1" x14ac:dyDescent="0.3">
      <c r="A4" s="27" t="s">
        <v>120</v>
      </c>
      <c r="B4" s="106"/>
      <c r="C4" s="8"/>
      <c r="D4" s="9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B92A1-552F-443D-98FD-D40B41F8BC2A}">
  <sheetPr>
    <tabColor theme="9" tint="0.79998168889431442"/>
  </sheetPr>
  <dimension ref="A1"/>
  <sheetViews>
    <sheetView workbookViewId="0">
      <selection activeCell="A3" sqref="A3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290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B6"/>
  <sheetViews>
    <sheetView workbookViewId="0">
      <selection activeCell="A5" sqref="A5"/>
    </sheetView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2" ht="16.5" thickBot="1" x14ac:dyDescent="0.3">
      <c r="A1" s="1" t="s">
        <v>172</v>
      </c>
    </row>
    <row r="2" spans="1:2" s="6" customFormat="1" x14ac:dyDescent="0.25">
      <c r="A2" s="4" t="s">
        <v>156</v>
      </c>
      <c r="B2" s="25" t="s">
        <v>109</v>
      </c>
    </row>
    <row r="3" spans="1:2" s="6" customFormat="1" x14ac:dyDescent="0.25">
      <c r="A3" s="26" t="s">
        <v>89</v>
      </c>
      <c r="B3" s="29"/>
    </row>
    <row r="4" spans="1:2" x14ac:dyDescent="0.25">
      <c r="A4" s="26" t="s">
        <v>90</v>
      </c>
      <c r="B4" s="29"/>
    </row>
    <row r="5" spans="1:2" x14ac:dyDescent="0.25">
      <c r="A5" s="26" t="s">
        <v>91</v>
      </c>
      <c r="B5" s="29"/>
    </row>
    <row r="6" spans="1:2" ht="16.5" thickBot="1" x14ac:dyDescent="0.3">
      <c r="A6" s="27" t="s">
        <v>92</v>
      </c>
      <c r="B6" s="9"/>
    </row>
  </sheetData>
  <phoneticPr fontId="2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B4"/>
  <sheetViews>
    <sheetView workbookViewId="0">
      <selection activeCell="A5" sqref="A5"/>
    </sheetView>
  </sheetViews>
  <sheetFormatPr defaultColWidth="9.140625" defaultRowHeight="15.75" x14ac:dyDescent="0.25"/>
  <cols>
    <col min="1" max="1" width="19.85546875" style="1" customWidth="1"/>
    <col min="2" max="16384" width="9.140625" style="1"/>
  </cols>
  <sheetData>
    <row r="1" spans="1:2" ht="16.5" thickBot="1" x14ac:dyDescent="0.3">
      <c r="A1" s="1" t="s">
        <v>173</v>
      </c>
    </row>
    <row r="2" spans="1:2" s="6" customFormat="1" x14ac:dyDescent="0.25">
      <c r="A2" s="4" t="s">
        <v>168</v>
      </c>
      <c r="B2" s="25" t="s">
        <v>109</v>
      </c>
    </row>
    <row r="3" spans="1:2" x14ac:dyDescent="0.25">
      <c r="A3" s="26" t="s">
        <v>114</v>
      </c>
      <c r="B3" s="29">
        <v>1</v>
      </c>
    </row>
    <row r="4" spans="1:2" ht="16.5" thickBot="1" x14ac:dyDescent="0.3">
      <c r="A4" s="27" t="s">
        <v>115</v>
      </c>
      <c r="B4" s="9">
        <v>1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6"/>
  <sheetViews>
    <sheetView workbookViewId="0">
      <selection activeCell="A5" sqref="A5"/>
    </sheetView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3" ht="16.5" thickBot="1" x14ac:dyDescent="0.3">
      <c r="A1" s="1" t="s">
        <v>174</v>
      </c>
    </row>
    <row r="2" spans="1:3" s="6" customFormat="1" x14ac:dyDescent="0.25">
      <c r="A2" s="4" t="s">
        <v>156</v>
      </c>
      <c r="B2" s="5" t="s">
        <v>111</v>
      </c>
      <c r="C2" s="25" t="s">
        <v>112</v>
      </c>
    </row>
    <row r="3" spans="1:3" s="6" customFormat="1" x14ac:dyDescent="0.25">
      <c r="A3" s="26" t="s">
        <v>89</v>
      </c>
      <c r="B3" s="7">
        <v>1</v>
      </c>
      <c r="C3" s="29">
        <v>1</v>
      </c>
    </row>
    <row r="4" spans="1:3" s="6" customFormat="1" x14ac:dyDescent="0.25">
      <c r="A4" s="26" t="s">
        <v>90</v>
      </c>
      <c r="B4" s="7">
        <v>1</v>
      </c>
      <c r="C4" s="29">
        <v>1</v>
      </c>
    </row>
    <row r="5" spans="1:3" s="6" customFormat="1" x14ac:dyDescent="0.25">
      <c r="A5" s="26" t="s">
        <v>91</v>
      </c>
      <c r="B5" s="7">
        <v>1</v>
      </c>
      <c r="C5" s="29">
        <v>1</v>
      </c>
    </row>
    <row r="6" spans="1:3" ht="16.5" thickBot="1" x14ac:dyDescent="0.3">
      <c r="A6" s="27" t="s">
        <v>92</v>
      </c>
      <c r="B6" s="8">
        <v>1</v>
      </c>
      <c r="C6" s="9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C3"/>
  <sheetViews>
    <sheetView workbookViewId="0">
      <selection activeCell="A5" sqref="A5"/>
    </sheetView>
  </sheetViews>
  <sheetFormatPr defaultColWidth="9.140625" defaultRowHeight="15.75" x14ac:dyDescent="0.25"/>
  <cols>
    <col min="1" max="1" width="18.140625" style="1" customWidth="1"/>
    <col min="2" max="16384" width="9.140625" style="1"/>
  </cols>
  <sheetData>
    <row r="1" spans="1:3" ht="16.5" thickBot="1" x14ac:dyDescent="0.3">
      <c r="A1" s="1" t="s">
        <v>175</v>
      </c>
    </row>
    <row r="2" spans="1:3" s="6" customFormat="1" x14ac:dyDescent="0.25">
      <c r="A2" s="4" t="s">
        <v>158</v>
      </c>
      <c r="B2" s="5" t="s">
        <v>111</v>
      </c>
      <c r="C2" s="25" t="s">
        <v>112</v>
      </c>
    </row>
    <row r="3" spans="1:3" s="6" customFormat="1" ht="16.5" thickBot="1" x14ac:dyDescent="0.3">
      <c r="A3" s="27" t="s">
        <v>109</v>
      </c>
      <c r="B3" s="8">
        <v>1</v>
      </c>
      <c r="C3" s="9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5" sqref="A5"/>
    </sheetView>
  </sheetViews>
  <sheetFormatPr defaultColWidth="9.140625" defaultRowHeight="15.75" x14ac:dyDescent="0.25"/>
  <cols>
    <col min="1" max="2" width="9.140625" style="1"/>
    <col min="3" max="3" width="3.5703125" style="1" customWidth="1"/>
    <col min="4" max="12" width="9.140625" style="1"/>
    <col min="13" max="13" width="11.140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140625" style="1"/>
  </cols>
  <sheetData>
    <row r="1" spans="1:4" x14ac:dyDescent="0.25">
      <c r="A1" s="1" t="s">
        <v>88</v>
      </c>
    </row>
    <row r="2" spans="1:4" x14ac:dyDescent="0.25">
      <c r="A2" s="2" t="s">
        <v>89</v>
      </c>
    </row>
    <row r="3" spans="1:4" x14ac:dyDescent="0.25">
      <c r="A3" s="2" t="s">
        <v>90</v>
      </c>
      <c r="D3" s="10"/>
    </row>
    <row r="4" spans="1:4" x14ac:dyDescent="0.25">
      <c r="A4" s="2" t="s">
        <v>91</v>
      </c>
    </row>
    <row r="5" spans="1:4" x14ac:dyDescent="0.25">
      <c r="A5" s="2" t="s">
        <v>92</v>
      </c>
    </row>
    <row r="6" spans="1:4" x14ac:dyDescent="0.25">
      <c r="A6" s="10"/>
    </row>
    <row r="7" spans="1:4" x14ac:dyDescent="0.25">
      <c r="A7" s="10"/>
    </row>
    <row r="8" spans="1:4" x14ac:dyDescent="0.25">
      <c r="A8" s="10"/>
    </row>
    <row r="9" spans="1:4" x14ac:dyDescent="0.25">
      <c r="A9" s="10"/>
    </row>
    <row r="10" spans="1:4" x14ac:dyDescent="0.25">
      <c r="A10" s="10"/>
    </row>
    <row r="11" spans="1:4" x14ac:dyDescent="0.25">
      <c r="A11" s="10"/>
    </row>
    <row r="12" spans="1:4" x14ac:dyDescent="0.25">
      <c r="A12" s="10"/>
    </row>
    <row r="13" spans="1:4" x14ac:dyDescent="0.25">
      <c r="A13" s="10"/>
    </row>
    <row r="14" spans="1:4" x14ac:dyDescent="0.25">
      <c r="A14" s="10"/>
    </row>
    <row r="15" spans="1:4" x14ac:dyDescent="0.25">
      <c r="A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7.7109375" style="1" customWidth="1"/>
    <col min="2" max="16384" width="9.140625" style="1"/>
  </cols>
  <sheetData>
    <row r="1" spans="1:2" ht="16.5" thickBot="1" x14ac:dyDescent="0.3">
      <c r="A1" s="1" t="s">
        <v>176</v>
      </c>
    </row>
    <row r="2" spans="1:2" s="6" customFormat="1" x14ac:dyDescent="0.25">
      <c r="A2" s="4" t="s">
        <v>158</v>
      </c>
      <c r="B2" s="25" t="s">
        <v>109</v>
      </c>
    </row>
    <row r="3" spans="1:2" s="6" customFormat="1" ht="16.5" thickBot="1" x14ac:dyDescent="0.3">
      <c r="A3" s="27" t="s">
        <v>109</v>
      </c>
      <c r="B3" s="33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D3"/>
  <sheetViews>
    <sheetView workbookViewId="0">
      <selection activeCell="A5" sqref="A5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4" ht="16.5" thickBot="1" x14ac:dyDescent="0.3">
      <c r="A1" s="1" t="s">
        <v>177</v>
      </c>
    </row>
    <row r="2" spans="1:4" s="6" customFormat="1" x14ac:dyDescent="0.25">
      <c r="A2" s="4" t="s">
        <v>158</v>
      </c>
      <c r="B2" s="73" t="s">
        <v>117</v>
      </c>
      <c r="C2" s="5" t="s">
        <v>273</v>
      </c>
      <c r="D2" s="25" t="s">
        <v>274</v>
      </c>
    </row>
    <row r="3" spans="1:4" s="6" customFormat="1" ht="16.5" thickBot="1" x14ac:dyDescent="0.3">
      <c r="A3" s="27" t="s">
        <v>109</v>
      </c>
      <c r="B3" s="106"/>
      <c r="C3" s="8"/>
      <c r="D3" s="9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35D21-A9CB-462D-A985-6B6D4051745F}">
  <sheetPr>
    <tabColor theme="9" tint="0.79998168889431442"/>
  </sheetPr>
  <dimension ref="A1:D4"/>
  <sheetViews>
    <sheetView workbookViewId="0">
      <selection activeCell="A5" sqref="A5"/>
    </sheetView>
  </sheetViews>
  <sheetFormatPr defaultColWidth="9.140625" defaultRowHeight="15.75" x14ac:dyDescent="0.25"/>
  <cols>
    <col min="1" max="1" width="17.5703125" style="1" customWidth="1"/>
    <col min="2" max="16384" width="9.140625" style="1"/>
  </cols>
  <sheetData>
    <row r="1" spans="1:4" ht="16.5" thickBot="1" x14ac:dyDescent="0.3">
      <c r="A1" s="1" t="s">
        <v>282</v>
      </c>
    </row>
    <row r="2" spans="1:4" x14ac:dyDescent="0.25">
      <c r="A2" s="4" t="s">
        <v>169</v>
      </c>
      <c r="B2" s="73" t="s">
        <v>117</v>
      </c>
      <c r="C2" s="5" t="s">
        <v>273</v>
      </c>
      <c r="D2" s="25" t="s">
        <v>274</v>
      </c>
    </row>
    <row r="3" spans="1:4" x14ac:dyDescent="0.25">
      <c r="A3" s="26" t="s">
        <v>119</v>
      </c>
      <c r="B3" s="105"/>
      <c r="C3" s="7">
        <v>1</v>
      </c>
      <c r="D3" s="29">
        <v>2</v>
      </c>
    </row>
    <row r="4" spans="1:4" ht="16.5" thickBot="1" x14ac:dyDescent="0.3">
      <c r="A4" s="27" t="s">
        <v>120</v>
      </c>
      <c r="B4" s="106">
        <v>1</v>
      </c>
      <c r="C4" s="8"/>
      <c r="D4" s="9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F968-B569-4630-B489-36D60677DD57}">
  <sheetPr>
    <tabColor theme="9" tint="0.79998168889431442"/>
  </sheetPr>
  <dimension ref="A1:D4"/>
  <sheetViews>
    <sheetView workbookViewId="0">
      <selection activeCell="A5" sqref="A5"/>
    </sheetView>
  </sheetViews>
  <sheetFormatPr defaultColWidth="9.140625" defaultRowHeight="15.75" x14ac:dyDescent="0.25"/>
  <cols>
    <col min="1" max="1" width="16.140625" style="1" customWidth="1"/>
    <col min="2" max="16384" width="9.140625" style="1"/>
  </cols>
  <sheetData>
    <row r="1" spans="1:4" ht="16.5" thickBot="1" x14ac:dyDescent="0.3">
      <c r="A1" s="1" t="s">
        <v>283</v>
      </c>
    </row>
    <row r="2" spans="1:4" x14ac:dyDescent="0.25">
      <c r="A2" s="4" t="s">
        <v>169</v>
      </c>
      <c r="B2" s="73" t="s">
        <v>275</v>
      </c>
      <c r="C2" s="5" t="s">
        <v>276</v>
      </c>
      <c r="D2" s="25" t="s">
        <v>277</v>
      </c>
    </row>
    <row r="3" spans="1:4" x14ac:dyDescent="0.25">
      <c r="A3" s="26" t="s">
        <v>119</v>
      </c>
      <c r="B3" s="105">
        <v>1</v>
      </c>
      <c r="C3" s="7">
        <v>1</v>
      </c>
      <c r="D3" s="29">
        <v>2</v>
      </c>
    </row>
    <row r="4" spans="1:4" ht="16.5" thickBot="1" x14ac:dyDescent="0.3">
      <c r="A4" s="27" t="s">
        <v>120</v>
      </c>
      <c r="B4" s="106"/>
      <c r="C4" s="8"/>
      <c r="D4" s="9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31FC4-DDA8-4CA5-9995-BA95F5C41F90}">
  <sheetPr>
    <tabColor theme="9" tint="0.79998168889431442"/>
  </sheetPr>
  <dimension ref="A1:D5"/>
  <sheetViews>
    <sheetView workbookViewId="0">
      <selection activeCell="A5" sqref="A5"/>
    </sheetView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4" ht="16.5" thickBot="1" x14ac:dyDescent="0.3">
      <c r="A1" s="1" t="s">
        <v>284</v>
      </c>
    </row>
    <row r="2" spans="1:4" x14ac:dyDescent="0.25">
      <c r="A2" s="4" t="s">
        <v>171</v>
      </c>
      <c r="B2" s="5" t="s">
        <v>275</v>
      </c>
      <c r="C2" s="5" t="s">
        <v>276</v>
      </c>
      <c r="D2" s="25" t="s">
        <v>277</v>
      </c>
    </row>
    <row r="3" spans="1:4" x14ac:dyDescent="0.25">
      <c r="A3" s="26" t="s">
        <v>117</v>
      </c>
      <c r="B3" s="30"/>
      <c r="C3" s="30"/>
      <c r="D3" s="32"/>
    </row>
    <row r="4" spans="1:4" x14ac:dyDescent="0.25">
      <c r="A4" s="26" t="s">
        <v>273</v>
      </c>
      <c r="B4" s="7">
        <v>1</v>
      </c>
      <c r="C4" s="7">
        <v>1</v>
      </c>
      <c r="D4" s="29"/>
    </row>
    <row r="5" spans="1:4" ht="16.5" thickBot="1" x14ac:dyDescent="0.3">
      <c r="A5" s="27" t="s">
        <v>274</v>
      </c>
      <c r="B5" s="8"/>
      <c r="C5" s="8"/>
      <c r="D5" s="9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1AFB4-12B6-4842-9C05-FE3595EFF7CF}">
  <sheetPr>
    <tabColor theme="9" tint="0.79998168889431442"/>
  </sheetPr>
  <dimension ref="A1"/>
  <sheetViews>
    <sheetView workbookViewId="0">
      <selection activeCell="A3" sqref="A3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289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5B5E2-5BB6-4D8A-A59D-BCD5CAC9BC96}">
  <sheetPr>
    <tabColor theme="9" tint="0.79998168889431442"/>
  </sheetPr>
  <dimension ref="A1:D28"/>
  <sheetViews>
    <sheetView workbookViewId="0">
      <selection activeCell="A5" sqref="A5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265</v>
      </c>
    </row>
    <row r="2" spans="1:4" x14ac:dyDescent="0.25">
      <c r="A2" s="109" t="s">
        <v>230</v>
      </c>
      <c r="B2" s="100" t="s">
        <v>46</v>
      </c>
    </row>
    <row r="3" spans="1:4" x14ac:dyDescent="0.25">
      <c r="A3" s="101" t="s">
        <v>89</v>
      </c>
      <c r="B3" s="102">
        <v>650</v>
      </c>
    </row>
    <row r="4" spans="1:4" x14ac:dyDescent="0.25">
      <c r="A4" s="101" t="s">
        <v>90</v>
      </c>
      <c r="B4" s="102">
        <v>550</v>
      </c>
      <c r="D4" s="10"/>
    </row>
    <row r="5" spans="1:4" x14ac:dyDescent="0.25">
      <c r="A5" s="101" t="s">
        <v>91</v>
      </c>
      <c r="B5" s="102">
        <v>550</v>
      </c>
    </row>
    <row r="6" spans="1:4" x14ac:dyDescent="0.25">
      <c r="A6" s="119" t="s">
        <v>92</v>
      </c>
      <c r="B6" s="120">
        <v>450</v>
      </c>
    </row>
    <row r="7" spans="1:4" x14ac:dyDescent="0.25">
      <c r="A7" s="121" t="s">
        <v>109</v>
      </c>
      <c r="B7" s="122">
        <v>650</v>
      </c>
    </row>
    <row r="8" spans="1:4" x14ac:dyDescent="0.25">
      <c r="A8" s="101" t="s">
        <v>111</v>
      </c>
      <c r="B8" s="102">
        <v>550</v>
      </c>
    </row>
    <row r="9" spans="1:4" x14ac:dyDescent="0.25">
      <c r="A9" s="119" t="s">
        <v>112</v>
      </c>
      <c r="B9" s="120">
        <v>600</v>
      </c>
    </row>
    <row r="10" spans="1:4" x14ac:dyDescent="0.25">
      <c r="A10" s="101" t="s">
        <v>114</v>
      </c>
      <c r="B10" s="102">
        <v>650</v>
      </c>
    </row>
    <row r="11" spans="1:4" x14ac:dyDescent="0.25">
      <c r="A11" s="119" t="s">
        <v>115</v>
      </c>
      <c r="B11" s="120">
        <v>650</v>
      </c>
    </row>
    <row r="12" spans="1:4" x14ac:dyDescent="0.25">
      <c r="A12" s="101" t="s">
        <v>117</v>
      </c>
      <c r="B12" s="102">
        <v>350</v>
      </c>
    </row>
    <row r="13" spans="1:4" x14ac:dyDescent="0.25">
      <c r="A13" s="101" t="s">
        <v>273</v>
      </c>
      <c r="B13" s="102">
        <v>500</v>
      </c>
    </row>
    <row r="14" spans="1:4" x14ac:dyDescent="0.25">
      <c r="A14" s="119" t="s">
        <v>274</v>
      </c>
      <c r="B14" s="120">
        <v>500</v>
      </c>
    </row>
    <row r="15" spans="1:4" x14ac:dyDescent="0.25">
      <c r="A15" s="101" t="s">
        <v>119</v>
      </c>
      <c r="B15" s="102">
        <v>500</v>
      </c>
    </row>
    <row r="16" spans="1:4" x14ac:dyDescent="0.25">
      <c r="A16" s="119" t="s">
        <v>120</v>
      </c>
      <c r="B16" s="120">
        <v>250</v>
      </c>
    </row>
    <row r="17" spans="1:2" x14ac:dyDescent="0.25">
      <c r="A17" s="101" t="s">
        <v>275</v>
      </c>
      <c r="B17" s="102">
        <v>500</v>
      </c>
    </row>
    <row r="18" spans="1:2" x14ac:dyDescent="0.25">
      <c r="A18" s="101" t="s">
        <v>276</v>
      </c>
      <c r="B18" s="102">
        <v>500</v>
      </c>
    </row>
    <row r="19" spans="1:2" x14ac:dyDescent="0.25">
      <c r="A19" s="119" t="s">
        <v>277</v>
      </c>
      <c r="B19" s="120">
        <v>500</v>
      </c>
    </row>
    <row r="20" spans="1:2" x14ac:dyDescent="0.25">
      <c r="A20" s="101" t="s">
        <v>125</v>
      </c>
      <c r="B20" s="102">
        <v>600</v>
      </c>
    </row>
    <row r="21" spans="1:2" x14ac:dyDescent="0.25">
      <c r="A21" s="101" t="s">
        <v>126</v>
      </c>
      <c r="B21" s="102">
        <v>600</v>
      </c>
    </row>
    <row r="22" spans="1:2" x14ac:dyDescent="0.25">
      <c r="A22" s="101" t="s">
        <v>127</v>
      </c>
      <c r="B22" s="102">
        <v>600</v>
      </c>
    </row>
    <row r="23" spans="1:2" x14ac:dyDescent="0.25">
      <c r="A23" s="101" t="s">
        <v>128</v>
      </c>
      <c r="B23" s="102">
        <v>600</v>
      </c>
    </row>
    <row r="24" spans="1:2" x14ac:dyDescent="0.25">
      <c r="A24" s="101" t="s">
        <v>129</v>
      </c>
      <c r="B24" s="102">
        <v>550</v>
      </c>
    </row>
    <row r="25" spans="1:2" x14ac:dyDescent="0.25">
      <c r="A25" s="101" t="s">
        <v>130</v>
      </c>
      <c r="B25" s="102">
        <v>550</v>
      </c>
    </row>
    <row r="26" spans="1:2" x14ac:dyDescent="0.25">
      <c r="A26" s="101" t="s">
        <v>131</v>
      </c>
      <c r="B26" s="102">
        <v>550</v>
      </c>
    </row>
    <row r="27" spans="1:2" x14ac:dyDescent="0.25">
      <c r="A27" s="101" t="s">
        <v>132</v>
      </c>
      <c r="B27" s="102">
        <v>550</v>
      </c>
    </row>
    <row r="28" spans="1:2" ht="16.5" thickBot="1" x14ac:dyDescent="0.3">
      <c r="A28" s="110" t="s">
        <v>133</v>
      </c>
      <c r="B28" s="111">
        <v>500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C8"/>
  <sheetViews>
    <sheetView showZeros="0" workbookViewId="0">
      <selection activeCell="A5" sqref="A5"/>
    </sheetView>
  </sheetViews>
  <sheetFormatPr defaultColWidth="9.140625" defaultRowHeight="15.75" x14ac:dyDescent="0.25"/>
  <cols>
    <col min="1" max="1" width="18" style="1" customWidth="1"/>
    <col min="2" max="2" width="15.42578125" style="1" bestFit="1" customWidth="1"/>
    <col min="3" max="3" width="9.85546875" style="1" bestFit="1" customWidth="1"/>
    <col min="4" max="53" width="9.140625" style="1"/>
    <col min="54" max="54" width="11.7109375" style="1" bestFit="1" customWidth="1"/>
    <col min="55" max="55" width="13.140625" style="1" bestFit="1" customWidth="1"/>
    <col min="56" max="16384" width="9.140625" style="1"/>
  </cols>
  <sheetData>
    <row r="1" spans="1:55" ht="16.5" thickBot="1" x14ac:dyDescent="0.3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55" s="6" customFormat="1" x14ac:dyDescent="0.25">
      <c r="A2" s="4" t="s">
        <v>158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5" s="6" customFormat="1" ht="16.5" thickBot="1" x14ac:dyDescent="0.3">
      <c r="A3" s="27" t="s">
        <v>109</v>
      </c>
      <c r="B3" s="8">
        <v>0</v>
      </c>
      <c r="C3" s="8">
        <v>45000</v>
      </c>
      <c r="D3" s="8">
        <v>50000</v>
      </c>
      <c r="E3" s="8">
        <v>50000</v>
      </c>
      <c r="F3" s="8">
        <v>50000</v>
      </c>
      <c r="G3" s="8">
        <v>50000</v>
      </c>
      <c r="H3" s="8">
        <v>50000</v>
      </c>
      <c r="I3" s="8">
        <v>50000</v>
      </c>
      <c r="J3" s="8">
        <v>50000</v>
      </c>
      <c r="K3" s="8">
        <v>50000</v>
      </c>
      <c r="L3" s="8">
        <v>37142.857142857145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10714.285714285714</v>
      </c>
      <c r="AU3" s="8">
        <v>45714.285714285717</v>
      </c>
      <c r="AV3" s="8">
        <v>45714.285714285717</v>
      </c>
      <c r="AW3" s="8">
        <v>45714.285714285717</v>
      </c>
      <c r="AX3" s="8">
        <v>45714.285714285717</v>
      </c>
      <c r="AY3" s="8">
        <v>45714.285714285717</v>
      </c>
      <c r="AZ3" s="8">
        <v>22857.142857142859</v>
      </c>
      <c r="BA3" s="9">
        <v>11428.571428571429</v>
      </c>
      <c r="BB3" s="75"/>
      <c r="BC3" s="75"/>
    </row>
    <row r="7" spans="1:55" x14ac:dyDescent="0.25">
      <c r="B7" s="45"/>
    </row>
    <row r="8" spans="1:55" x14ac:dyDescent="0.25">
      <c r="F8" s="10"/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0"/>
  <sheetViews>
    <sheetView workbookViewId="0">
      <selection activeCell="A5" sqref="A5"/>
    </sheetView>
  </sheetViews>
  <sheetFormatPr defaultColWidth="9.140625" defaultRowHeight="15.75" x14ac:dyDescent="0.25"/>
  <cols>
    <col min="1" max="1" width="15.7109375" style="6" customWidth="1"/>
    <col min="2" max="2" width="16.5703125" style="1" bestFit="1" customWidth="1"/>
    <col min="3" max="3" width="14.140625" style="1" bestFit="1" customWidth="1"/>
    <col min="4" max="5" width="10.140625" style="1" bestFit="1" customWidth="1"/>
    <col min="6" max="16384" width="9.140625" style="1"/>
  </cols>
  <sheetData>
    <row r="1" spans="1:53" ht="16.5" thickBot="1" x14ac:dyDescent="0.3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53" s="6" customFormat="1" x14ac:dyDescent="0.25">
      <c r="A2" s="4" t="s">
        <v>156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s="6" customFormat="1" x14ac:dyDescent="0.25">
      <c r="A3" s="26" t="s">
        <v>89</v>
      </c>
      <c r="B3" s="34">
        <f>(5000*7)/7</f>
        <v>5000</v>
      </c>
      <c r="C3" s="34">
        <f>$B3*(VALUE(RIGHT(C$2,2)))^(-0.21)</f>
        <v>4322.6861565393256</v>
      </c>
      <c r="D3" s="34">
        <f t="shared" ref="D3:BA3" si="0">$B3*(VALUE(RIGHT(D$2,2)))^(-0.21)</f>
        <v>3969.854054028066</v>
      </c>
      <c r="E3" s="34">
        <f t="shared" si="0"/>
        <v>3737.1231215873463</v>
      </c>
      <c r="F3" s="34">
        <f t="shared" si="0"/>
        <v>3566.0407645411756</v>
      </c>
      <c r="G3" s="34">
        <f t="shared" si="0"/>
        <v>3432.0866325657289</v>
      </c>
      <c r="H3" s="34">
        <f t="shared" si="0"/>
        <v>3322.7633834431954</v>
      </c>
      <c r="I3" s="34">
        <f t="shared" si="0"/>
        <v>3230.8820765937307</v>
      </c>
      <c r="J3" s="34">
        <f t="shared" si="0"/>
        <v>3151.9482420566142</v>
      </c>
      <c r="K3" s="34">
        <f t="shared" si="0"/>
        <v>3082.9750093074108</v>
      </c>
      <c r="L3" s="34">
        <f t="shared" si="0"/>
        <v>3021.8822690895304</v>
      </c>
      <c r="M3" s="34">
        <f t="shared" si="0"/>
        <v>2967.1666749271099</v>
      </c>
      <c r="N3" s="34">
        <f t="shared" si="0"/>
        <v>2917.7084983850377</v>
      </c>
      <c r="O3" s="34">
        <f t="shared" si="0"/>
        <v>2872.652655813135</v>
      </c>
      <c r="P3" s="34">
        <f t="shared" si="0"/>
        <v>2831.3322771886264</v>
      </c>
      <c r="Q3" s="34">
        <f t="shared" si="0"/>
        <v>2793.2178451805498</v>
      </c>
      <c r="R3" s="34">
        <f t="shared" si="0"/>
        <v>2757.8823208879021</v>
      </c>
      <c r="S3" s="34">
        <f t="shared" si="0"/>
        <v>2724.9766064133187</v>
      </c>
      <c r="T3" s="34">
        <f t="shared" si="0"/>
        <v>2694.2118882559803</v>
      </c>
      <c r="U3" s="34">
        <f t="shared" si="0"/>
        <v>2665.3466787379693</v>
      </c>
      <c r="V3" s="34">
        <f t="shared" si="0"/>
        <v>2638.1771376675965</v>
      </c>
      <c r="W3" s="34">
        <f t="shared" si="0"/>
        <v>2612.529730256992</v>
      </c>
      <c r="X3" s="34">
        <f t="shared" si="0"/>
        <v>2588.2555787844931</v>
      </c>
      <c r="Y3" s="34">
        <f t="shared" si="0"/>
        <v>2565.2260619704475</v>
      </c>
      <c r="Z3" s="34">
        <f t="shared" si="0"/>
        <v>2543.3293468738825</v>
      </c>
      <c r="AA3" s="34">
        <f t="shared" si="0"/>
        <v>2522.4676269572292</v>
      </c>
      <c r="AB3" s="34">
        <f t="shared" si="0"/>
        <v>2502.5549013630175</v>
      </c>
      <c r="AC3" s="34">
        <f t="shared" si="0"/>
        <v>2483.5151735658728</v>
      </c>
      <c r="AD3" s="34">
        <f t="shared" si="0"/>
        <v>2465.2809782959771</v>
      </c>
      <c r="AE3" s="34">
        <f t="shared" si="0"/>
        <v>2447.7921678332477</v>
      </c>
      <c r="AF3" s="34">
        <f t="shared" si="0"/>
        <v>2430.9949050140044</v>
      </c>
      <c r="AG3" s="34">
        <f t="shared" si="0"/>
        <v>2414.8408223121137</v>
      </c>
      <c r="AH3" s="34">
        <f t="shared" si="0"/>
        <v>2399.2863153481208</v>
      </c>
      <c r="AI3" s="34">
        <f t="shared" si="0"/>
        <v>2384.2919459733362</v>
      </c>
      <c r="AJ3" s="34">
        <f t="shared" si="0"/>
        <v>2369.8219352566389</v>
      </c>
      <c r="AK3" s="34">
        <f t="shared" si="0"/>
        <v>2355.8437306872729</v>
      </c>
      <c r="AL3" s="34">
        <f t="shared" si="0"/>
        <v>2342.3276349980756</v>
      </c>
      <c r="AM3" s="34">
        <f t="shared" si="0"/>
        <v>2329.2464864295607</v>
      </c>
      <c r="AN3" s="34">
        <f t="shared" si="0"/>
        <v>2316.5753821571975</v>
      </c>
      <c r="AO3" s="34">
        <f t="shared" si="0"/>
        <v>2304.2914381117375</v>
      </c>
      <c r="AP3" s="34">
        <f t="shared" si="0"/>
        <v>2292.3735796250239</v>
      </c>
      <c r="AQ3" s="34">
        <f t="shared" si="0"/>
        <v>2280.8023582988521</v>
      </c>
      <c r="AR3" s="34">
        <f t="shared" si="0"/>
        <v>2269.5597912736284</v>
      </c>
      <c r="AS3" s="34">
        <f t="shared" si="0"/>
        <v>2258.6292197058638</v>
      </c>
      <c r="AT3" s="34">
        <f t="shared" si="0"/>
        <v>2247.995183779557</v>
      </c>
      <c r="AU3" s="34">
        <f t="shared" si="0"/>
        <v>2237.6433119994817</v>
      </c>
      <c r="AV3" s="34">
        <f t="shared" si="0"/>
        <v>2227.5602228629186</v>
      </c>
      <c r="AW3" s="34">
        <f t="shared" si="0"/>
        <v>2217.7334372947093</v>
      </c>
      <c r="AX3" s="34">
        <f t="shared" si="0"/>
        <v>2208.1513004701742</v>
      </c>
      <c r="AY3" s="34">
        <f t="shared" si="0"/>
        <v>2198.8029118503878</v>
      </c>
      <c r="AZ3" s="34">
        <f t="shared" si="0"/>
        <v>2189.6780624218341</v>
      </c>
      <c r="BA3" s="35">
        <f t="shared" si="0"/>
        <v>2180.7671782733241</v>
      </c>
    </row>
    <row r="4" spans="1:53" s="6" customFormat="1" x14ac:dyDescent="0.25">
      <c r="A4" s="26" t="s">
        <v>90</v>
      </c>
      <c r="B4" s="34">
        <f>(13000*7)/7</f>
        <v>13000</v>
      </c>
      <c r="C4" s="34">
        <f t="shared" ref="C4:BA4" si="1">$B4*(VALUE(RIGHT(C$2,2)))^(-0.35)</f>
        <v>10199.593272657759</v>
      </c>
      <c r="D4" s="34">
        <f t="shared" si="1"/>
        <v>8850.1557384298558</v>
      </c>
      <c r="E4" s="34">
        <f t="shared" si="1"/>
        <v>8002.4386867419562</v>
      </c>
      <c r="F4" s="34">
        <f t="shared" si="1"/>
        <v>7401.2291525269902</v>
      </c>
      <c r="G4" s="34">
        <f t="shared" si="1"/>
        <v>6943.6914562817392</v>
      </c>
      <c r="H4" s="34">
        <f t="shared" si="1"/>
        <v>6578.9871524644777</v>
      </c>
      <c r="I4" s="34">
        <f t="shared" si="1"/>
        <v>6278.5861380114975</v>
      </c>
      <c r="J4" s="34">
        <f t="shared" si="1"/>
        <v>6025.0197380356067</v>
      </c>
      <c r="K4" s="34">
        <f t="shared" si="1"/>
        <v>5806.8866979625209</v>
      </c>
      <c r="L4" s="34">
        <f t="shared" si="1"/>
        <v>5616.3726073325097</v>
      </c>
      <c r="M4" s="34">
        <f t="shared" si="1"/>
        <v>5447.9098973001837</v>
      </c>
      <c r="N4" s="34">
        <f t="shared" si="1"/>
        <v>5297.4050229787554</v>
      </c>
      <c r="O4" s="34">
        <f t="shared" si="1"/>
        <v>5161.7687000906553</v>
      </c>
      <c r="P4" s="34">
        <f t="shared" si="1"/>
        <v>5038.6177427439279</v>
      </c>
      <c r="Q4" s="34">
        <f t="shared" si="1"/>
        <v>4926.0788411587946</v>
      </c>
      <c r="R4" s="34">
        <f t="shared" si="1"/>
        <v>4822.655389453148</v>
      </c>
      <c r="S4" s="34">
        <f t="shared" si="1"/>
        <v>4727.1346759767848</v>
      </c>
      <c r="T4" s="34">
        <f t="shared" si="1"/>
        <v>4638.5216926550756</v>
      </c>
      <c r="U4" s="34">
        <f t="shared" si="1"/>
        <v>4555.9909615095667</v>
      </c>
      <c r="V4" s="34">
        <f t="shared" si="1"/>
        <v>4478.8508384953684</v>
      </c>
      <c r="W4" s="34">
        <f t="shared" si="1"/>
        <v>4406.5166355759993</v>
      </c>
      <c r="X4" s="34">
        <f t="shared" si="1"/>
        <v>4338.4900892934511</v>
      </c>
      <c r="Y4" s="34">
        <f t="shared" si="1"/>
        <v>4274.3434721960448</v>
      </c>
      <c r="Z4" s="34">
        <f t="shared" si="1"/>
        <v>4213.7071514011832</v>
      </c>
      <c r="AA4" s="34">
        <f t="shared" si="1"/>
        <v>4156.2597411475017</v>
      </c>
      <c r="AB4" s="34">
        <f t="shared" si="1"/>
        <v>4101.7202314406904</v>
      </c>
      <c r="AC4" s="34">
        <f t="shared" si="1"/>
        <v>4049.8416391123101</v>
      </c>
      <c r="AD4" s="34">
        <f t="shared" si="1"/>
        <v>4000.4058439727946</v>
      </c>
      <c r="AE4" s="34">
        <f t="shared" si="1"/>
        <v>3953.2193563373075</v>
      </c>
      <c r="AF4" s="34">
        <f t="shared" si="1"/>
        <v>3908.1098230304679</v>
      </c>
      <c r="AG4" s="34">
        <f t="shared" si="1"/>
        <v>3864.9231237588433</v>
      </c>
      <c r="AH4" s="34">
        <f t="shared" si="1"/>
        <v>3823.52094307262</v>
      </c>
      <c r="AI4" s="34">
        <f t="shared" si="1"/>
        <v>3783.7787282010004</v>
      </c>
      <c r="AJ4" s="34">
        <f t="shared" si="1"/>
        <v>3745.5839620708166</v>
      </c>
      <c r="AK4" s="34">
        <f t="shared" si="1"/>
        <v>3708.8346953876949</v>
      </c>
      <c r="AL4" s="34">
        <f t="shared" si="1"/>
        <v>3673.4382929104909</v>
      </c>
      <c r="AM4" s="34">
        <f t="shared" si="1"/>
        <v>3639.3103578062914</v>
      </c>
      <c r="AN4" s="34">
        <f t="shared" si="1"/>
        <v>3606.3738048386595</v>
      </c>
      <c r="AO4" s="34">
        <f t="shared" si="1"/>
        <v>3574.5580585617336</v>
      </c>
      <c r="AP4" s="34">
        <f t="shared" si="1"/>
        <v>3543.7983569997164</v>
      </c>
      <c r="AQ4" s="34">
        <f t="shared" si="1"/>
        <v>3514.035144734994</v>
      </c>
      <c r="AR4" s="34">
        <f t="shared" si="1"/>
        <v>3485.2135420978043</v>
      </c>
      <c r="AS4" s="34">
        <f t="shared" si="1"/>
        <v>3457.28287939042</v>
      </c>
      <c r="AT4" s="34">
        <f t="shared" si="1"/>
        <v>3430.1962868999744</v>
      </c>
      <c r="AU4" s="34">
        <f t="shared" si="1"/>
        <v>3403.9103329422956</v>
      </c>
      <c r="AV4" s="34">
        <f t="shared" si="1"/>
        <v>3378.3847034009873</v>
      </c>
      <c r="AW4" s="34">
        <f t="shared" si="1"/>
        <v>3353.5819172337992</v>
      </c>
      <c r="AX4" s="34">
        <f t="shared" si="1"/>
        <v>3329.4670732532813</v>
      </c>
      <c r="AY4" s="34">
        <f t="shared" si="1"/>
        <v>3306.0076241831839</v>
      </c>
      <c r="AZ4" s="34">
        <f t="shared" si="1"/>
        <v>3283.1731745721877</v>
      </c>
      <c r="BA4" s="35">
        <f t="shared" si="1"/>
        <v>3260.9352996327957</v>
      </c>
    </row>
    <row r="5" spans="1:53" x14ac:dyDescent="0.25">
      <c r="A5" s="26" t="s">
        <v>91</v>
      </c>
      <c r="B5" s="34">
        <f>(8000*7)/7</f>
        <v>8000</v>
      </c>
      <c r="C5" s="34">
        <f>$B5*(VALUE(RIGHT(C$2,2)))^(-0.25)</f>
        <v>6727.171322029717</v>
      </c>
      <c r="D5" s="34">
        <f t="shared" ref="D5:BA5" si="2">$B5*(VALUE(RIGHT(D$2,2)))^(-0.25)</f>
        <v>6078.6854852127399</v>
      </c>
      <c r="E5" s="34">
        <f t="shared" si="2"/>
        <v>5656.8542494923804</v>
      </c>
      <c r="F5" s="34">
        <f t="shared" si="2"/>
        <v>5349.9224398113756</v>
      </c>
      <c r="G5" s="34">
        <f t="shared" si="2"/>
        <v>5111.5448339701798</v>
      </c>
      <c r="H5" s="34">
        <f t="shared" si="2"/>
        <v>4918.3052236101157</v>
      </c>
      <c r="I5" s="34">
        <f t="shared" si="2"/>
        <v>4756.8284600108846</v>
      </c>
      <c r="J5" s="34">
        <f t="shared" si="2"/>
        <v>4618.8021535170055</v>
      </c>
      <c r="K5" s="34">
        <f t="shared" si="2"/>
        <v>4498.7306015227923</v>
      </c>
      <c r="L5" s="34">
        <f t="shared" si="2"/>
        <v>4392.8038942088997</v>
      </c>
      <c r="M5" s="34">
        <f t="shared" si="2"/>
        <v>4298.279727294168</v>
      </c>
      <c r="N5" s="34">
        <f t="shared" si="2"/>
        <v>4213.1231027834128</v>
      </c>
      <c r="O5" s="34">
        <f t="shared" si="2"/>
        <v>4135.7852316573644</v>
      </c>
      <c r="P5" s="34">
        <f t="shared" si="2"/>
        <v>4065.0619852369177</v>
      </c>
      <c r="Q5" s="34">
        <f t="shared" si="2"/>
        <v>4000</v>
      </c>
      <c r="R5" s="34">
        <f t="shared" si="2"/>
        <v>3939.8324840436189</v>
      </c>
      <c r="S5" s="34">
        <f t="shared" si="2"/>
        <v>3883.9341736585875</v>
      </c>
      <c r="T5" s="34">
        <f t="shared" si="2"/>
        <v>3831.7890035485975</v>
      </c>
      <c r="U5" s="34">
        <f t="shared" si="2"/>
        <v>3782.9664360127035</v>
      </c>
      <c r="V5" s="34">
        <f t="shared" si="2"/>
        <v>3737.1038218256008</v>
      </c>
      <c r="W5" s="34">
        <f t="shared" si="2"/>
        <v>3693.8930475528209</v>
      </c>
      <c r="X5" s="34">
        <f t="shared" si="2"/>
        <v>3653.0702839738501</v>
      </c>
      <c r="Y5" s="34">
        <f t="shared" si="2"/>
        <v>3614.4080144393793</v>
      </c>
      <c r="Z5" s="34">
        <f t="shared" si="2"/>
        <v>3577.7087639996635</v>
      </c>
      <c r="AA5" s="34">
        <f t="shared" si="2"/>
        <v>3542.800114153179</v>
      </c>
      <c r="AB5" s="34">
        <f t="shared" si="2"/>
        <v>3509.5307012066469</v>
      </c>
      <c r="AC5" s="34">
        <f t="shared" si="2"/>
        <v>3477.7669755599313</v>
      </c>
      <c r="AD5" s="34">
        <f t="shared" si="2"/>
        <v>3447.390555671248</v>
      </c>
      <c r="AE5" s="34">
        <f t="shared" si="2"/>
        <v>3418.2960511698725</v>
      </c>
      <c r="AF5" s="34">
        <f t="shared" si="2"/>
        <v>3390.3892593201731</v>
      </c>
      <c r="AG5" s="34">
        <f t="shared" si="2"/>
        <v>3363.5856610148585</v>
      </c>
      <c r="AH5" s="34">
        <f t="shared" si="2"/>
        <v>3337.8091588892048</v>
      </c>
      <c r="AI5" s="34">
        <f t="shared" si="2"/>
        <v>3312.9910125324163</v>
      </c>
      <c r="AJ5" s="34">
        <f t="shared" si="2"/>
        <v>3289.0689352041582</v>
      </c>
      <c r="AK5" s="34">
        <f t="shared" si="2"/>
        <v>3265.9863237109048</v>
      </c>
      <c r="AL5" s="34">
        <f t="shared" si="2"/>
        <v>3243.6915987101593</v>
      </c>
      <c r="AM5" s="34">
        <f t="shared" si="2"/>
        <v>3222.1376370926187</v>
      </c>
      <c r="AN5" s="34">
        <f t="shared" si="2"/>
        <v>3201.2812815379993</v>
      </c>
      <c r="AO5" s="34">
        <f t="shared" si="2"/>
        <v>3181.0829150682025</v>
      </c>
      <c r="AP5" s="34">
        <f t="shared" si="2"/>
        <v>3161.5060905952382</v>
      </c>
      <c r="AQ5" s="34">
        <f t="shared" si="2"/>
        <v>3142.5172072041037</v>
      </c>
      <c r="AR5" s="34">
        <f t="shared" si="2"/>
        <v>3124.0852263161291</v>
      </c>
      <c r="AS5" s="34">
        <f t="shared" si="2"/>
        <v>3106.1814220177857</v>
      </c>
      <c r="AT5" s="34">
        <f t="shared" si="2"/>
        <v>3088.7791607687177</v>
      </c>
      <c r="AU5" s="34">
        <f t="shared" si="2"/>
        <v>3071.8537064634797</v>
      </c>
      <c r="AV5" s="34">
        <f t="shared" si="2"/>
        <v>3055.382047447627</v>
      </c>
      <c r="AW5" s="34">
        <f t="shared" si="2"/>
        <v>3039.3427426063699</v>
      </c>
      <c r="AX5" s="34">
        <f t="shared" si="2"/>
        <v>3023.7157840738182</v>
      </c>
      <c r="AY5" s="34">
        <f t="shared" si="2"/>
        <v>3008.482474469115</v>
      </c>
      <c r="AZ5" s="34">
        <f t="shared" si="2"/>
        <v>2993.6253168656999</v>
      </c>
      <c r="BA5" s="35">
        <f t="shared" si="2"/>
        <v>2979.1279159518585</v>
      </c>
    </row>
    <row r="6" spans="1:53" ht="16.5" thickBot="1" x14ac:dyDescent="0.3">
      <c r="A6" s="27" t="s">
        <v>92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25">
      <c r="B7" s="44"/>
      <c r="C7" s="45"/>
    </row>
    <row r="9" spans="1:53" x14ac:dyDescent="0.25">
      <c r="B9" s="45"/>
    </row>
    <row r="10" spans="1:53" x14ac:dyDescent="0.25">
      <c r="B10" s="45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6"/>
  <sheetViews>
    <sheetView workbookViewId="0">
      <selection activeCell="A5" sqref="A5"/>
    </sheetView>
  </sheetViews>
  <sheetFormatPr defaultColWidth="9.140625" defaultRowHeight="15.75" x14ac:dyDescent="0.25"/>
  <cols>
    <col min="1" max="1" width="17.140625" style="6" customWidth="1"/>
    <col min="2" max="2" width="14.140625" style="1" bestFit="1" customWidth="1"/>
    <col min="3" max="13" width="9.140625" style="1"/>
    <col min="14" max="15" width="11.140625" style="1" bestFit="1" customWidth="1"/>
    <col min="16" max="23" width="10.140625" style="1" bestFit="1" customWidth="1"/>
    <col min="24" max="16384" width="9.140625" style="1"/>
  </cols>
  <sheetData>
    <row r="1" spans="1:53" ht="16.5" thickBot="1" x14ac:dyDescent="0.3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53" s="6" customFormat="1" x14ac:dyDescent="0.25">
      <c r="A2" s="4" t="s">
        <v>158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ht="16.5" thickBot="1" x14ac:dyDescent="0.3">
      <c r="A3" s="27" t="s">
        <v>109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5" spans="1:53" x14ac:dyDescent="0.25">
      <c r="F5" s="10"/>
    </row>
    <row r="6" spans="1:53" x14ac:dyDescent="0.25">
      <c r="A6" s="1"/>
      <c r="B6" s="45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140625" defaultRowHeight="15.75" x14ac:dyDescent="0.25"/>
  <cols>
    <col min="1" max="2" width="9.140625" style="1"/>
    <col min="3" max="3" width="3.5703125" style="1" customWidth="1"/>
    <col min="4" max="12" width="9.140625" style="1"/>
    <col min="13" max="13" width="11.140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140625" style="1"/>
  </cols>
  <sheetData>
    <row r="1" spans="1:15" x14ac:dyDescent="0.25">
      <c r="A1" s="1" t="s">
        <v>93</v>
      </c>
    </row>
    <row r="2" spans="1:15" x14ac:dyDescent="0.25">
      <c r="A2" s="2" t="s">
        <v>94</v>
      </c>
    </row>
    <row r="3" spans="1:15" x14ac:dyDescent="0.25">
      <c r="A3" s="2" t="s">
        <v>95</v>
      </c>
    </row>
    <row r="4" spans="1:15" x14ac:dyDescent="0.25">
      <c r="A4" s="2" t="s">
        <v>96</v>
      </c>
      <c r="D4" s="10"/>
    </row>
    <row r="5" spans="1:15" x14ac:dyDescent="0.25">
      <c r="A5" s="2" t="s">
        <v>97</v>
      </c>
      <c r="M5" s="11"/>
      <c r="N5" s="11"/>
      <c r="O5" s="11"/>
    </row>
    <row r="6" spans="1:15" x14ac:dyDescent="0.25">
      <c r="A6" s="2" t="s">
        <v>98</v>
      </c>
    </row>
    <row r="7" spans="1:15" x14ac:dyDescent="0.25">
      <c r="A7" s="2" t="s">
        <v>99</v>
      </c>
    </row>
    <row r="8" spans="1:15" x14ac:dyDescent="0.25">
      <c r="A8" s="2" t="s">
        <v>100</v>
      </c>
    </row>
    <row r="9" spans="1:15" x14ac:dyDescent="0.25">
      <c r="A9" s="2" t="s">
        <v>101</v>
      </c>
    </row>
    <row r="10" spans="1:15" x14ac:dyDescent="0.25">
      <c r="A10" s="2" t="s">
        <v>102</v>
      </c>
    </row>
    <row r="11" spans="1:15" x14ac:dyDescent="0.25">
      <c r="A11" s="2" t="s">
        <v>103</v>
      </c>
    </row>
    <row r="12" spans="1:15" x14ac:dyDescent="0.25">
      <c r="A12" s="2" t="s">
        <v>104</v>
      </c>
    </row>
    <row r="13" spans="1:15" x14ac:dyDescent="0.25">
      <c r="A13" s="2" t="s">
        <v>105</v>
      </c>
    </row>
    <row r="14" spans="1:15" x14ac:dyDescent="0.25">
      <c r="A14" s="2" t="s">
        <v>106</v>
      </c>
    </row>
    <row r="15" spans="1:15" x14ac:dyDescent="0.25">
      <c r="A15" s="2" t="s">
        <v>107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44DCF-56F0-450B-930F-1DD02EF4264D}">
  <sheetPr>
    <tabColor theme="7" tint="0.79998168889431442"/>
  </sheetPr>
  <dimension ref="A1:BC23"/>
  <sheetViews>
    <sheetView workbookViewId="0">
      <selection activeCell="A5" sqref="A5"/>
    </sheetView>
  </sheetViews>
  <sheetFormatPr defaultColWidth="9.28515625" defaultRowHeight="15.75" x14ac:dyDescent="0.25"/>
  <cols>
    <col min="1" max="1" width="15.7109375" style="6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5" ht="16.5" thickBot="1" x14ac:dyDescent="0.3">
      <c r="A1" s="1" t="s">
        <v>272</v>
      </c>
      <c r="E1" s="1" t="s">
        <v>266</v>
      </c>
      <c r="H1" s="1" t="s">
        <v>267</v>
      </c>
      <c r="O1" s="1" t="s">
        <v>268</v>
      </c>
      <c r="Q1" s="1">
        <v>0.01</v>
      </c>
    </row>
    <row r="2" spans="1:55" s="6" customFormat="1" x14ac:dyDescent="0.25">
      <c r="A2" s="4" t="s">
        <v>230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  <c r="BC2" s="1"/>
    </row>
    <row r="3" spans="1:55" s="6" customFormat="1" x14ac:dyDescent="0.25">
      <c r="A3" s="26" t="s">
        <v>89</v>
      </c>
      <c r="B3" s="34">
        <v>50</v>
      </c>
      <c r="C3" s="34">
        <v>43.226861565393257</v>
      </c>
      <c r="D3" s="34">
        <v>39.698540540280661</v>
      </c>
      <c r="E3" s="34">
        <v>37.371231215873465</v>
      </c>
      <c r="F3" s="34">
        <v>35.660407645411759</v>
      </c>
      <c r="G3" s="34">
        <v>34.320866325657292</v>
      </c>
      <c r="H3" s="34">
        <v>33.227633834431956</v>
      </c>
      <c r="I3" s="34">
        <v>32.308820765937305</v>
      </c>
      <c r="J3" s="34">
        <v>31.519482420566142</v>
      </c>
      <c r="K3" s="34">
        <v>30.829750093074107</v>
      </c>
      <c r="L3" s="34">
        <v>30.218822690895305</v>
      </c>
      <c r="M3" s="34">
        <v>29.6716667492711</v>
      </c>
      <c r="N3" s="34">
        <v>29.177084983850378</v>
      </c>
      <c r="O3" s="34">
        <v>28.726526558131351</v>
      </c>
      <c r="P3" s="34">
        <v>28.313322771886266</v>
      </c>
      <c r="Q3" s="34">
        <v>27.932178451805498</v>
      </c>
      <c r="R3" s="34">
        <v>27.578823208879022</v>
      </c>
      <c r="S3" s="34">
        <v>27.249766064133187</v>
      </c>
      <c r="T3" s="34">
        <v>26.942118882559804</v>
      </c>
      <c r="U3" s="34">
        <v>26.653466787379696</v>
      </c>
      <c r="V3" s="34">
        <v>26.381771376675967</v>
      </c>
      <c r="W3" s="34">
        <v>26.125297302569919</v>
      </c>
      <c r="X3" s="34">
        <v>25.882555787844932</v>
      </c>
      <c r="Y3" s="34">
        <v>25.652260619704474</v>
      </c>
      <c r="Z3" s="34">
        <v>25.433293468738825</v>
      </c>
      <c r="AA3" s="34">
        <v>25.224676269572292</v>
      </c>
      <c r="AB3" s="34">
        <v>25.025549013630176</v>
      </c>
      <c r="AC3" s="34">
        <v>24.83515173565873</v>
      </c>
      <c r="AD3" s="34">
        <v>24.652809782959771</v>
      </c>
      <c r="AE3" s="34">
        <v>24.477921678332478</v>
      </c>
      <c r="AF3" s="34">
        <v>24.309949050140045</v>
      </c>
      <c r="AG3" s="34">
        <v>24.148408223121137</v>
      </c>
      <c r="AH3" s="34">
        <v>23.99286315348121</v>
      </c>
      <c r="AI3" s="34">
        <v>23.842919459733363</v>
      </c>
      <c r="AJ3" s="34">
        <v>23.69821935256639</v>
      </c>
      <c r="AK3" s="34">
        <v>23.55843730687273</v>
      </c>
      <c r="AL3" s="34">
        <v>23.423276349980757</v>
      </c>
      <c r="AM3" s="34">
        <v>23.292464864295606</v>
      </c>
      <c r="AN3" s="34">
        <v>23.165753821571975</v>
      </c>
      <c r="AO3" s="34">
        <v>23.042914381117377</v>
      </c>
      <c r="AP3" s="34">
        <v>22.923735796250238</v>
      </c>
      <c r="AQ3" s="34">
        <v>22.808023582988522</v>
      </c>
      <c r="AR3" s="34">
        <v>22.695597912736286</v>
      </c>
      <c r="AS3" s="34">
        <v>22.586292197058636</v>
      </c>
      <c r="AT3" s="34">
        <v>22.479951837795571</v>
      </c>
      <c r="AU3" s="34">
        <v>22.376433119994818</v>
      </c>
      <c r="AV3" s="34">
        <v>22.275602228629186</v>
      </c>
      <c r="AW3" s="34">
        <v>22.177334372947094</v>
      </c>
      <c r="AX3" s="34">
        <v>22.081513004701744</v>
      </c>
      <c r="AY3" s="34">
        <v>21.988029118503878</v>
      </c>
      <c r="AZ3" s="34">
        <v>21.896780624218341</v>
      </c>
      <c r="BA3" s="35">
        <v>21.807671782733241</v>
      </c>
      <c r="BB3" s="83"/>
      <c r="BC3" s="1"/>
    </row>
    <row r="4" spans="1:55" s="6" customFormat="1" x14ac:dyDescent="0.25">
      <c r="A4" s="26" t="s">
        <v>90</v>
      </c>
      <c r="B4" s="34">
        <v>130</v>
      </c>
      <c r="C4" s="34">
        <v>101.99593272657759</v>
      </c>
      <c r="D4" s="34">
        <v>88.501557384298565</v>
      </c>
      <c r="E4" s="34">
        <v>80.024386867419565</v>
      </c>
      <c r="F4" s="34">
        <v>74.012291525269902</v>
      </c>
      <c r="G4" s="34">
        <v>69.436914562817392</v>
      </c>
      <c r="H4" s="34">
        <v>65.789871524644781</v>
      </c>
      <c r="I4" s="34">
        <v>62.785861380114973</v>
      </c>
      <c r="J4" s="34">
        <v>60.25019738035607</v>
      </c>
      <c r="K4" s="34">
        <v>58.068866979625213</v>
      </c>
      <c r="L4" s="34">
        <v>56.163726073325101</v>
      </c>
      <c r="M4" s="34">
        <v>54.47909897300184</v>
      </c>
      <c r="N4" s="34">
        <v>52.974050229787558</v>
      </c>
      <c r="O4" s="34">
        <v>51.617687000906557</v>
      </c>
      <c r="P4" s="34">
        <v>50.386177427439279</v>
      </c>
      <c r="Q4" s="34">
        <v>49.260788411587946</v>
      </c>
      <c r="R4" s="34">
        <v>48.226553894531484</v>
      </c>
      <c r="S4" s="34">
        <v>47.271346759767852</v>
      </c>
      <c r="T4" s="34">
        <v>46.385216926550754</v>
      </c>
      <c r="U4" s="34">
        <v>45.55990961509567</v>
      </c>
      <c r="V4" s="34">
        <v>44.788508384953687</v>
      </c>
      <c r="W4" s="34">
        <v>44.065166355759992</v>
      </c>
      <c r="X4" s="34">
        <v>43.38490089293451</v>
      </c>
      <c r="Y4" s="34">
        <v>42.743434721960448</v>
      </c>
      <c r="Z4" s="34">
        <v>42.137071514011829</v>
      </c>
      <c r="AA4" s="34">
        <v>41.562597411475018</v>
      </c>
      <c r="AB4" s="34">
        <v>41.017202314406909</v>
      </c>
      <c r="AC4" s="34">
        <v>40.498416391123101</v>
      </c>
      <c r="AD4" s="34">
        <v>40.004058439727949</v>
      </c>
      <c r="AE4" s="34">
        <v>39.532193563373077</v>
      </c>
      <c r="AF4" s="34">
        <v>39.081098230304683</v>
      </c>
      <c r="AG4" s="34">
        <v>38.649231237588431</v>
      </c>
      <c r="AH4" s="34">
        <v>38.235209430726201</v>
      </c>
      <c r="AI4" s="34">
        <v>37.837787282010005</v>
      </c>
      <c r="AJ4" s="34">
        <v>37.455839620708169</v>
      </c>
      <c r="AK4" s="34">
        <v>37.08834695387695</v>
      </c>
      <c r="AL4" s="34">
        <v>36.73438292910491</v>
      </c>
      <c r="AM4" s="34">
        <v>36.393103578062913</v>
      </c>
      <c r="AN4" s="34">
        <v>36.063738048386597</v>
      </c>
      <c r="AO4" s="34">
        <v>35.74558058561734</v>
      </c>
      <c r="AP4" s="34">
        <v>35.437983569997165</v>
      </c>
      <c r="AQ4" s="34">
        <v>35.140351447349943</v>
      </c>
      <c r="AR4" s="34">
        <v>34.852135420978044</v>
      </c>
      <c r="AS4" s="34">
        <v>34.5728287939042</v>
      </c>
      <c r="AT4" s="34">
        <v>34.301962868999745</v>
      </c>
      <c r="AU4" s="34">
        <v>34.039103329422957</v>
      </c>
      <c r="AV4" s="34">
        <v>33.783847034009874</v>
      </c>
      <c r="AW4" s="34">
        <v>33.535819172337995</v>
      </c>
      <c r="AX4" s="34">
        <v>33.294670732532815</v>
      </c>
      <c r="AY4" s="34">
        <v>33.060076241831837</v>
      </c>
      <c r="AZ4" s="34">
        <v>32.831731745721875</v>
      </c>
      <c r="BA4" s="35">
        <v>32.609352996327956</v>
      </c>
      <c r="BB4" s="83"/>
      <c r="BC4" s="1"/>
    </row>
    <row r="5" spans="1:55" x14ac:dyDescent="0.25">
      <c r="A5" s="26" t="s">
        <v>91</v>
      </c>
      <c r="B5" s="34">
        <v>80</v>
      </c>
      <c r="C5" s="34">
        <v>67.271713220297173</v>
      </c>
      <c r="D5" s="34">
        <v>60.786854852127398</v>
      </c>
      <c r="E5" s="34">
        <v>56.568542494923804</v>
      </c>
      <c r="F5" s="34">
        <v>53.499224398113761</v>
      </c>
      <c r="G5" s="34">
        <v>51.1154483397018</v>
      </c>
      <c r="H5" s="34">
        <v>49.183052236101162</v>
      </c>
      <c r="I5" s="34">
        <v>47.568284600108846</v>
      </c>
      <c r="J5" s="34">
        <v>46.188021535170058</v>
      </c>
      <c r="K5" s="34">
        <v>44.987306015227922</v>
      </c>
      <c r="L5" s="34">
        <v>43.928038942088996</v>
      </c>
      <c r="M5" s="34">
        <v>42.982797272941681</v>
      </c>
      <c r="N5" s="34">
        <v>42.131231027834126</v>
      </c>
      <c r="O5" s="34">
        <v>41.357852316573648</v>
      </c>
      <c r="P5" s="34">
        <v>40.650619852369175</v>
      </c>
      <c r="Q5" s="34">
        <v>40</v>
      </c>
      <c r="R5" s="34">
        <v>39.398324840436189</v>
      </c>
      <c r="S5" s="34">
        <v>38.839341736585872</v>
      </c>
      <c r="T5" s="34">
        <v>38.317890035485973</v>
      </c>
      <c r="U5" s="34">
        <v>37.829664360127033</v>
      </c>
      <c r="V5" s="34">
        <v>37.371038218256011</v>
      </c>
      <c r="W5" s="34">
        <v>36.93893047552821</v>
      </c>
      <c r="X5" s="34">
        <v>36.530702839738503</v>
      </c>
      <c r="Y5" s="34">
        <v>36.14408014439379</v>
      </c>
      <c r="Z5" s="34">
        <v>35.777087639996637</v>
      </c>
      <c r="AA5" s="34">
        <v>35.428001141531794</v>
      </c>
      <c r="AB5" s="34">
        <v>35.095307012066471</v>
      </c>
      <c r="AC5" s="34">
        <v>34.777669755599312</v>
      </c>
      <c r="AD5" s="34">
        <v>34.473905556712481</v>
      </c>
      <c r="AE5" s="34">
        <v>34.182960511698724</v>
      </c>
      <c r="AF5" s="34">
        <v>33.903892593201732</v>
      </c>
      <c r="AG5" s="34">
        <v>33.635856610148586</v>
      </c>
      <c r="AH5" s="34">
        <v>33.378091588892048</v>
      </c>
      <c r="AI5" s="34">
        <v>33.129910125324166</v>
      </c>
      <c r="AJ5" s="34">
        <v>32.890689352041584</v>
      </c>
      <c r="AK5" s="34">
        <v>32.65986323710905</v>
      </c>
      <c r="AL5" s="34">
        <v>32.436915987101592</v>
      </c>
      <c r="AM5" s="34">
        <v>32.221376370926187</v>
      </c>
      <c r="AN5" s="34">
        <v>32.012812815379995</v>
      </c>
      <c r="AO5" s="34">
        <v>31.810829150682025</v>
      </c>
      <c r="AP5" s="34">
        <v>31.615060905952383</v>
      </c>
      <c r="AQ5" s="34">
        <v>31.425172072041036</v>
      </c>
      <c r="AR5" s="34">
        <v>31.24085226316129</v>
      </c>
      <c r="AS5" s="34">
        <v>31.061814220177858</v>
      </c>
      <c r="AT5" s="34">
        <v>30.887791607687177</v>
      </c>
      <c r="AU5" s="34">
        <v>30.718537064634798</v>
      </c>
      <c r="AV5" s="34">
        <v>30.553820474476272</v>
      </c>
      <c r="AW5" s="34">
        <v>30.393427426063699</v>
      </c>
      <c r="AX5" s="34">
        <v>30.237157840738181</v>
      </c>
      <c r="AY5" s="34">
        <v>30.084824744691151</v>
      </c>
      <c r="AZ5" s="34">
        <v>29.936253168657</v>
      </c>
      <c r="BA5" s="35">
        <v>29.791279159518584</v>
      </c>
      <c r="BB5" s="83"/>
    </row>
    <row r="6" spans="1:55" x14ac:dyDescent="0.25">
      <c r="A6" s="70" t="s">
        <v>92</v>
      </c>
      <c r="B6" s="123">
        <v>20</v>
      </c>
      <c r="C6" s="123">
        <v>19.724654089867183</v>
      </c>
      <c r="D6" s="123">
        <v>19.565347714583421</v>
      </c>
      <c r="E6" s="123">
        <v>19.45309894824571</v>
      </c>
      <c r="F6" s="123">
        <v>19.366475714512596</v>
      </c>
      <c r="G6" s="123">
        <v>19.29598579090657</v>
      </c>
      <c r="H6" s="123">
        <v>19.236587614095988</v>
      </c>
      <c r="I6" s="123">
        <v>19.185282386505289</v>
      </c>
      <c r="J6" s="123">
        <v>19.14014155962774</v>
      </c>
      <c r="K6" s="123">
        <v>19.099851720428717</v>
      </c>
      <c r="L6" s="123">
        <v>19.063478193082773</v>
      </c>
      <c r="M6" s="123">
        <v>19.030332252431219</v>
      </c>
      <c r="N6" s="123">
        <v>18.999891837835946</v>
      </c>
      <c r="O6" s="123">
        <v>18.971751827873344</v>
      </c>
      <c r="P6" s="123">
        <v>18.945591568023726</v>
      </c>
      <c r="Q6" s="123">
        <v>18.92115293451192</v>
      </c>
      <c r="R6" s="123">
        <v>18.898225082424748</v>
      </c>
      <c r="S6" s="123">
        <v>18.876633574737408</v>
      </c>
      <c r="T6" s="123">
        <v>18.856232464552253</v>
      </c>
      <c r="U6" s="123">
        <v>18.836898417660557</v>
      </c>
      <c r="V6" s="123">
        <v>18.818526275591836</v>
      </c>
      <c r="W6" s="123">
        <v>18.8010256554142</v>
      </c>
      <c r="X6" s="123">
        <v>18.784318308654296</v>
      </c>
      <c r="Y6" s="123">
        <v>18.768336044722442</v>
      </c>
      <c r="Z6" s="123">
        <v>18.75301908004031</v>
      </c>
      <c r="AA6" s="123">
        <v>18.738314712310245</v>
      </c>
      <c r="AB6" s="123">
        <v>18.724176246023287</v>
      </c>
      <c r="AC6" s="123">
        <v>18.710562114180359</v>
      </c>
      <c r="AD6" s="123">
        <v>18.697435154762537</v>
      </c>
      <c r="AE6" s="123">
        <v>18.684762010358615</v>
      </c>
      <c r="AF6" s="123">
        <v>18.672512626632653</v>
      </c>
      <c r="AG6" s="123">
        <v>18.660659830736151</v>
      </c>
      <c r="AH6" s="123">
        <v>18.649178974852152</v>
      </c>
      <c r="AI6" s="123">
        <v>18.638047633163993</v>
      </c>
      <c r="AJ6" s="123">
        <v>18.627245342924191</v>
      </c>
      <c r="AK6" s="123">
        <v>18.616753382143422</v>
      </c>
      <c r="AL6" s="123">
        <v>18.606554577858702</v>
      </c>
      <c r="AM6" s="123">
        <v>18.59663314007085</v>
      </c>
      <c r="AN6" s="123">
        <v>18.586974517336788</v>
      </c>
      <c r="AO6" s="123">
        <v>18.577565270716047</v>
      </c>
      <c r="AP6" s="123">
        <v>18.568392963342752</v>
      </c>
      <c r="AQ6" s="123">
        <v>18.559446063356276</v>
      </c>
      <c r="AR6" s="123">
        <v>18.550713858298163</v>
      </c>
      <c r="AS6" s="123">
        <v>18.54218637938818</v>
      </c>
      <c r="AT6" s="123">
        <v>18.533854334343193</v>
      </c>
      <c r="AU6" s="123">
        <v>18.525709047608249</v>
      </c>
      <c r="AV6" s="123">
        <v>18.517742407040306</v>
      </c>
      <c r="AW6" s="123">
        <v>18.509946816226808</v>
      </c>
      <c r="AX6" s="123">
        <v>18.502315151739563</v>
      </c>
      <c r="AY6" s="123">
        <v>18.494840724723719</v>
      </c>
      <c r="AZ6" s="123">
        <v>18.48751724630511</v>
      </c>
      <c r="BA6" s="124">
        <v>18.480338796369434</v>
      </c>
      <c r="BB6" s="83"/>
    </row>
    <row r="7" spans="1:55" ht="16.5" thickBot="1" x14ac:dyDescent="0.3">
      <c r="A7" s="27" t="s">
        <v>109</v>
      </c>
      <c r="B7" s="36">
        <v>0</v>
      </c>
      <c r="C7" s="36">
        <v>0</v>
      </c>
      <c r="D7" s="36">
        <v>0</v>
      </c>
      <c r="E7" s="36">
        <v>0</v>
      </c>
      <c r="F7" s="36">
        <v>0</v>
      </c>
      <c r="G7" s="36">
        <v>0</v>
      </c>
      <c r="H7" s="36">
        <v>0</v>
      </c>
      <c r="I7" s="36">
        <v>0</v>
      </c>
      <c r="J7" s="36">
        <v>0</v>
      </c>
      <c r="K7" s="36">
        <v>0</v>
      </c>
      <c r="L7" s="36">
        <v>0</v>
      </c>
      <c r="M7" s="36">
        <v>0</v>
      </c>
      <c r="N7" s="36">
        <v>320</v>
      </c>
      <c r="O7" s="36">
        <v>251.06691132696025</v>
      </c>
      <c r="P7" s="36">
        <v>217.84998740750413</v>
      </c>
      <c r="Q7" s="36">
        <v>196.9831061351866</v>
      </c>
      <c r="R7" s="36">
        <v>182.18410221604901</v>
      </c>
      <c r="S7" s="36">
        <v>170.92163584693515</v>
      </c>
      <c r="T7" s="36">
        <v>161.94429913758717</v>
      </c>
      <c r="U7" s="36">
        <v>154.54981262797531</v>
      </c>
      <c r="V7" s="36">
        <v>148.30817816703032</v>
      </c>
      <c r="W7" s="36">
        <v>142.93874948830822</v>
      </c>
      <c r="X7" s="36">
        <v>138.24917187280025</v>
      </c>
      <c r="Y7" s="36">
        <v>134.10239747200455</v>
      </c>
      <c r="Z7" s="36">
        <v>130.39766210409243</v>
      </c>
      <c r="AA7" s="36">
        <v>127.05892184838537</v>
      </c>
      <c r="AB7" s="36">
        <v>124.02751366754285</v>
      </c>
      <c r="AC7" s="36">
        <v>121.25732532083187</v>
      </c>
      <c r="AD7" s="36">
        <v>118.71151727884671</v>
      </c>
      <c r="AE7" s="36">
        <v>116.3602381778901</v>
      </c>
      <c r="AF7" s="36">
        <v>114.17899551150956</v>
      </c>
      <c r="AG7" s="36">
        <v>112.14746982177395</v>
      </c>
      <c r="AH7" s="36">
        <v>110.24863602450138</v>
      </c>
      <c r="AI7" s="36">
        <v>108.46810179879381</v>
      </c>
      <c r="AJ7" s="36">
        <v>106.79360219799264</v>
      </c>
      <c r="AK7" s="36">
        <v>105.21460854636418</v>
      </c>
      <c r="AL7" s="36">
        <v>103.72202218833682</v>
      </c>
      <c r="AM7" s="36">
        <v>102.30793208978467</v>
      </c>
      <c r="AN7" s="36">
        <v>100.965421081617</v>
      </c>
      <c r="AO7" s="36">
        <v>99.688409578149162</v>
      </c>
      <c r="AP7" s="36">
        <v>98.471528467022637</v>
      </c>
      <c r="AQ7" s="36">
        <v>97.310014925226028</v>
      </c>
      <c r="AR7" s="36">
        <v>96.199626413057672</v>
      </c>
      <c r="AS7" s="36">
        <v>95.136569200217693</v>
      </c>
      <c r="AT7" s="36">
        <v>94.117438598710649</v>
      </c>
      <c r="AU7" s="36">
        <v>93.139168694178466</v>
      </c>
      <c r="AV7" s="36">
        <v>92.19898983558933</v>
      </c>
      <c r="AW7" s="36">
        <v>91.294392501850965</v>
      </c>
      <c r="AX7" s="36">
        <v>90.423096440873636</v>
      </c>
      <c r="AY7" s="36">
        <v>89.583024192154866</v>
      </c>
      <c r="AZ7" s="36">
        <v>88.772278272951624</v>
      </c>
      <c r="BA7" s="37">
        <v>87.9891214415196</v>
      </c>
      <c r="BB7" s="83"/>
    </row>
    <row r="8" spans="1:55" x14ac:dyDescent="0.25">
      <c r="A8" s="11"/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</row>
    <row r="9" spans="1:55" x14ac:dyDescent="0.25">
      <c r="A9" s="11"/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</row>
    <row r="10" spans="1:55" x14ac:dyDescent="0.25">
      <c r="A10" s="11"/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</row>
    <row r="11" spans="1:55" x14ac:dyDescent="0.25">
      <c r="A11" s="11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</row>
    <row r="12" spans="1:55" x14ac:dyDescent="0.25">
      <c r="A12" s="11"/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</row>
    <row r="13" spans="1:55" x14ac:dyDescent="0.25">
      <c r="A13" s="11"/>
      <c r="B13" s="83"/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</row>
    <row r="14" spans="1:55" x14ac:dyDescent="0.25">
      <c r="A14" s="11"/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</row>
    <row r="15" spans="1:55" x14ac:dyDescent="0.25">
      <c r="A15" s="11"/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</row>
    <row r="16" spans="1:55" x14ac:dyDescent="0.25">
      <c r="A16" s="11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3"/>
      <c r="BB16" s="83"/>
    </row>
    <row r="17" spans="1:54" x14ac:dyDescent="0.25">
      <c r="A17" s="11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83"/>
    </row>
    <row r="18" spans="1:54" x14ac:dyDescent="0.25">
      <c r="A18" s="11"/>
      <c r="B18" s="11"/>
      <c r="C18" s="11"/>
      <c r="D18" s="11"/>
      <c r="E18" s="11"/>
      <c r="F18" s="11"/>
      <c r="G18" s="6"/>
      <c r="H18" s="6"/>
      <c r="I18" s="6"/>
      <c r="J18" s="6"/>
      <c r="K18" s="6"/>
      <c r="L18" s="6"/>
      <c r="M18" s="6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3"/>
    </row>
    <row r="19" spans="1:54" x14ac:dyDescent="0.25">
      <c r="A19" s="11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  <c r="BA19" s="83"/>
      <c r="BB19" s="83"/>
    </row>
    <row r="20" spans="1:54" x14ac:dyDescent="0.25">
      <c r="B20" s="44"/>
      <c r="C20" s="45"/>
    </row>
    <row r="22" spans="1:54" x14ac:dyDescent="0.25">
      <c r="B22" s="45"/>
    </row>
    <row r="23" spans="1:54" x14ac:dyDescent="0.25">
      <c r="B23" s="45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F1704-24BE-48F1-9574-42F155399A4D}">
  <sheetPr>
    <tabColor rgb="FFD9C6FE"/>
  </sheetPr>
  <dimension ref="A1:U23"/>
  <sheetViews>
    <sheetView showZeros="0" zoomScaleNormal="100" workbookViewId="0">
      <selection activeCell="B3" sqref="B3"/>
    </sheetView>
  </sheetViews>
  <sheetFormatPr defaultColWidth="9.140625" defaultRowHeight="15.75" x14ac:dyDescent="0.25"/>
  <cols>
    <col min="1" max="16384" width="9.140625" style="1"/>
  </cols>
  <sheetData>
    <row r="1" spans="1:21" ht="16.5" thickBot="1" x14ac:dyDescent="0.3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21" x14ac:dyDescent="0.25">
      <c r="A2" s="4" t="s">
        <v>230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73" t="s">
        <v>117</v>
      </c>
      <c r="P2" s="5" t="s">
        <v>273</v>
      </c>
      <c r="Q2" s="80" t="s">
        <v>274</v>
      </c>
      <c r="R2" s="5" t="s">
        <v>275</v>
      </c>
      <c r="S2" s="5" t="s">
        <v>276</v>
      </c>
      <c r="T2" s="80" t="s">
        <v>277</v>
      </c>
      <c r="U2" s="25" t="s">
        <v>109</v>
      </c>
    </row>
    <row r="3" spans="1:21" x14ac:dyDescent="0.25">
      <c r="A3" s="26" t="s">
        <v>89</v>
      </c>
      <c r="B3" s="7">
        <v>14206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7">
        <v>0</v>
      </c>
      <c r="K3" s="7">
        <v>0</v>
      </c>
      <c r="L3" s="77">
        <v>0</v>
      </c>
      <c r="M3" s="7">
        <v>0</v>
      </c>
      <c r="N3" s="77">
        <v>0</v>
      </c>
      <c r="O3" s="105">
        <v>0</v>
      </c>
      <c r="P3" s="7"/>
      <c r="Q3" s="77"/>
      <c r="R3" s="7"/>
      <c r="S3" s="7"/>
      <c r="T3" s="77"/>
      <c r="U3" s="29">
        <v>0</v>
      </c>
    </row>
    <row r="4" spans="1:21" x14ac:dyDescent="0.25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14206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7">
        <v>0</v>
      </c>
      <c r="M4" s="7">
        <v>0</v>
      </c>
      <c r="N4" s="77">
        <v>0</v>
      </c>
      <c r="O4" s="105">
        <v>0</v>
      </c>
      <c r="P4" s="7"/>
      <c r="Q4" s="77"/>
      <c r="R4" s="7"/>
      <c r="S4" s="7"/>
      <c r="T4" s="77"/>
      <c r="U4" s="29">
        <v>0</v>
      </c>
    </row>
    <row r="5" spans="1:21" x14ac:dyDescent="0.25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14206</v>
      </c>
      <c r="H5" s="7">
        <v>0</v>
      </c>
      <c r="I5" s="7">
        <v>0</v>
      </c>
      <c r="J5" s="77">
        <v>0</v>
      </c>
      <c r="K5" s="7">
        <v>0</v>
      </c>
      <c r="L5" s="77">
        <v>0</v>
      </c>
      <c r="M5" s="7">
        <v>0</v>
      </c>
      <c r="N5" s="77">
        <v>0</v>
      </c>
      <c r="O5" s="105">
        <v>0</v>
      </c>
      <c r="P5" s="7"/>
      <c r="Q5" s="77"/>
      <c r="R5" s="7"/>
      <c r="S5" s="7"/>
      <c r="T5" s="77"/>
      <c r="U5" s="29">
        <v>0</v>
      </c>
    </row>
    <row r="6" spans="1:21" x14ac:dyDescent="0.25">
      <c r="A6" s="70" t="s">
        <v>92</v>
      </c>
      <c r="B6" s="78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>
        <v>0</v>
      </c>
      <c r="K6" s="78">
        <v>0</v>
      </c>
      <c r="L6" s="79">
        <v>0</v>
      </c>
      <c r="M6" s="78">
        <v>0</v>
      </c>
      <c r="N6" s="79">
        <v>0</v>
      </c>
      <c r="O6" s="113">
        <v>0</v>
      </c>
      <c r="P6" s="78"/>
      <c r="Q6" s="79"/>
      <c r="R6" s="78"/>
      <c r="S6" s="78"/>
      <c r="T6" s="79"/>
      <c r="U6" s="81">
        <v>0</v>
      </c>
    </row>
    <row r="7" spans="1:21" x14ac:dyDescent="0.25">
      <c r="A7" s="70" t="s">
        <v>109</v>
      </c>
      <c r="B7" s="78">
        <v>0</v>
      </c>
      <c r="C7" s="78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42857</v>
      </c>
      <c r="J7" s="79">
        <v>0</v>
      </c>
      <c r="K7" s="78">
        <v>0</v>
      </c>
      <c r="L7" s="79">
        <v>0</v>
      </c>
      <c r="M7" s="78">
        <v>0</v>
      </c>
      <c r="N7" s="79">
        <v>0</v>
      </c>
      <c r="O7" s="113">
        <v>0</v>
      </c>
      <c r="P7" s="78"/>
      <c r="Q7" s="79"/>
      <c r="R7" s="78"/>
      <c r="S7" s="78"/>
      <c r="T7" s="79"/>
      <c r="U7" s="81">
        <v>0</v>
      </c>
    </row>
    <row r="8" spans="1:21" x14ac:dyDescent="0.25">
      <c r="A8" s="26" t="s">
        <v>125</v>
      </c>
      <c r="B8" s="7">
        <v>0</v>
      </c>
      <c r="C8" s="7">
        <v>42857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7">
        <v>0</v>
      </c>
      <c r="K8" s="7">
        <v>42857</v>
      </c>
      <c r="L8" s="77">
        <v>0</v>
      </c>
      <c r="M8" s="7">
        <v>0</v>
      </c>
      <c r="N8" s="77">
        <v>0</v>
      </c>
      <c r="O8" s="105">
        <v>0</v>
      </c>
      <c r="P8" s="7"/>
      <c r="Q8" s="77"/>
      <c r="R8" s="7"/>
      <c r="S8" s="7"/>
      <c r="T8" s="77"/>
      <c r="U8" s="29">
        <v>0</v>
      </c>
    </row>
    <row r="9" spans="1:21" x14ac:dyDescent="0.25">
      <c r="A9" s="26" t="s">
        <v>126</v>
      </c>
      <c r="B9" s="7"/>
      <c r="C9" s="7">
        <v>0</v>
      </c>
      <c r="D9" s="7">
        <v>42857</v>
      </c>
      <c r="E9" s="7">
        <v>0</v>
      </c>
      <c r="F9" s="7">
        <v>42857</v>
      </c>
      <c r="G9" s="7">
        <v>0</v>
      </c>
      <c r="H9" s="7">
        <v>0</v>
      </c>
      <c r="I9" s="7">
        <v>0</v>
      </c>
      <c r="J9" s="77">
        <v>0</v>
      </c>
      <c r="K9" s="7">
        <v>0</v>
      </c>
      <c r="L9" s="77">
        <v>0</v>
      </c>
      <c r="M9" s="7">
        <v>0</v>
      </c>
      <c r="N9" s="77">
        <v>0</v>
      </c>
      <c r="O9" s="105">
        <v>0</v>
      </c>
      <c r="P9" s="7"/>
      <c r="Q9" s="77"/>
      <c r="R9" s="7"/>
      <c r="S9" s="7"/>
      <c r="T9" s="77"/>
      <c r="U9" s="29">
        <v>0</v>
      </c>
    </row>
    <row r="10" spans="1:21" x14ac:dyDescent="0.25">
      <c r="A10" s="26" t="s">
        <v>127</v>
      </c>
      <c r="B10" s="7">
        <v>0</v>
      </c>
      <c r="C10" s="7"/>
      <c r="D10" s="7">
        <v>0</v>
      </c>
      <c r="E10" s="7">
        <v>42857</v>
      </c>
      <c r="F10" s="7">
        <v>0</v>
      </c>
      <c r="G10" s="7">
        <v>0</v>
      </c>
      <c r="H10" s="7">
        <v>0</v>
      </c>
      <c r="I10" s="7">
        <v>0</v>
      </c>
      <c r="J10" s="77">
        <v>0</v>
      </c>
      <c r="K10" s="7">
        <v>0</v>
      </c>
      <c r="L10" s="77">
        <v>0</v>
      </c>
      <c r="M10" s="7">
        <v>0</v>
      </c>
      <c r="N10" s="77">
        <v>0</v>
      </c>
      <c r="O10" s="105">
        <v>0</v>
      </c>
      <c r="P10" s="7"/>
      <c r="Q10" s="77"/>
      <c r="R10" s="7"/>
      <c r="S10" s="7"/>
      <c r="T10" s="77"/>
      <c r="U10" s="29">
        <v>0</v>
      </c>
    </row>
    <row r="11" spans="1:21" x14ac:dyDescent="0.25">
      <c r="A11" s="26" t="s">
        <v>128</v>
      </c>
      <c r="B11" s="7">
        <v>0</v>
      </c>
      <c r="C11" s="7">
        <v>0</v>
      </c>
      <c r="D11" s="7"/>
      <c r="E11" s="7">
        <v>0</v>
      </c>
      <c r="F11" s="7">
        <v>0</v>
      </c>
      <c r="G11" s="7">
        <v>42857</v>
      </c>
      <c r="H11" s="7">
        <v>0</v>
      </c>
      <c r="I11" s="7">
        <v>0</v>
      </c>
      <c r="J11" s="77">
        <v>0</v>
      </c>
      <c r="K11" s="7">
        <v>0</v>
      </c>
      <c r="L11" s="77">
        <v>42857</v>
      </c>
      <c r="M11" s="7">
        <v>0</v>
      </c>
      <c r="N11" s="77">
        <v>0</v>
      </c>
      <c r="O11" s="105">
        <v>0</v>
      </c>
      <c r="P11" s="7"/>
      <c r="Q11" s="77"/>
      <c r="R11" s="7"/>
      <c r="S11" s="7"/>
      <c r="T11" s="77"/>
      <c r="U11" s="29">
        <v>0</v>
      </c>
    </row>
    <row r="12" spans="1:21" x14ac:dyDescent="0.25">
      <c r="A12" s="26" t="s">
        <v>129</v>
      </c>
      <c r="B12" s="7">
        <v>0</v>
      </c>
      <c r="C12" s="7"/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42857</v>
      </c>
      <c r="J12" s="77">
        <v>0</v>
      </c>
      <c r="K12" s="7">
        <v>0</v>
      </c>
      <c r="L12" s="77">
        <v>0</v>
      </c>
      <c r="M12" s="7">
        <v>0</v>
      </c>
      <c r="N12" s="77">
        <v>0</v>
      </c>
      <c r="O12" s="105">
        <v>0</v>
      </c>
      <c r="P12" s="7"/>
      <c r="Q12" s="77"/>
      <c r="R12" s="7"/>
      <c r="S12" s="7"/>
      <c r="T12" s="77"/>
      <c r="U12" s="29">
        <v>0</v>
      </c>
    </row>
    <row r="13" spans="1:21" x14ac:dyDescent="0.25">
      <c r="A13" s="26" t="s">
        <v>130</v>
      </c>
      <c r="B13" s="7">
        <v>0</v>
      </c>
      <c r="C13" s="7">
        <v>0</v>
      </c>
      <c r="D13" s="7">
        <v>0</v>
      </c>
      <c r="E13" s="7"/>
      <c r="F13" s="7">
        <v>0</v>
      </c>
      <c r="G13" s="7">
        <v>0</v>
      </c>
      <c r="H13" s="7">
        <v>42857</v>
      </c>
      <c r="I13" s="7">
        <v>0</v>
      </c>
      <c r="J13" s="77">
        <v>0</v>
      </c>
      <c r="K13" s="7">
        <v>0</v>
      </c>
      <c r="L13" s="77">
        <v>0</v>
      </c>
      <c r="M13" s="7">
        <v>0</v>
      </c>
      <c r="N13" s="77">
        <v>0</v>
      </c>
      <c r="O13" s="105">
        <v>0</v>
      </c>
      <c r="P13" s="7"/>
      <c r="Q13" s="77"/>
      <c r="R13" s="7"/>
      <c r="S13" s="7"/>
      <c r="T13" s="77"/>
      <c r="U13" s="29">
        <v>0</v>
      </c>
    </row>
    <row r="14" spans="1:21" x14ac:dyDescent="0.25">
      <c r="A14" s="26" t="s">
        <v>131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/>
      <c r="H14" s="7">
        <v>0</v>
      </c>
      <c r="I14" s="7">
        <v>42857</v>
      </c>
      <c r="J14" s="77">
        <v>0</v>
      </c>
      <c r="K14" s="7">
        <v>0</v>
      </c>
      <c r="L14" s="77">
        <v>0</v>
      </c>
      <c r="M14" s="7">
        <v>0</v>
      </c>
      <c r="N14" s="77">
        <v>0</v>
      </c>
      <c r="O14" s="105">
        <v>0</v>
      </c>
      <c r="P14" s="7"/>
      <c r="Q14" s="77"/>
      <c r="R14" s="7"/>
      <c r="S14" s="7"/>
      <c r="T14" s="77"/>
      <c r="U14" s="29">
        <v>0</v>
      </c>
    </row>
    <row r="15" spans="1:21" x14ac:dyDescent="0.25">
      <c r="A15" s="26" t="s">
        <v>132</v>
      </c>
      <c r="B15" s="7">
        <v>0</v>
      </c>
      <c r="C15" s="7">
        <v>0</v>
      </c>
      <c r="D15" s="7">
        <v>0</v>
      </c>
      <c r="E15" s="7">
        <v>0</v>
      </c>
      <c r="F15" s="7"/>
      <c r="G15" s="7">
        <v>0</v>
      </c>
      <c r="H15" s="7"/>
      <c r="I15" s="7">
        <v>0</v>
      </c>
      <c r="J15" s="77">
        <v>0</v>
      </c>
      <c r="K15" s="7">
        <v>0</v>
      </c>
      <c r="L15" s="77">
        <v>0</v>
      </c>
      <c r="M15" s="7">
        <v>0</v>
      </c>
      <c r="N15" s="77">
        <v>0</v>
      </c>
      <c r="O15" s="105">
        <v>0</v>
      </c>
      <c r="P15" s="7"/>
      <c r="Q15" s="77"/>
      <c r="R15" s="7"/>
      <c r="S15" s="7"/>
      <c r="T15" s="77"/>
      <c r="U15" s="29">
        <v>0</v>
      </c>
    </row>
    <row r="16" spans="1:21" x14ac:dyDescent="0.25">
      <c r="A16" s="70" t="s">
        <v>133</v>
      </c>
      <c r="B16" s="78">
        <v>0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 s="78">
        <v>0</v>
      </c>
      <c r="I16" s="78">
        <v>0</v>
      </c>
      <c r="J16" s="79">
        <v>0</v>
      </c>
      <c r="K16" s="78">
        <v>0</v>
      </c>
      <c r="L16" s="79">
        <v>0</v>
      </c>
      <c r="M16" s="78">
        <v>0</v>
      </c>
      <c r="N16" s="79">
        <v>0</v>
      </c>
      <c r="O16" s="113">
        <v>0</v>
      </c>
      <c r="P16" s="78"/>
      <c r="Q16" s="79"/>
      <c r="R16" s="78"/>
      <c r="S16" s="78"/>
      <c r="T16" s="79"/>
      <c r="U16" s="81">
        <v>0</v>
      </c>
    </row>
    <row r="17" spans="1:21" x14ac:dyDescent="0.25">
      <c r="A17" s="26" t="s">
        <v>117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7">
        <v>0</v>
      </c>
      <c r="K17" s="7">
        <v>0</v>
      </c>
      <c r="L17" s="77">
        <v>0</v>
      </c>
      <c r="M17" s="7">
        <v>0</v>
      </c>
      <c r="N17" s="77">
        <v>0</v>
      </c>
      <c r="O17" s="105">
        <v>0</v>
      </c>
      <c r="P17" s="7"/>
      <c r="Q17" s="77"/>
      <c r="R17" s="7"/>
      <c r="S17" s="7"/>
      <c r="T17" s="77"/>
      <c r="U17" s="29">
        <v>0</v>
      </c>
    </row>
    <row r="18" spans="1:21" x14ac:dyDescent="0.25">
      <c r="A18" s="26" t="s">
        <v>273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105"/>
      <c r="P18" s="7"/>
      <c r="Q18" s="77"/>
      <c r="R18" s="7"/>
      <c r="S18" s="7"/>
      <c r="T18" s="77"/>
      <c r="U18" s="29"/>
    </row>
    <row r="19" spans="1:21" x14ac:dyDescent="0.25">
      <c r="A19" s="70" t="s">
        <v>274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113"/>
      <c r="P19" s="78"/>
      <c r="Q19" s="79"/>
      <c r="R19" s="78"/>
      <c r="S19" s="78"/>
      <c r="T19" s="79"/>
      <c r="U19" s="81"/>
    </row>
    <row r="20" spans="1:21" x14ac:dyDescent="0.25">
      <c r="A20" s="26" t="s">
        <v>114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7">
        <v>0</v>
      </c>
      <c r="K20" s="7">
        <v>0</v>
      </c>
      <c r="L20" s="77">
        <v>0</v>
      </c>
      <c r="M20" s="7">
        <v>0</v>
      </c>
      <c r="N20" s="77">
        <v>0</v>
      </c>
      <c r="O20" s="105">
        <v>0</v>
      </c>
      <c r="P20" s="7"/>
      <c r="Q20" s="77"/>
      <c r="R20" s="7"/>
      <c r="S20" s="7"/>
      <c r="T20" s="77"/>
      <c r="U20" s="29">
        <v>42857</v>
      </c>
    </row>
    <row r="21" spans="1:21" x14ac:dyDescent="0.25">
      <c r="A21" s="70" t="s">
        <v>115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 s="78">
        <v>0</v>
      </c>
      <c r="I21" s="78">
        <v>0</v>
      </c>
      <c r="J21" s="79">
        <v>0</v>
      </c>
      <c r="K21" s="78">
        <v>0</v>
      </c>
      <c r="L21" s="79">
        <v>0</v>
      </c>
      <c r="M21" s="78">
        <v>0</v>
      </c>
      <c r="N21" s="79">
        <v>0</v>
      </c>
      <c r="O21" s="113">
        <v>0</v>
      </c>
      <c r="P21" s="78"/>
      <c r="Q21" s="79"/>
      <c r="R21" s="78"/>
      <c r="S21" s="78"/>
      <c r="T21" s="79"/>
      <c r="U21" s="81">
        <v>42857</v>
      </c>
    </row>
    <row r="22" spans="1:21" x14ac:dyDescent="0.25">
      <c r="A22" s="26" t="s">
        <v>119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7">
        <v>0</v>
      </c>
      <c r="K22" s="7">
        <v>0</v>
      </c>
      <c r="L22" s="77">
        <v>0</v>
      </c>
      <c r="M22" s="7">
        <v>0</v>
      </c>
      <c r="N22" s="77">
        <v>0</v>
      </c>
      <c r="O22" s="105">
        <v>0</v>
      </c>
      <c r="P22" s="7"/>
      <c r="Q22" s="77"/>
      <c r="R22" s="7"/>
      <c r="S22" s="7"/>
      <c r="T22" s="77"/>
      <c r="U22" s="29">
        <v>0</v>
      </c>
    </row>
    <row r="23" spans="1:21" ht="16.5" thickBot="1" x14ac:dyDescent="0.3">
      <c r="A23" s="27" t="s">
        <v>120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2">
        <v>0</v>
      </c>
      <c r="K23" s="8">
        <v>0</v>
      </c>
      <c r="L23" s="82">
        <v>0</v>
      </c>
      <c r="M23" s="8">
        <v>0</v>
      </c>
      <c r="N23" s="82">
        <v>0</v>
      </c>
      <c r="O23" s="106">
        <v>71429</v>
      </c>
      <c r="P23" s="8"/>
      <c r="Q23" s="82"/>
      <c r="R23" s="8"/>
      <c r="S23" s="8"/>
      <c r="T23" s="82"/>
      <c r="U23" s="9">
        <v>0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21CA-E0F8-4445-8FC2-328828AC1FFE}">
  <sheetPr>
    <tabColor rgb="FFD9C6FE"/>
  </sheetPr>
  <dimension ref="A1:BJ63"/>
  <sheetViews>
    <sheetView zoomScaleNormal="100" workbookViewId="0">
      <pane xSplit="1" ySplit="2" topLeftCell="B3" activePane="bottomRight" state="frozen"/>
      <selection activeCell="A5" sqref="A5"/>
      <selection pane="topRight" activeCell="A5" sqref="A5"/>
      <selection pane="bottomLeft" activeCell="A5" sqref="A5"/>
      <selection pane="bottomRight"/>
    </sheetView>
  </sheetViews>
  <sheetFormatPr defaultColWidth="9.28515625" defaultRowHeight="15.75" x14ac:dyDescent="0.25"/>
  <cols>
    <col min="1" max="2" width="15.7109375" style="1" customWidth="1"/>
    <col min="3" max="20" width="9.28515625" style="1"/>
    <col min="21" max="21" width="12.140625" style="1" bestFit="1" customWidth="1"/>
    <col min="22" max="16384" width="9.28515625" style="1"/>
  </cols>
  <sheetData>
    <row r="1" spans="1:62" ht="16.5" thickBot="1" x14ac:dyDescent="0.3">
      <c r="A1" s="1" t="s">
        <v>269</v>
      </c>
    </row>
    <row r="2" spans="1:62" x14ac:dyDescent="0.25">
      <c r="A2" s="4" t="s">
        <v>230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73" t="s">
        <v>117</v>
      </c>
      <c r="P2" s="5" t="s">
        <v>273</v>
      </c>
      <c r="Q2" s="80" t="s">
        <v>274</v>
      </c>
      <c r="R2" s="25" t="s">
        <v>109</v>
      </c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</row>
    <row r="3" spans="1:62" x14ac:dyDescent="0.25">
      <c r="A3" s="26" t="s">
        <v>89</v>
      </c>
      <c r="B3" s="7">
        <v>6</v>
      </c>
      <c r="C3" s="7"/>
      <c r="D3" s="7"/>
      <c r="E3" s="7"/>
      <c r="F3" s="7"/>
      <c r="G3" s="7"/>
      <c r="H3" s="7"/>
      <c r="I3" s="7"/>
      <c r="J3" s="77"/>
      <c r="K3" s="7"/>
      <c r="L3" s="77"/>
      <c r="M3" s="7"/>
      <c r="N3" s="77"/>
      <c r="O3" s="105"/>
      <c r="P3" s="7"/>
      <c r="Q3" s="77"/>
      <c r="R3" s="29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x14ac:dyDescent="0.25">
      <c r="A4" s="26" t="s">
        <v>90</v>
      </c>
      <c r="B4" s="7"/>
      <c r="C4" s="7"/>
      <c r="D4" s="7"/>
      <c r="E4" s="7"/>
      <c r="F4" s="7">
        <v>6</v>
      </c>
      <c r="G4" s="7"/>
      <c r="H4" s="7"/>
      <c r="I4" s="7"/>
      <c r="J4" s="77"/>
      <c r="K4" s="7"/>
      <c r="L4" s="77"/>
      <c r="M4" s="7"/>
      <c r="N4" s="77"/>
      <c r="O4" s="105"/>
      <c r="P4" s="7"/>
      <c r="Q4" s="77"/>
      <c r="R4" s="29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x14ac:dyDescent="0.25">
      <c r="A5" s="26" t="s">
        <v>91</v>
      </c>
      <c r="B5" s="7"/>
      <c r="C5" s="7"/>
      <c r="D5" s="7"/>
      <c r="E5" s="7"/>
      <c r="F5" s="7"/>
      <c r="G5" s="7">
        <v>6</v>
      </c>
      <c r="H5" s="7"/>
      <c r="I5" s="7"/>
      <c r="J5" s="77"/>
      <c r="K5" s="7"/>
      <c r="L5" s="77"/>
      <c r="M5" s="7"/>
      <c r="N5" s="77"/>
      <c r="O5" s="105"/>
      <c r="P5" s="7"/>
      <c r="Q5" s="77"/>
      <c r="R5" s="29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x14ac:dyDescent="0.25">
      <c r="A6" s="70" t="s">
        <v>92</v>
      </c>
      <c r="B6" s="78"/>
      <c r="C6" s="78"/>
      <c r="D6" s="78"/>
      <c r="E6" s="78"/>
      <c r="F6" s="78"/>
      <c r="G6" s="78"/>
      <c r="H6" s="78"/>
      <c r="I6" s="78"/>
      <c r="J6" s="79"/>
      <c r="K6" s="78"/>
      <c r="L6" s="79"/>
      <c r="M6" s="78"/>
      <c r="N6" s="79"/>
      <c r="O6" s="113"/>
      <c r="P6" s="78"/>
      <c r="Q6" s="79"/>
      <c r="R6" s="81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</row>
    <row r="7" spans="1:62" x14ac:dyDescent="0.25">
      <c r="A7" s="70" t="s">
        <v>109</v>
      </c>
      <c r="B7" s="78"/>
      <c r="C7" s="78"/>
      <c r="D7" s="78"/>
      <c r="E7" s="78"/>
      <c r="F7" s="78"/>
      <c r="G7" s="78"/>
      <c r="H7" s="78"/>
      <c r="I7" s="78">
        <v>6</v>
      </c>
      <c r="J7" s="79"/>
      <c r="K7" s="78"/>
      <c r="L7" s="79"/>
      <c r="M7" s="78"/>
      <c r="N7" s="79"/>
      <c r="O7" s="113"/>
      <c r="P7" s="78"/>
      <c r="Q7" s="79"/>
      <c r="R7" s="81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</row>
    <row r="8" spans="1:62" x14ac:dyDescent="0.25">
      <c r="A8" s="26" t="s">
        <v>125</v>
      </c>
      <c r="B8" s="7"/>
      <c r="C8" s="7">
        <v>8</v>
      </c>
      <c r="D8" s="7"/>
      <c r="E8" s="7"/>
      <c r="F8" s="7"/>
      <c r="G8" s="7"/>
      <c r="H8" s="7"/>
      <c r="I8" s="7"/>
      <c r="J8" s="77"/>
      <c r="K8" s="7">
        <v>8</v>
      </c>
      <c r="L8" s="77"/>
      <c r="M8" s="7"/>
      <c r="N8" s="77"/>
      <c r="O8" s="105"/>
      <c r="P8" s="7"/>
      <c r="Q8" s="77"/>
      <c r="R8" s="29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</row>
    <row r="9" spans="1:62" x14ac:dyDescent="0.25">
      <c r="A9" s="26" t="s">
        <v>126</v>
      </c>
      <c r="B9" s="7"/>
      <c r="C9" s="7"/>
      <c r="D9" s="7">
        <v>8</v>
      </c>
      <c r="E9" s="7"/>
      <c r="F9" s="7">
        <v>8</v>
      </c>
      <c r="G9" s="7"/>
      <c r="H9" s="7"/>
      <c r="I9" s="7"/>
      <c r="J9" s="77"/>
      <c r="K9" s="7"/>
      <c r="L9" s="77"/>
      <c r="M9" s="7"/>
      <c r="N9" s="77"/>
      <c r="O9" s="105"/>
      <c r="P9" s="7"/>
      <c r="Q9" s="77"/>
      <c r="R9" s="29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</row>
    <row r="10" spans="1:62" x14ac:dyDescent="0.25">
      <c r="A10" s="26" t="s">
        <v>127</v>
      </c>
      <c r="B10" s="7"/>
      <c r="C10" s="7"/>
      <c r="D10" s="7"/>
      <c r="E10" s="7">
        <v>8</v>
      </c>
      <c r="F10" s="7"/>
      <c r="G10" s="7"/>
      <c r="H10" s="7"/>
      <c r="I10" s="7"/>
      <c r="J10" s="77"/>
      <c r="K10" s="7"/>
      <c r="L10" s="77"/>
      <c r="M10" s="7"/>
      <c r="N10" s="77"/>
      <c r="O10" s="105"/>
      <c r="P10" s="7"/>
      <c r="Q10" s="77"/>
      <c r="R10" s="29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</row>
    <row r="11" spans="1:62" x14ac:dyDescent="0.25">
      <c r="A11" s="26" t="s">
        <v>128</v>
      </c>
      <c r="B11" s="7"/>
      <c r="C11" s="7"/>
      <c r="D11" s="7"/>
      <c r="E11" s="7"/>
      <c r="F11" s="7"/>
      <c r="G11" s="7">
        <v>8</v>
      </c>
      <c r="H11" s="7"/>
      <c r="I11" s="7"/>
      <c r="J11" s="77"/>
      <c r="K11" s="7"/>
      <c r="L11" s="77">
        <v>8</v>
      </c>
      <c r="M11" s="7"/>
      <c r="N11" s="77"/>
      <c r="O11" s="105"/>
      <c r="P11" s="7"/>
      <c r="Q11" s="77"/>
      <c r="R11" s="29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</row>
    <row r="12" spans="1:62" x14ac:dyDescent="0.25">
      <c r="A12" s="26" t="s">
        <v>129</v>
      </c>
      <c r="B12" s="7"/>
      <c r="C12" s="7"/>
      <c r="D12" s="7"/>
      <c r="E12" s="7"/>
      <c r="F12" s="7"/>
      <c r="G12" s="7"/>
      <c r="H12" s="7"/>
      <c r="I12" s="7">
        <v>8</v>
      </c>
      <c r="J12" s="77"/>
      <c r="K12" s="7"/>
      <c r="L12" s="77"/>
      <c r="M12" s="7"/>
      <c r="N12" s="77"/>
      <c r="O12" s="105"/>
      <c r="P12" s="7"/>
      <c r="Q12" s="77"/>
      <c r="R12" s="29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</row>
    <row r="13" spans="1:62" x14ac:dyDescent="0.25">
      <c r="A13" s="26" t="s">
        <v>130</v>
      </c>
      <c r="B13" s="7"/>
      <c r="C13" s="7"/>
      <c r="D13" s="7"/>
      <c r="E13" s="7"/>
      <c r="F13" s="7"/>
      <c r="G13" s="7"/>
      <c r="H13" s="7">
        <v>8</v>
      </c>
      <c r="I13" s="7"/>
      <c r="J13" s="77"/>
      <c r="K13" s="7"/>
      <c r="L13" s="77"/>
      <c r="M13" s="7"/>
      <c r="N13" s="77"/>
      <c r="O13" s="105"/>
      <c r="P13" s="7"/>
      <c r="Q13" s="77"/>
      <c r="R13" s="29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</row>
    <row r="14" spans="1:62" x14ac:dyDescent="0.25">
      <c r="A14" s="26" t="s">
        <v>131</v>
      </c>
      <c r="B14" s="7"/>
      <c r="C14" s="7"/>
      <c r="D14" s="7"/>
      <c r="E14" s="7"/>
      <c r="F14" s="7"/>
      <c r="G14" s="7"/>
      <c r="H14" s="7"/>
      <c r="I14" s="7">
        <v>8</v>
      </c>
      <c r="J14" s="77"/>
      <c r="K14" s="7"/>
      <c r="L14" s="77"/>
      <c r="M14" s="7"/>
      <c r="N14" s="77"/>
      <c r="O14" s="105"/>
      <c r="P14" s="7"/>
      <c r="Q14" s="77"/>
      <c r="R14" s="29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</row>
    <row r="15" spans="1:62" x14ac:dyDescent="0.25">
      <c r="A15" s="26" t="s">
        <v>132</v>
      </c>
      <c r="B15" s="7"/>
      <c r="C15" s="7"/>
      <c r="D15" s="7"/>
      <c r="E15" s="7"/>
      <c r="F15" s="7"/>
      <c r="G15" s="7"/>
      <c r="H15" s="7"/>
      <c r="I15" s="7"/>
      <c r="J15" s="77"/>
      <c r="K15" s="7"/>
      <c r="L15" s="77"/>
      <c r="M15" s="7"/>
      <c r="N15" s="77"/>
      <c r="O15" s="105"/>
      <c r="P15" s="7"/>
      <c r="Q15" s="77"/>
      <c r="R15" s="29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</row>
    <row r="16" spans="1:62" x14ac:dyDescent="0.25">
      <c r="A16" s="70" t="s">
        <v>133</v>
      </c>
      <c r="B16" s="78"/>
      <c r="C16" s="78"/>
      <c r="D16" s="78"/>
      <c r="E16" s="78"/>
      <c r="F16" s="78"/>
      <c r="G16" s="78"/>
      <c r="H16" s="78"/>
      <c r="I16" s="78"/>
      <c r="J16" s="79"/>
      <c r="K16" s="78"/>
      <c r="L16" s="79"/>
      <c r="M16" s="78"/>
      <c r="N16" s="79"/>
      <c r="O16" s="113"/>
      <c r="P16" s="78"/>
      <c r="Q16" s="79"/>
      <c r="R16" s="81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</row>
    <row r="17" spans="1:62" x14ac:dyDescent="0.25">
      <c r="A17" s="26" t="s">
        <v>117</v>
      </c>
      <c r="B17" s="7"/>
      <c r="C17" s="7"/>
      <c r="D17" s="7"/>
      <c r="E17" s="7"/>
      <c r="F17" s="7"/>
      <c r="G17" s="7"/>
      <c r="H17" s="7"/>
      <c r="I17" s="7"/>
      <c r="J17" s="77"/>
      <c r="K17" s="7"/>
      <c r="L17" s="77"/>
      <c r="M17" s="7"/>
      <c r="N17" s="77"/>
      <c r="O17" s="105"/>
      <c r="P17" s="7"/>
      <c r="Q17" s="77"/>
      <c r="R17" s="29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</row>
    <row r="18" spans="1:62" x14ac:dyDescent="0.25">
      <c r="A18" s="26" t="s">
        <v>273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105"/>
      <c r="P18" s="7"/>
      <c r="Q18" s="77"/>
      <c r="R18" s="29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</row>
    <row r="19" spans="1:62" x14ac:dyDescent="0.25">
      <c r="A19" s="70" t="s">
        <v>274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113"/>
      <c r="P19" s="78"/>
      <c r="Q19" s="79"/>
      <c r="R19" s="81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</row>
    <row r="20" spans="1:62" x14ac:dyDescent="0.25">
      <c r="A20" s="26" t="s">
        <v>114</v>
      </c>
      <c r="B20" s="7"/>
      <c r="C20" s="7"/>
      <c r="D20" s="7"/>
      <c r="E20" s="7"/>
      <c r="F20" s="7"/>
      <c r="G20" s="7"/>
      <c r="H20" s="7"/>
      <c r="I20" s="7"/>
      <c r="J20" s="77"/>
      <c r="K20" s="7"/>
      <c r="L20" s="77"/>
      <c r="M20" s="7"/>
      <c r="N20" s="77"/>
      <c r="O20" s="105"/>
      <c r="P20" s="7"/>
      <c r="Q20" s="77"/>
      <c r="R20" s="29">
        <v>8</v>
      </c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</row>
    <row r="21" spans="1:62" x14ac:dyDescent="0.25">
      <c r="A21" s="70" t="s">
        <v>115</v>
      </c>
      <c r="B21" s="78"/>
      <c r="C21" s="78"/>
      <c r="D21" s="78"/>
      <c r="E21" s="78"/>
      <c r="F21" s="78"/>
      <c r="G21" s="78"/>
      <c r="H21" s="78"/>
      <c r="I21" s="78"/>
      <c r="J21" s="79"/>
      <c r="K21" s="78"/>
      <c r="L21" s="79"/>
      <c r="M21" s="78"/>
      <c r="N21" s="79"/>
      <c r="O21" s="113"/>
      <c r="P21" s="78"/>
      <c r="Q21" s="79"/>
      <c r="R21" s="81">
        <v>8</v>
      </c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</row>
    <row r="22" spans="1:62" x14ac:dyDescent="0.25">
      <c r="A22" s="26" t="s">
        <v>119</v>
      </c>
      <c r="B22" s="7"/>
      <c r="C22" s="7"/>
      <c r="D22" s="7"/>
      <c r="E22" s="7"/>
      <c r="F22" s="7"/>
      <c r="G22" s="7"/>
      <c r="H22" s="7"/>
      <c r="I22" s="7"/>
      <c r="J22" s="77"/>
      <c r="K22" s="7"/>
      <c r="L22" s="77"/>
      <c r="M22" s="7"/>
      <c r="N22" s="77"/>
      <c r="O22" s="105"/>
      <c r="P22" s="7"/>
      <c r="Q22" s="77"/>
      <c r="R22" s="29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</row>
    <row r="23" spans="1:62" ht="16.5" thickBot="1" x14ac:dyDescent="0.3">
      <c r="A23" s="27" t="s">
        <v>120</v>
      </c>
      <c r="B23" s="8"/>
      <c r="C23" s="8"/>
      <c r="D23" s="8"/>
      <c r="E23" s="8"/>
      <c r="F23" s="8"/>
      <c r="G23" s="8"/>
      <c r="H23" s="8"/>
      <c r="I23" s="8"/>
      <c r="J23" s="82"/>
      <c r="K23" s="8"/>
      <c r="L23" s="82"/>
      <c r="M23" s="8"/>
      <c r="N23" s="82"/>
      <c r="O23" s="106">
        <v>8</v>
      </c>
      <c r="P23" s="8"/>
      <c r="Q23" s="82"/>
      <c r="R23" s="9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</row>
    <row r="24" spans="1:62" x14ac:dyDescent="0.25">
      <c r="A24" s="10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</row>
    <row r="25" spans="1:62" x14ac:dyDescent="0.25">
      <c r="A25" s="10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</row>
    <row r="26" spans="1:62" x14ac:dyDescent="0.25">
      <c r="A26" s="10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</row>
    <row r="27" spans="1:62" x14ac:dyDescent="0.25">
      <c r="A27" s="10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</row>
    <row r="28" spans="1:62" x14ac:dyDescent="0.25">
      <c r="A28" s="10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</row>
    <row r="29" spans="1:62" x14ac:dyDescent="0.25">
      <c r="A29" s="10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</row>
    <row r="30" spans="1:62" x14ac:dyDescent="0.25">
      <c r="A30" s="10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</row>
    <row r="31" spans="1:62" x14ac:dyDescent="0.25">
      <c r="A31" s="10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</row>
    <row r="32" spans="1:62" x14ac:dyDescent="0.25">
      <c r="A32" s="10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</row>
    <row r="33" spans="1:62" x14ac:dyDescent="0.25">
      <c r="A33" s="10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</row>
    <row r="34" spans="1:62" x14ac:dyDescent="0.25">
      <c r="A34" s="10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</row>
    <row r="35" spans="1:62" x14ac:dyDescent="0.25">
      <c r="A35" s="10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</row>
    <row r="36" spans="1:62" x14ac:dyDescent="0.25">
      <c r="A36" s="10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</row>
    <row r="37" spans="1:62" x14ac:dyDescent="0.25">
      <c r="A37" s="10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</row>
    <row r="38" spans="1:62" x14ac:dyDescent="0.25">
      <c r="A38" s="10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</row>
    <row r="39" spans="1:62" x14ac:dyDescent="0.25">
      <c r="A39" s="10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</row>
    <row r="40" spans="1:62" x14ac:dyDescent="0.25">
      <c r="A40" s="10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</row>
    <row r="41" spans="1:62" x14ac:dyDescent="0.25">
      <c r="A41" s="10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</row>
    <row r="42" spans="1:62" x14ac:dyDescent="0.25">
      <c r="A42" s="10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</row>
    <row r="43" spans="1:62" x14ac:dyDescent="0.25">
      <c r="A43" s="10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</row>
    <row r="44" spans="1:62" x14ac:dyDescent="0.25">
      <c r="A44" s="10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</row>
    <row r="45" spans="1:62" x14ac:dyDescent="0.25">
      <c r="A45" s="10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</row>
    <row r="46" spans="1:62" x14ac:dyDescent="0.25">
      <c r="A46" s="10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</row>
    <row r="47" spans="1:62" x14ac:dyDescent="0.25">
      <c r="A47" s="10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</row>
    <row r="48" spans="1:62" x14ac:dyDescent="0.25">
      <c r="A48" s="10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</row>
    <row r="49" spans="1:62" x14ac:dyDescent="0.25">
      <c r="A49" s="10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</row>
    <row r="50" spans="1:62" x14ac:dyDescent="0.25">
      <c r="A50" s="10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</row>
    <row r="51" spans="1:62" x14ac:dyDescent="0.25">
      <c r="A51" s="10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</row>
    <row r="52" spans="1:62" x14ac:dyDescent="0.25">
      <c r="A52" s="10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</row>
    <row r="53" spans="1:62" x14ac:dyDescent="0.25">
      <c r="A53" s="10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</row>
    <row r="54" spans="1:62" x14ac:dyDescent="0.25">
      <c r="A54" s="10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</row>
    <row r="55" spans="1:62" x14ac:dyDescent="0.25">
      <c r="A55" s="10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</row>
    <row r="56" spans="1:62" x14ac:dyDescent="0.25">
      <c r="A56" s="10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</row>
    <row r="57" spans="1:62" x14ac:dyDescent="0.25">
      <c r="A57" s="10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</row>
    <row r="58" spans="1:62" x14ac:dyDescent="0.25">
      <c r="A58" s="10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</row>
    <row r="59" spans="1:62" x14ac:dyDescent="0.25">
      <c r="A59" s="10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</row>
    <row r="60" spans="1:62" x14ac:dyDescent="0.25">
      <c r="A60" s="10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</row>
    <row r="61" spans="1:62" x14ac:dyDescent="0.25">
      <c r="A61" s="10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</row>
    <row r="62" spans="1:62" x14ac:dyDescent="0.25">
      <c r="A62" s="10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</row>
    <row r="63" spans="1:62" x14ac:dyDescent="0.25">
      <c r="A63" s="10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</row>
  </sheetData>
  <phoneticPr fontId="2" type="noConversion"/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4"/>
  <sheetViews>
    <sheetView workbookViewId="0">
      <selection activeCell="A5" sqref="A5"/>
    </sheetView>
  </sheetViews>
  <sheetFormatPr defaultColWidth="9.140625" defaultRowHeight="15.75" x14ac:dyDescent="0.25"/>
  <cols>
    <col min="1" max="1" width="12.140625" style="1" customWidth="1"/>
    <col min="2" max="16384" width="9.140625" style="1"/>
  </cols>
  <sheetData>
    <row r="1" spans="1:2" ht="16.5" thickBot="1" x14ac:dyDescent="0.3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2" s="6" customFormat="1" x14ac:dyDescent="0.25">
      <c r="A2" s="4" t="s">
        <v>231</v>
      </c>
      <c r="B2" s="25" t="s">
        <v>46</v>
      </c>
    </row>
    <row r="3" spans="1:2" x14ac:dyDescent="0.25">
      <c r="A3" s="26" t="s">
        <v>111</v>
      </c>
      <c r="B3" s="35">
        <v>9285.7142857143008</v>
      </c>
    </row>
    <row r="4" spans="1:2" ht="16.5" thickBot="1" x14ac:dyDescent="0.3">
      <c r="A4" s="27" t="s">
        <v>112</v>
      </c>
      <c r="B4" s="37">
        <v>9285.7142857143008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5" sqref="A5"/>
    </sheetView>
  </sheetViews>
  <sheetFormatPr defaultColWidth="9.140625" defaultRowHeight="15.75" x14ac:dyDescent="0.25"/>
  <cols>
    <col min="1" max="1" width="14.5703125" style="1" customWidth="1"/>
    <col min="2" max="16384" width="9.140625" style="1"/>
  </cols>
  <sheetData>
    <row r="1" spans="1:2" ht="16.5" thickBot="1" x14ac:dyDescent="0.3">
      <c r="A1" s="1" t="str">
        <f>_xlfn.CONCAT( "Table of Initial Storage Capacity [",VLOOKUP("volume", Units!$A$2:$B$11, 2, FALSE),"]")</f>
        <v>Table of Initial Storage Capacity [bbl]</v>
      </c>
    </row>
    <row r="2" spans="1:2" s="6" customFormat="1" x14ac:dyDescent="0.25">
      <c r="A2" s="4" t="s">
        <v>171</v>
      </c>
      <c r="B2" s="25" t="s">
        <v>46</v>
      </c>
    </row>
    <row r="3" spans="1:2" x14ac:dyDescent="0.25">
      <c r="A3" s="26" t="s">
        <v>117</v>
      </c>
      <c r="B3" s="35">
        <v>0</v>
      </c>
    </row>
    <row r="4" spans="1:2" x14ac:dyDescent="0.25">
      <c r="A4" s="26" t="s">
        <v>273</v>
      </c>
      <c r="B4" s="35">
        <v>0</v>
      </c>
    </row>
    <row r="5" spans="1:2" ht="16.5" thickBot="1" x14ac:dyDescent="0.3">
      <c r="A5" s="27" t="s">
        <v>274</v>
      </c>
      <c r="B5" s="37">
        <v>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F4"/>
  <sheetViews>
    <sheetView workbookViewId="0">
      <selection activeCell="A5" sqref="A5"/>
    </sheetView>
  </sheetViews>
  <sheetFormatPr defaultColWidth="9.140625" defaultRowHeight="15.75" x14ac:dyDescent="0.25"/>
  <cols>
    <col min="1" max="1" width="16.140625" style="1" customWidth="1"/>
    <col min="2" max="16384" width="9.140625" style="1"/>
  </cols>
  <sheetData>
    <row r="1" spans="1:6" ht="16.5" thickBot="1" x14ac:dyDescent="0.3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6" x14ac:dyDescent="0.25">
      <c r="A2" s="4" t="s">
        <v>169</v>
      </c>
      <c r="B2" s="73" t="s">
        <v>121</v>
      </c>
      <c r="C2" s="5" t="s">
        <v>122</v>
      </c>
      <c r="D2" s="5" t="s">
        <v>254</v>
      </c>
      <c r="E2" s="5" t="s">
        <v>255</v>
      </c>
      <c r="F2" s="25" t="s">
        <v>256</v>
      </c>
    </row>
    <row r="3" spans="1:6" x14ac:dyDescent="0.25">
      <c r="A3" s="26" t="s">
        <v>119</v>
      </c>
      <c r="B3" s="71">
        <v>0</v>
      </c>
      <c r="C3" s="72">
        <v>0</v>
      </c>
      <c r="D3" s="72">
        <v>0</v>
      </c>
      <c r="E3" s="72">
        <v>0</v>
      </c>
      <c r="F3" s="43">
        <v>0</v>
      </c>
    </row>
    <row r="4" spans="1:6" ht="16.5" thickBot="1" x14ac:dyDescent="0.3">
      <c r="A4" s="27" t="s">
        <v>120</v>
      </c>
      <c r="B4" s="42">
        <v>0</v>
      </c>
      <c r="C4" s="36">
        <v>0</v>
      </c>
      <c r="D4" s="36">
        <v>0</v>
      </c>
      <c r="E4" s="36">
        <v>0</v>
      </c>
      <c r="F4" s="37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A3C4-CDFB-42B9-A561-3BE030B562A7}">
  <sheetPr>
    <tabColor rgb="FFD9C6FE"/>
  </sheetPr>
  <dimension ref="A1:BA5"/>
  <sheetViews>
    <sheetView workbookViewId="0">
      <selection activeCell="A7" sqref="A7"/>
    </sheetView>
  </sheetViews>
  <sheetFormatPr defaultColWidth="9.140625" defaultRowHeight="15.75" x14ac:dyDescent="0.25"/>
  <cols>
    <col min="1" max="1" width="16.85546875" style="1" customWidth="1"/>
    <col min="2" max="16384" width="9.140625" style="1"/>
  </cols>
  <sheetData>
    <row r="1" spans="1:53" ht="16.5" thickBot="1" x14ac:dyDescent="0.3">
      <c r="A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  <row r="2" spans="1:53" x14ac:dyDescent="0.25">
      <c r="A2" s="4" t="s">
        <v>285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x14ac:dyDescent="0.25">
      <c r="A3" s="26" t="s">
        <v>275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  <c r="O3" s="34">
        <v>10000</v>
      </c>
      <c r="P3" s="34">
        <v>10000</v>
      </c>
      <c r="Q3" s="34">
        <v>10000</v>
      </c>
      <c r="R3" s="34">
        <v>10000</v>
      </c>
      <c r="S3" s="34">
        <v>10000</v>
      </c>
      <c r="T3" s="34">
        <v>10000</v>
      </c>
      <c r="U3" s="34">
        <v>10000</v>
      </c>
      <c r="V3" s="34">
        <v>10000</v>
      </c>
      <c r="W3" s="34">
        <v>10000</v>
      </c>
      <c r="X3" s="34">
        <v>10000</v>
      </c>
      <c r="Y3" s="34">
        <v>10000</v>
      </c>
      <c r="Z3" s="34">
        <v>10000</v>
      </c>
      <c r="AA3" s="34">
        <v>10000</v>
      </c>
      <c r="AB3" s="34">
        <v>10000</v>
      </c>
      <c r="AC3" s="34">
        <v>10000</v>
      </c>
      <c r="AD3" s="34">
        <v>10000</v>
      </c>
      <c r="AE3" s="34">
        <v>10000</v>
      </c>
      <c r="AF3" s="34">
        <v>10000</v>
      </c>
      <c r="AG3" s="34">
        <v>10000</v>
      </c>
      <c r="AH3" s="34">
        <v>10000</v>
      </c>
      <c r="AI3" s="34">
        <v>10000</v>
      </c>
      <c r="AJ3" s="34">
        <v>10000</v>
      </c>
      <c r="AK3" s="34">
        <v>10000</v>
      </c>
      <c r="AL3" s="34">
        <v>10000</v>
      </c>
      <c r="AM3" s="34">
        <v>10000</v>
      </c>
      <c r="AN3" s="34">
        <v>10000</v>
      </c>
      <c r="AO3" s="34">
        <v>0</v>
      </c>
      <c r="AP3" s="34">
        <v>0</v>
      </c>
      <c r="AQ3" s="34">
        <v>0</v>
      </c>
      <c r="AR3" s="34">
        <v>0</v>
      </c>
      <c r="AS3" s="34">
        <v>0</v>
      </c>
      <c r="AT3" s="34">
        <v>0</v>
      </c>
      <c r="AU3" s="34">
        <v>0</v>
      </c>
      <c r="AV3" s="34">
        <v>0</v>
      </c>
      <c r="AW3" s="34">
        <v>0</v>
      </c>
      <c r="AX3" s="34">
        <v>0</v>
      </c>
      <c r="AY3" s="34">
        <v>0</v>
      </c>
      <c r="AZ3" s="34">
        <v>0</v>
      </c>
      <c r="BA3" s="35">
        <v>0</v>
      </c>
    </row>
    <row r="4" spans="1:53" x14ac:dyDescent="0.25">
      <c r="A4" s="26" t="s">
        <v>276</v>
      </c>
      <c r="B4" s="34">
        <v>0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  <c r="H4" s="34">
        <v>0</v>
      </c>
      <c r="I4" s="34">
        <v>0</v>
      </c>
      <c r="J4" s="34">
        <v>0</v>
      </c>
      <c r="K4" s="34">
        <v>0</v>
      </c>
      <c r="L4" s="34">
        <v>0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v>0</v>
      </c>
      <c r="S4" s="34">
        <v>0</v>
      </c>
      <c r="T4" s="34">
        <v>0</v>
      </c>
      <c r="U4" s="34">
        <v>0</v>
      </c>
      <c r="V4" s="34">
        <v>0</v>
      </c>
      <c r="W4" s="34">
        <v>0</v>
      </c>
      <c r="X4" s="34">
        <v>0</v>
      </c>
      <c r="Y4" s="34">
        <v>0</v>
      </c>
      <c r="Z4" s="34">
        <v>0</v>
      </c>
      <c r="AA4" s="34">
        <v>0</v>
      </c>
      <c r="AB4" s="34">
        <v>0</v>
      </c>
      <c r="AC4" s="34">
        <v>0</v>
      </c>
      <c r="AD4" s="34">
        <v>0</v>
      </c>
      <c r="AE4" s="34">
        <v>0</v>
      </c>
      <c r="AF4" s="34">
        <v>0</v>
      </c>
      <c r="AG4" s="34">
        <v>0</v>
      </c>
      <c r="AH4" s="34">
        <v>0</v>
      </c>
      <c r="AI4" s="34">
        <v>0</v>
      </c>
      <c r="AJ4" s="34">
        <v>0</v>
      </c>
      <c r="AK4" s="34">
        <v>0</v>
      </c>
      <c r="AL4" s="34">
        <v>0</v>
      </c>
      <c r="AM4" s="34">
        <v>0</v>
      </c>
      <c r="AN4" s="34">
        <v>0</v>
      </c>
      <c r="AO4" s="34">
        <v>0</v>
      </c>
      <c r="AP4" s="34">
        <v>0</v>
      </c>
      <c r="AQ4" s="34">
        <v>0</v>
      </c>
      <c r="AR4" s="34">
        <v>0</v>
      </c>
      <c r="AS4" s="34">
        <v>0</v>
      </c>
      <c r="AT4" s="34">
        <v>0</v>
      </c>
      <c r="AU4" s="34">
        <v>0</v>
      </c>
      <c r="AV4" s="34">
        <v>0</v>
      </c>
      <c r="AW4" s="34">
        <v>0</v>
      </c>
      <c r="AX4" s="34">
        <v>0</v>
      </c>
      <c r="AY4" s="34">
        <v>0</v>
      </c>
      <c r="AZ4" s="34">
        <v>0</v>
      </c>
      <c r="BA4" s="35">
        <v>0</v>
      </c>
    </row>
    <row r="5" spans="1:53" ht="16.5" thickBot="1" x14ac:dyDescent="0.3">
      <c r="A5" s="27" t="s">
        <v>277</v>
      </c>
      <c r="B5" s="36">
        <v>0</v>
      </c>
      <c r="C5" s="36">
        <v>0</v>
      </c>
      <c r="D5" s="36">
        <v>0</v>
      </c>
      <c r="E5" s="36">
        <v>0</v>
      </c>
      <c r="F5" s="36">
        <v>0</v>
      </c>
      <c r="G5" s="36">
        <v>0</v>
      </c>
      <c r="H5" s="36">
        <v>0</v>
      </c>
      <c r="I5" s="36">
        <v>0</v>
      </c>
      <c r="J5" s="36">
        <v>0</v>
      </c>
      <c r="K5" s="36">
        <v>0</v>
      </c>
      <c r="L5" s="36">
        <v>0</v>
      </c>
      <c r="M5" s="36">
        <v>0</v>
      </c>
      <c r="N5" s="36">
        <v>0</v>
      </c>
      <c r="O5" s="36">
        <v>0</v>
      </c>
      <c r="P5" s="36">
        <v>0</v>
      </c>
      <c r="Q5" s="36">
        <v>0</v>
      </c>
      <c r="R5" s="36">
        <v>0</v>
      </c>
      <c r="S5" s="36">
        <v>0</v>
      </c>
      <c r="T5" s="36">
        <v>0</v>
      </c>
      <c r="U5" s="36">
        <v>0</v>
      </c>
      <c r="V5" s="36">
        <v>0</v>
      </c>
      <c r="W5" s="36">
        <v>0</v>
      </c>
      <c r="X5" s="36">
        <v>0</v>
      </c>
      <c r="Y5" s="36">
        <v>0</v>
      </c>
      <c r="Z5" s="36">
        <v>0</v>
      </c>
      <c r="AA5" s="36">
        <v>0</v>
      </c>
      <c r="AB5" s="36">
        <v>0</v>
      </c>
      <c r="AC5" s="36">
        <v>0</v>
      </c>
      <c r="AD5" s="36">
        <v>0</v>
      </c>
      <c r="AE5" s="36">
        <v>0</v>
      </c>
      <c r="AF5" s="36">
        <v>0</v>
      </c>
      <c r="AG5" s="36">
        <v>0</v>
      </c>
      <c r="AH5" s="36">
        <v>0</v>
      </c>
      <c r="AI5" s="36">
        <v>0</v>
      </c>
      <c r="AJ5" s="36">
        <v>0</v>
      </c>
      <c r="AK5" s="36">
        <v>0</v>
      </c>
      <c r="AL5" s="36">
        <v>0</v>
      </c>
      <c r="AM5" s="36">
        <v>0</v>
      </c>
      <c r="AN5" s="36">
        <v>0</v>
      </c>
      <c r="AO5" s="36">
        <v>0</v>
      </c>
      <c r="AP5" s="36">
        <v>0</v>
      </c>
      <c r="AQ5" s="36">
        <v>0</v>
      </c>
      <c r="AR5" s="36">
        <v>0</v>
      </c>
      <c r="AS5" s="36">
        <v>0</v>
      </c>
      <c r="AT5" s="36">
        <v>0</v>
      </c>
      <c r="AU5" s="36">
        <v>0</v>
      </c>
      <c r="AV5" s="36">
        <v>0</v>
      </c>
      <c r="AW5" s="36">
        <v>0</v>
      </c>
      <c r="AX5" s="36">
        <v>0</v>
      </c>
      <c r="AY5" s="36">
        <v>0</v>
      </c>
      <c r="AZ5" s="36">
        <v>0</v>
      </c>
      <c r="BA5" s="37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0BCF9-7789-4700-AF4D-19AFDD7DEF21}">
  <sheetPr>
    <tabColor rgb="FFD9C6FE"/>
  </sheetPr>
  <dimension ref="A1:BA5"/>
  <sheetViews>
    <sheetView workbookViewId="0">
      <selection activeCell="A7" sqref="A7"/>
    </sheetView>
  </sheetViews>
  <sheetFormatPr defaultColWidth="9.140625" defaultRowHeight="15.75" x14ac:dyDescent="0.25"/>
  <cols>
    <col min="1" max="1" width="16.140625" style="1" customWidth="1"/>
    <col min="2" max="16384" width="9.140625" style="1"/>
  </cols>
  <sheetData>
    <row r="1" spans="1:53" ht="16.5" thickBot="1" x14ac:dyDescent="0.3">
      <c r="A1" s="1" t="str">
        <f>_xlfn.CONCAT(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  <row r="2" spans="1:53" x14ac:dyDescent="0.25">
      <c r="A2" s="4" t="s">
        <v>285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x14ac:dyDescent="0.25">
      <c r="A3" s="26" t="s">
        <v>275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  <c r="O3" s="34">
        <v>18000</v>
      </c>
      <c r="P3" s="34">
        <v>18000</v>
      </c>
      <c r="Q3" s="34">
        <v>18000</v>
      </c>
      <c r="R3" s="34">
        <v>18000</v>
      </c>
      <c r="S3" s="34">
        <v>27000</v>
      </c>
      <c r="T3" s="34">
        <v>27000</v>
      </c>
      <c r="U3" s="34">
        <v>27000</v>
      </c>
      <c r="V3" s="34">
        <v>27000</v>
      </c>
      <c r="W3" s="34">
        <v>36000</v>
      </c>
      <c r="X3" s="34">
        <v>36000</v>
      </c>
      <c r="Y3" s="34">
        <v>36000</v>
      </c>
      <c r="Z3" s="34">
        <v>36000</v>
      </c>
      <c r="AA3" s="34">
        <v>36000</v>
      </c>
      <c r="AB3" s="34">
        <v>36000</v>
      </c>
      <c r="AC3" s="34">
        <v>36000</v>
      </c>
      <c r="AD3" s="34">
        <v>36000</v>
      </c>
      <c r="AE3" s="34">
        <v>36000</v>
      </c>
      <c r="AF3" s="34">
        <v>27000</v>
      </c>
      <c r="AG3" s="34">
        <v>27000</v>
      </c>
      <c r="AH3" s="34">
        <v>27000</v>
      </c>
      <c r="AI3" s="34">
        <v>27000</v>
      </c>
      <c r="AJ3" s="34">
        <v>18000</v>
      </c>
      <c r="AK3" s="34">
        <v>18000</v>
      </c>
      <c r="AL3" s="34">
        <v>18000</v>
      </c>
      <c r="AM3" s="34">
        <v>18000</v>
      </c>
      <c r="AN3" s="34">
        <v>18000</v>
      </c>
      <c r="AO3" s="34">
        <v>0</v>
      </c>
      <c r="AP3" s="34">
        <v>0</v>
      </c>
      <c r="AQ3" s="34">
        <v>0</v>
      </c>
      <c r="AR3" s="34">
        <v>0</v>
      </c>
      <c r="AS3" s="34">
        <v>0</v>
      </c>
      <c r="AT3" s="34">
        <v>0</v>
      </c>
      <c r="AU3" s="34">
        <v>0</v>
      </c>
      <c r="AV3" s="34">
        <v>0</v>
      </c>
      <c r="AW3" s="34">
        <v>0</v>
      </c>
      <c r="AX3" s="34">
        <v>0</v>
      </c>
      <c r="AY3" s="34">
        <v>0</v>
      </c>
      <c r="AZ3" s="34">
        <v>0</v>
      </c>
      <c r="BA3" s="35">
        <v>0</v>
      </c>
    </row>
    <row r="4" spans="1:53" x14ac:dyDescent="0.25">
      <c r="A4" s="26" t="s">
        <v>276</v>
      </c>
      <c r="B4" s="34">
        <v>12580</v>
      </c>
      <c r="C4" s="34">
        <v>12580</v>
      </c>
      <c r="D4" s="34">
        <v>12580</v>
      </c>
      <c r="E4" s="34">
        <v>12580</v>
      </c>
      <c r="F4" s="34">
        <v>12580</v>
      </c>
      <c r="G4" s="34">
        <v>12580</v>
      </c>
      <c r="H4" s="34">
        <v>12580</v>
      </c>
      <c r="I4" s="34">
        <v>12580</v>
      </c>
      <c r="J4" s="34">
        <v>12580</v>
      </c>
      <c r="K4" s="34">
        <v>12580</v>
      </c>
      <c r="L4" s="34">
        <v>12580</v>
      </c>
      <c r="M4" s="34">
        <v>12580</v>
      </c>
      <c r="N4" s="34">
        <v>12580</v>
      </c>
      <c r="O4" s="34">
        <v>25160</v>
      </c>
      <c r="P4" s="34">
        <v>25160</v>
      </c>
      <c r="Q4" s="34">
        <v>25160</v>
      </c>
      <c r="R4" s="34">
        <v>25160</v>
      </c>
      <c r="S4" s="34">
        <v>25160</v>
      </c>
      <c r="T4" s="34">
        <v>25160</v>
      </c>
      <c r="U4" s="34">
        <v>25160</v>
      </c>
      <c r="V4" s="34">
        <v>25160</v>
      </c>
      <c r="W4" s="34">
        <v>25160</v>
      </c>
      <c r="X4" s="34">
        <v>25160</v>
      </c>
      <c r="Y4" s="34">
        <v>25160</v>
      </c>
      <c r="Z4" s="34">
        <v>25160</v>
      </c>
      <c r="AA4" s="34">
        <v>25160</v>
      </c>
      <c r="AB4" s="34">
        <v>38000</v>
      </c>
      <c r="AC4" s="34">
        <v>38000</v>
      </c>
      <c r="AD4" s="34">
        <v>38000</v>
      </c>
      <c r="AE4" s="34">
        <v>38000</v>
      </c>
      <c r="AF4" s="34">
        <v>38000</v>
      </c>
      <c r="AG4" s="34">
        <v>38000</v>
      </c>
      <c r="AH4" s="34">
        <v>38000</v>
      </c>
      <c r="AI4" s="34">
        <v>38000</v>
      </c>
      <c r="AJ4" s="34">
        <v>38000</v>
      </c>
      <c r="AK4" s="34">
        <v>38000</v>
      </c>
      <c r="AL4" s="34">
        <v>38000</v>
      </c>
      <c r="AM4" s="34">
        <v>38000</v>
      </c>
      <c r="AN4" s="34">
        <v>38000</v>
      </c>
      <c r="AO4" s="34">
        <v>25160</v>
      </c>
      <c r="AP4" s="34">
        <v>25160</v>
      </c>
      <c r="AQ4" s="34">
        <v>25160</v>
      </c>
      <c r="AR4" s="34">
        <v>25160</v>
      </c>
      <c r="AS4" s="34">
        <v>25160</v>
      </c>
      <c r="AT4" s="34">
        <v>25160</v>
      </c>
      <c r="AU4" s="34">
        <v>25160</v>
      </c>
      <c r="AV4" s="34">
        <v>25160</v>
      </c>
      <c r="AW4" s="34">
        <v>25160</v>
      </c>
      <c r="AX4" s="34">
        <v>25160</v>
      </c>
      <c r="AY4" s="34">
        <v>25160</v>
      </c>
      <c r="AZ4" s="34">
        <v>25160</v>
      </c>
      <c r="BA4" s="34">
        <v>25160</v>
      </c>
    </row>
    <row r="5" spans="1:53" ht="16.5" thickBot="1" x14ac:dyDescent="0.3">
      <c r="A5" s="27" t="s">
        <v>277</v>
      </c>
      <c r="B5" s="36">
        <v>51112</v>
      </c>
      <c r="C5" s="36">
        <v>51112</v>
      </c>
      <c r="D5" s="36">
        <v>51112</v>
      </c>
      <c r="E5" s="36">
        <v>51112</v>
      </c>
      <c r="F5" s="36">
        <v>51112</v>
      </c>
      <c r="G5" s="36">
        <v>51112</v>
      </c>
      <c r="H5" s="36">
        <v>51112</v>
      </c>
      <c r="I5" s="36">
        <v>51112</v>
      </c>
      <c r="J5" s="36">
        <v>51112</v>
      </c>
      <c r="K5" s="36">
        <v>51112</v>
      </c>
      <c r="L5" s="36">
        <v>51112</v>
      </c>
      <c r="M5" s="36">
        <v>51112</v>
      </c>
      <c r="N5" s="36">
        <v>51112</v>
      </c>
      <c r="O5" s="36">
        <v>51112</v>
      </c>
      <c r="P5" s="36">
        <v>51112</v>
      </c>
      <c r="Q5" s="36">
        <v>51112</v>
      </c>
      <c r="R5" s="36">
        <v>51112</v>
      </c>
      <c r="S5" s="36">
        <v>51112</v>
      </c>
      <c r="T5" s="36">
        <v>51112</v>
      </c>
      <c r="U5" s="36">
        <v>51112</v>
      </c>
      <c r="V5" s="36">
        <v>51112</v>
      </c>
      <c r="W5" s="36">
        <v>51112</v>
      </c>
      <c r="X5" s="36">
        <v>51112</v>
      </c>
      <c r="Y5" s="36">
        <v>51112</v>
      </c>
      <c r="Z5" s="36">
        <v>51112</v>
      </c>
      <c r="AA5" s="36">
        <v>51112</v>
      </c>
      <c r="AB5" s="36">
        <v>51112</v>
      </c>
      <c r="AC5" s="36">
        <v>51112</v>
      </c>
      <c r="AD5" s="36">
        <v>51112</v>
      </c>
      <c r="AE5" s="36">
        <v>51112</v>
      </c>
      <c r="AF5" s="36">
        <v>51112</v>
      </c>
      <c r="AG5" s="36">
        <v>51112</v>
      </c>
      <c r="AH5" s="36">
        <v>51112</v>
      </c>
      <c r="AI5" s="36">
        <v>51112</v>
      </c>
      <c r="AJ5" s="36">
        <v>51112</v>
      </c>
      <c r="AK5" s="36">
        <v>51112</v>
      </c>
      <c r="AL5" s="36">
        <v>51112</v>
      </c>
      <c r="AM5" s="36">
        <v>51112</v>
      </c>
      <c r="AN5" s="36">
        <v>51112</v>
      </c>
      <c r="AO5" s="36">
        <v>51112</v>
      </c>
      <c r="AP5" s="36">
        <v>51112</v>
      </c>
      <c r="AQ5" s="36">
        <v>51112</v>
      </c>
      <c r="AR5" s="36">
        <v>51112</v>
      </c>
      <c r="AS5" s="36">
        <v>51112</v>
      </c>
      <c r="AT5" s="36">
        <v>51112</v>
      </c>
      <c r="AU5" s="36">
        <v>51112</v>
      </c>
      <c r="AV5" s="36">
        <v>51112</v>
      </c>
      <c r="AW5" s="36">
        <v>51112</v>
      </c>
      <c r="AX5" s="36">
        <v>51112</v>
      </c>
      <c r="AY5" s="36">
        <v>51112</v>
      </c>
      <c r="AZ5" s="36">
        <v>51112</v>
      </c>
      <c r="BA5" s="36">
        <v>51112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5" sqref="A5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53" ht="16.5" thickBot="1" x14ac:dyDescent="0.3">
      <c r="A1" s="1" t="str">
        <f>_xlfn.CONCAT( "Table of Freshwater Sourcing Availability [",VLOOKUP("volume", Units!$A$2:$B$11, 2, FALSE),"/", VLOOKUP("time", Units!$A$2:$B$11, 2, FALSE),"]")</f>
        <v>Table of Freshwater Sourcing Availability [bbl/day]</v>
      </c>
      <c r="E1" s="1" t="s">
        <v>114</v>
      </c>
      <c r="F1" s="1">
        <v>71428.571428571406</v>
      </c>
      <c r="H1" s="1" t="s">
        <v>115</v>
      </c>
      <c r="I1" s="1">
        <v>42857.142857142899</v>
      </c>
      <c r="K1" s="1" t="s">
        <v>249</v>
      </c>
      <c r="L1" s="1">
        <v>0.7</v>
      </c>
    </row>
    <row r="2" spans="1:53" s="6" customFormat="1" x14ac:dyDescent="0.25">
      <c r="A2" s="4" t="s">
        <v>168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s="6" customFormat="1" x14ac:dyDescent="0.25">
      <c r="A3" s="26" t="s">
        <v>114</v>
      </c>
      <c r="B3" s="34">
        <f>$F$1*$L$1</f>
        <v>49999.999999999978</v>
      </c>
      <c r="C3" s="34">
        <f t="shared" ref="C3:BA3" si="0">$F$1*$L$1</f>
        <v>49999.999999999978</v>
      </c>
      <c r="D3" s="34">
        <f t="shared" si="0"/>
        <v>49999.999999999978</v>
      </c>
      <c r="E3" s="34">
        <f t="shared" si="0"/>
        <v>49999.999999999978</v>
      </c>
      <c r="F3" s="34">
        <f t="shared" si="0"/>
        <v>49999.999999999978</v>
      </c>
      <c r="G3" s="34">
        <f t="shared" si="0"/>
        <v>49999.999999999978</v>
      </c>
      <c r="H3" s="34">
        <f t="shared" si="0"/>
        <v>49999.999999999978</v>
      </c>
      <c r="I3" s="34">
        <f t="shared" si="0"/>
        <v>49999.999999999978</v>
      </c>
      <c r="J3" s="34">
        <f t="shared" si="0"/>
        <v>49999.999999999978</v>
      </c>
      <c r="K3" s="34">
        <f t="shared" si="0"/>
        <v>49999.999999999978</v>
      </c>
      <c r="L3" s="34">
        <f t="shared" si="0"/>
        <v>49999.999999999978</v>
      </c>
      <c r="M3" s="34">
        <f t="shared" si="0"/>
        <v>49999.999999999978</v>
      </c>
      <c r="N3" s="34">
        <f t="shared" si="0"/>
        <v>49999.999999999978</v>
      </c>
      <c r="O3" s="34">
        <f t="shared" si="0"/>
        <v>49999.999999999978</v>
      </c>
      <c r="P3" s="34">
        <f t="shared" si="0"/>
        <v>49999.999999999978</v>
      </c>
      <c r="Q3" s="34">
        <f t="shared" si="0"/>
        <v>49999.999999999978</v>
      </c>
      <c r="R3" s="34">
        <f t="shared" si="0"/>
        <v>49999.999999999978</v>
      </c>
      <c r="S3" s="34">
        <f t="shared" si="0"/>
        <v>49999.999999999978</v>
      </c>
      <c r="T3" s="34">
        <f t="shared" si="0"/>
        <v>49999.999999999978</v>
      </c>
      <c r="U3" s="34">
        <f t="shared" si="0"/>
        <v>49999.999999999978</v>
      </c>
      <c r="V3" s="34">
        <f t="shared" si="0"/>
        <v>49999.999999999978</v>
      </c>
      <c r="W3" s="34">
        <f t="shared" si="0"/>
        <v>49999.999999999978</v>
      </c>
      <c r="X3" s="34">
        <f t="shared" si="0"/>
        <v>49999.999999999978</v>
      </c>
      <c r="Y3" s="34">
        <f t="shared" si="0"/>
        <v>49999.999999999978</v>
      </c>
      <c r="Z3" s="34">
        <f t="shared" si="0"/>
        <v>49999.999999999978</v>
      </c>
      <c r="AA3" s="34">
        <f t="shared" si="0"/>
        <v>49999.999999999978</v>
      </c>
      <c r="AB3" s="34">
        <f t="shared" si="0"/>
        <v>49999.999999999978</v>
      </c>
      <c r="AC3" s="34">
        <f t="shared" si="0"/>
        <v>49999.999999999978</v>
      </c>
      <c r="AD3" s="34">
        <f t="shared" si="0"/>
        <v>49999.999999999978</v>
      </c>
      <c r="AE3" s="34">
        <f t="shared" si="0"/>
        <v>49999.999999999978</v>
      </c>
      <c r="AF3" s="34">
        <f t="shared" si="0"/>
        <v>49999.999999999978</v>
      </c>
      <c r="AG3" s="34">
        <f t="shared" si="0"/>
        <v>49999.999999999978</v>
      </c>
      <c r="AH3" s="34">
        <f t="shared" si="0"/>
        <v>49999.999999999978</v>
      </c>
      <c r="AI3" s="34">
        <f t="shared" si="0"/>
        <v>49999.999999999978</v>
      </c>
      <c r="AJ3" s="34">
        <f t="shared" si="0"/>
        <v>49999.999999999978</v>
      </c>
      <c r="AK3" s="34">
        <f t="shared" si="0"/>
        <v>49999.999999999978</v>
      </c>
      <c r="AL3" s="34">
        <f t="shared" si="0"/>
        <v>49999.999999999978</v>
      </c>
      <c r="AM3" s="34">
        <f t="shared" si="0"/>
        <v>49999.999999999978</v>
      </c>
      <c r="AN3" s="34">
        <f t="shared" si="0"/>
        <v>49999.999999999978</v>
      </c>
      <c r="AO3" s="34">
        <f t="shared" si="0"/>
        <v>49999.999999999978</v>
      </c>
      <c r="AP3" s="34">
        <f t="shared" si="0"/>
        <v>49999.999999999978</v>
      </c>
      <c r="AQ3" s="34">
        <f t="shared" si="0"/>
        <v>49999.999999999978</v>
      </c>
      <c r="AR3" s="34">
        <f t="shared" si="0"/>
        <v>49999.999999999978</v>
      </c>
      <c r="AS3" s="34">
        <f t="shared" si="0"/>
        <v>49999.999999999978</v>
      </c>
      <c r="AT3" s="34">
        <f t="shared" si="0"/>
        <v>49999.999999999978</v>
      </c>
      <c r="AU3" s="34">
        <f t="shared" si="0"/>
        <v>49999.999999999978</v>
      </c>
      <c r="AV3" s="34">
        <f t="shared" si="0"/>
        <v>49999.999999999978</v>
      </c>
      <c r="AW3" s="34">
        <f t="shared" si="0"/>
        <v>49999.999999999978</v>
      </c>
      <c r="AX3" s="34">
        <f t="shared" si="0"/>
        <v>49999.999999999978</v>
      </c>
      <c r="AY3" s="34">
        <f t="shared" si="0"/>
        <v>49999.999999999978</v>
      </c>
      <c r="AZ3" s="34">
        <f t="shared" si="0"/>
        <v>49999.999999999978</v>
      </c>
      <c r="BA3" s="35">
        <f t="shared" si="0"/>
        <v>49999.999999999978</v>
      </c>
    </row>
    <row r="4" spans="1:53" ht="16.5" thickBot="1" x14ac:dyDescent="0.3">
      <c r="A4" s="27" t="s">
        <v>115</v>
      </c>
      <c r="B4" s="42">
        <f>$I$1*$L$1</f>
        <v>30000.000000000025</v>
      </c>
      <c r="C4" s="36">
        <f t="shared" ref="C4:BA4" si="1">$I$1*$L$1</f>
        <v>30000.000000000025</v>
      </c>
      <c r="D4" s="36">
        <f t="shared" si="1"/>
        <v>30000.000000000025</v>
      </c>
      <c r="E4" s="36">
        <f t="shared" si="1"/>
        <v>30000.000000000025</v>
      </c>
      <c r="F4" s="36">
        <f t="shared" si="1"/>
        <v>30000.000000000025</v>
      </c>
      <c r="G4" s="36">
        <f t="shared" si="1"/>
        <v>30000.000000000025</v>
      </c>
      <c r="H4" s="36">
        <f t="shared" si="1"/>
        <v>30000.000000000025</v>
      </c>
      <c r="I4" s="36">
        <f t="shared" si="1"/>
        <v>30000.000000000025</v>
      </c>
      <c r="J4" s="36">
        <f t="shared" si="1"/>
        <v>30000.000000000025</v>
      </c>
      <c r="K4" s="36">
        <f t="shared" si="1"/>
        <v>30000.000000000025</v>
      </c>
      <c r="L4" s="36">
        <f t="shared" si="1"/>
        <v>30000.000000000025</v>
      </c>
      <c r="M4" s="36">
        <f t="shared" si="1"/>
        <v>30000.000000000025</v>
      </c>
      <c r="N4" s="36">
        <f t="shared" si="1"/>
        <v>30000.000000000025</v>
      </c>
      <c r="O4" s="36">
        <f t="shared" si="1"/>
        <v>30000.000000000025</v>
      </c>
      <c r="P4" s="36">
        <f t="shared" si="1"/>
        <v>30000.000000000025</v>
      </c>
      <c r="Q4" s="36">
        <f t="shared" si="1"/>
        <v>30000.000000000025</v>
      </c>
      <c r="R4" s="36">
        <f t="shared" si="1"/>
        <v>30000.000000000025</v>
      </c>
      <c r="S4" s="36">
        <f t="shared" si="1"/>
        <v>30000.000000000025</v>
      </c>
      <c r="T4" s="36">
        <f t="shared" si="1"/>
        <v>30000.000000000025</v>
      </c>
      <c r="U4" s="36">
        <f t="shared" si="1"/>
        <v>30000.000000000025</v>
      </c>
      <c r="V4" s="36">
        <f t="shared" si="1"/>
        <v>30000.000000000025</v>
      </c>
      <c r="W4" s="36">
        <f t="shared" si="1"/>
        <v>30000.000000000025</v>
      </c>
      <c r="X4" s="36">
        <f t="shared" si="1"/>
        <v>30000.000000000025</v>
      </c>
      <c r="Y4" s="36">
        <f t="shared" si="1"/>
        <v>30000.000000000025</v>
      </c>
      <c r="Z4" s="36">
        <f t="shared" si="1"/>
        <v>30000.000000000025</v>
      </c>
      <c r="AA4" s="36">
        <f t="shared" si="1"/>
        <v>30000.000000000025</v>
      </c>
      <c r="AB4" s="36">
        <f t="shared" si="1"/>
        <v>30000.000000000025</v>
      </c>
      <c r="AC4" s="36">
        <f t="shared" si="1"/>
        <v>30000.000000000025</v>
      </c>
      <c r="AD4" s="36">
        <f t="shared" si="1"/>
        <v>30000.000000000025</v>
      </c>
      <c r="AE4" s="36">
        <f t="shared" si="1"/>
        <v>30000.000000000025</v>
      </c>
      <c r="AF4" s="36">
        <f t="shared" si="1"/>
        <v>30000.000000000025</v>
      </c>
      <c r="AG4" s="36">
        <f t="shared" si="1"/>
        <v>30000.000000000025</v>
      </c>
      <c r="AH4" s="36">
        <f t="shared" si="1"/>
        <v>30000.000000000025</v>
      </c>
      <c r="AI4" s="36">
        <f t="shared" si="1"/>
        <v>30000.000000000025</v>
      </c>
      <c r="AJ4" s="36">
        <f t="shared" si="1"/>
        <v>30000.000000000025</v>
      </c>
      <c r="AK4" s="36">
        <f t="shared" si="1"/>
        <v>30000.000000000025</v>
      </c>
      <c r="AL4" s="36">
        <f t="shared" si="1"/>
        <v>30000.000000000025</v>
      </c>
      <c r="AM4" s="36">
        <f t="shared" si="1"/>
        <v>30000.000000000025</v>
      </c>
      <c r="AN4" s="36">
        <f t="shared" si="1"/>
        <v>30000.000000000025</v>
      </c>
      <c r="AO4" s="36">
        <f t="shared" si="1"/>
        <v>30000.000000000025</v>
      </c>
      <c r="AP4" s="36">
        <f t="shared" si="1"/>
        <v>30000.000000000025</v>
      </c>
      <c r="AQ4" s="36">
        <f t="shared" si="1"/>
        <v>30000.000000000025</v>
      </c>
      <c r="AR4" s="36">
        <f t="shared" si="1"/>
        <v>30000.000000000025</v>
      </c>
      <c r="AS4" s="36">
        <f t="shared" si="1"/>
        <v>30000.000000000025</v>
      </c>
      <c r="AT4" s="36">
        <f t="shared" si="1"/>
        <v>30000.000000000025</v>
      </c>
      <c r="AU4" s="36">
        <f t="shared" si="1"/>
        <v>30000.000000000025</v>
      </c>
      <c r="AV4" s="36">
        <f t="shared" si="1"/>
        <v>30000.000000000025</v>
      </c>
      <c r="AW4" s="36">
        <f t="shared" si="1"/>
        <v>30000.000000000025</v>
      </c>
      <c r="AX4" s="36">
        <f t="shared" si="1"/>
        <v>30000.000000000025</v>
      </c>
      <c r="AY4" s="36">
        <f t="shared" si="1"/>
        <v>30000.000000000025</v>
      </c>
      <c r="AZ4" s="36">
        <f t="shared" si="1"/>
        <v>30000.000000000025</v>
      </c>
      <c r="BA4" s="37">
        <f t="shared" si="1"/>
        <v>30000.000000000025</v>
      </c>
    </row>
    <row r="15" spans="1:53" x14ac:dyDescent="0.25">
      <c r="F15" s="10"/>
    </row>
  </sheetData>
  <phoneticPr fontId="2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6.85546875" style="1" customWidth="1"/>
    <col min="2" max="2" width="10.140625" style="1" bestFit="1" customWidth="1"/>
    <col min="3" max="16384" width="9.140625" style="1"/>
  </cols>
  <sheetData>
    <row r="1" spans="1:2" ht="16.5" thickBot="1" x14ac:dyDescent="0.3">
      <c r="A1" s="1" t="str">
        <f>_xlfn.CONCAT( "Table of Completions Pad Storage Capacity [",VLOOKUP("volume", Units!$A$2:$B$11, 2, FALSE),"]")</f>
        <v>Table of Completions Pad Storage Capacity [bbl]</v>
      </c>
    </row>
    <row r="2" spans="1:2" s="6" customFormat="1" x14ac:dyDescent="0.25">
      <c r="A2" s="4" t="s">
        <v>158</v>
      </c>
      <c r="B2" s="25" t="s">
        <v>46</v>
      </c>
    </row>
    <row r="3" spans="1:2" ht="16.5" thickBot="1" x14ac:dyDescent="0.3">
      <c r="A3" s="27" t="s">
        <v>109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108</v>
      </c>
    </row>
    <row r="2" spans="1:16" x14ac:dyDescent="0.25">
      <c r="A2" s="2" t="s">
        <v>109</v>
      </c>
    </row>
    <row r="3" spans="1:16" x14ac:dyDescent="0.25">
      <c r="A3" s="10"/>
      <c r="N3" s="11"/>
      <c r="O3" s="11"/>
      <c r="P3" s="11"/>
    </row>
    <row r="4" spans="1:16" x14ac:dyDescent="0.25">
      <c r="A4" s="10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7.5703125" style="1" customWidth="1"/>
    <col min="2" max="16384" width="9.140625" style="1"/>
  </cols>
  <sheetData>
    <row r="1" spans="1:2" ht="16.5" thickBot="1" x14ac:dyDescent="0.3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6" customFormat="1" x14ac:dyDescent="0.25">
      <c r="A2" s="4" t="s">
        <v>158</v>
      </c>
      <c r="B2" s="25" t="s">
        <v>46</v>
      </c>
    </row>
    <row r="3" spans="1:2" s="6" customFormat="1" ht="16.5" thickBot="1" x14ac:dyDescent="0.3">
      <c r="A3" s="27" t="s">
        <v>109</v>
      </c>
      <c r="B3" s="37">
        <v>30000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12"/>
  <sheetViews>
    <sheetView workbookViewId="0">
      <selection activeCell="A5" sqref="A5"/>
    </sheetView>
  </sheetViews>
  <sheetFormatPr defaultColWidth="9.140625" defaultRowHeight="15.75" x14ac:dyDescent="0.25"/>
  <cols>
    <col min="1" max="1" width="11" style="1" customWidth="1"/>
    <col min="2" max="2" width="10.140625" style="1" bestFit="1" customWidth="1"/>
    <col min="3" max="16384" width="9.140625" style="1"/>
  </cols>
  <sheetData>
    <row r="1" spans="1:2" ht="16.5" thickBot="1" x14ac:dyDescent="0.3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6" customFormat="1" x14ac:dyDescent="0.25">
      <c r="A2" s="4" t="s">
        <v>230</v>
      </c>
      <c r="B2" s="25" t="s">
        <v>46</v>
      </c>
    </row>
    <row r="3" spans="1:2" x14ac:dyDescent="0.25">
      <c r="A3" s="26" t="s">
        <v>125</v>
      </c>
      <c r="B3" s="35"/>
    </row>
    <row r="4" spans="1:2" x14ac:dyDescent="0.25">
      <c r="A4" s="26" t="s">
        <v>126</v>
      </c>
      <c r="B4" s="35"/>
    </row>
    <row r="5" spans="1:2" x14ac:dyDescent="0.25">
      <c r="A5" s="26" t="s">
        <v>127</v>
      </c>
      <c r="B5" s="35"/>
    </row>
    <row r="6" spans="1:2" x14ac:dyDescent="0.25">
      <c r="A6" s="26" t="s">
        <v>128</v>
      </c>
      <c r="B6" s="35"/>
    </row>
    <row r="7" spans="1:2" x14ac:dyDescent="0.25">
      <c r="A7" s="26" t="s">
        <v>129</v>
      </c>
      <c r="B7" s="35"/>
    </row>
    <row r="8" spans="1:2" x14ac:dyDescent="0.25">
      <c r="A8" s="26" t="s">
        <v>130</v>
      </c>
      <c r="B8" s="35"/>
    </row>
    <row r="9" spans="1:2" x14ac:dyDescent="0.25">
      <c r="A9" s="26" t="s">
        <v>131</v>
      </c>
      <c r="B9" s="35"/>
    </row>
    <row r="10" spans="1:2" x14ac:dyDescent="0.25">
      <c r="A10" s="26" t="s">
        <v>132</v>
      </c>
      <c r="B10" s="35"/>
    </row>
    <row r="11" spans="1:2" ht="16.5" thickBot="1" x14ac:dyDescent="0.3">
      <c r="A11" s="27" t="s">
        <v>133</v>
      </c>
      <c r="B11" s="37"/>
    </row>
    <row r="12" spans="1:2" x14ac:dyDescent="0.25">
      <c r="A12" s="11"/>
      <c r="B12" s="83"/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A9"/>
  <sheetViews>
    <sheetView showZeros="0" workbookViewId="0">
      <selection activeCell="A5" sqref="A5"/>
    </sheetView>
  </sheetViews>
  <sheetFormatPr defaultColWidth="9.140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16384" width="9.140625" style="1"/>
  </cols>
  <sheetData>
    <row r="1" spans="1:53" ht="16.5" thickBot="1" x14ac:dyDescent="0.3">
      <c r="A1" s="1" t="str">
        <f>_xlfn.CONCAT( "Operating Capacity of Disposal Site [%]")</f>
        <v>Operating Capacity of Disposal Site [%]</v>
      </c>
    </row>
    <row r="2" spans="1:53" s="6" customFormat="1" x14ac:dyDescent="0.25">
      <c r="A2" s="4" t="s">
        <v>231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s="6" customFormat="1" x14ac:dyDescent="0.25">
      <c r="A3" s="26" t="s">
        <v>111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  <c r="Z3" s="7">
        <v>1</v>
      </c>
      <c r="AA3" s="7">
        <v>1</v>
      </c>
      <c r="AB3" s="7">
        <v>1</v>
      </c>
      <c r="AC3" s="7">
        <v>1</v>
      </c>
      <c r="AD3" s="7">
        <v>1</v>
      </c>
      <c r="AE3" s="7">
        <v>1</v>
      </c>
      <c r="AF3" s="7">
        <v>1</v>
      </c>
      <c r="AG3" s="7">
        <v>1</v>
      </c>
      <c r="AH3" s="7">
        <v>1</v>
      </c>
      <c r="AI3" s="7">
        <v>1</v>
      </c>
      <c r="AJ3" s="7">
        <v>1</v>
      </c>
      <c r="AK3" s="7">
        <v>1</v>
      </c>
      <c r="AL3" s="7">
        <v>1</v>
      </c>
      <c r="AM3" s="7">
        <v>1</v>
      </c>
      <c r="AN3" s="7">
        <v>1</v>
      </c>
      <c r="AO3" s="7">
        <v>1</v>
      </c>
      <c r="AP3" s="7">
        <v>1</v>
      </c>
      <c r="AQ3" s="7">
        <v>1</v>
      </c>
      <c r="AR3" s="7">
        <v>1</v>
      </c>
      <c r="AS3" s="7">
        <v>1</v>
      </c>
      <c r="AT3" s="7">
        <v>1</v>
      </c>
      <c r="AU3" s="7">
        <v>1</v>
      </c>
      <c r="AV3" s="7">
        <v>1</v>
      </c>
      <c r="AW3" s="7">
        <v>1</v>
      </c>
      <c r="AX3" s="7">
        <v>1</v>
      </c>
      <c r="AY3" s="7">
        <v>1</v>
      </c>
      <c r="AZ3" s="7">
        <v>1</v>
      </c>
      <c r="BA3" s="29">
        <v>1</v>
      </c>
    </row>
    <row r="4" spans="1:53" s="6" customFormat="1" ht="16.5" thickBot="1" x14ac:dyDescent="0.3">
      <c r="A4" s="27" t="s">
        <v>112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  <c r="Z4" s="8">
        <v>1</v>
      </c>
      <c r="AA4" s="8">
        <v>1</v>
      </c>
      <c r="AB4" s="8">
        <v>1</v>
      </c>
      <c r="AC4" s="8">
        <v>1</v>
      </c>
      <c r="AD4" s="8">
        <v>1</v>
      </c>
      <c r="AE4" s="8">
        <v>1</v>
      </c>
      <c r="AF4" s="8">
        <v>1</v>
      </c>
      <c r="AG4" s="8">
        <v>1</v>
      </c>
      <c r="AH4" s="8">
        <v>1</v>
      </c>
      <c r="AI4" s="8">
        <v>1</v>
      </c>
      <c r="AJ4" s="8">
        <v>1</v>
      </c>
      <c r="AK4" s="8">
        <v>1</v>
      </c>
      <c r="AL4" s="8">
        <v>1</v>
      </c>
      <c r="AM4" s="8">
        <v>1</v>
      </c>
      <c r="AN4" s="8">
        <v>1</v>
      </c>
      <c r="AO4" s="8">
        <v>1</v>
      </c>
      <c r="AP4" s="8">
        <v>1</v>
      </c>
      <c r="AQ4" s="8">
        <v>1</v>
      </c>
      <c r="AR4" s="8">
        <v>1</v>
      </c>
      <c r="AS4" s="8">
        <v>1</v>
      </c>
      <c r="AT4" s="8">
        <v>1</v>
      </c>
      <c r="AU4" s="8">
        <v>1</v>
      </c>
      <c r="AV4" s="8">
        <v>1</v>
      </c>
      <c r="AW4" s="8">
        <v>1</v>
      </c>
      <c r="AX4" s="8">
        <v>1</v>
      </c>
      <c r="AY4" s="8">
        <v>1</v>
      </c>
      <c r="AZ4" s="8">
        <v>1</v>
      </c>
      <c r="BA4" s="9">
        <v>1</v>
      </c>
    </row>
    <row r="8" spans="1:53" x14ac:dyDescent="0.25">
      <c r="B8" s="45"/>
    </row>
    <row r="9" spans="1:53" x14ac:dyDescent="0.25">
      <c r="D9" s="1" t="s">
        <v>250</v>
      </c>
      <c r="F9" s="10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zoomScaleNormal="100" workbookViewId="0">
      <selection activeCell="A5" sqref="A5"/>
    </sheetView>
  </sheetViews>
  <sheetFormatPr defaultColWidth="9.140625" defaultRowHeight="15.75" x14ac:dyDescent="0.25"/>
  <cols>
    <col min="1" max="1" width="11.85546875" style="1" customWidth="1"/>
    <col min="2" max="16384" width="9.140625" style="1"/>
  </cols>
  <sheetData>
    <row r="1" spans="1:2" ht="16.5" thickBot="1" x14ac:dyDescent="0.3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6" customFormat="1" x14ac:dyDescent="0.25">
      <c r="A2" s="4" t="s">
        <v>231</v>
      </c>
      <c r="B2" s="25" t="s">
        <v>46</v>
      </c>
    </row>
    <row r="3" spans="1:2" s="6" customFormat="1" x14ac:dyDescent="0.25">
      <c r="A3" s="26" t="s">
        <v>111</v>
      </c>
      <c r="B3" s="29">
        <v>0.35</v>
      </c>
    </row>
    <row r="4" spans="1:2" s="6" customFormat="1" ht="16.5" thickBot="1" x14ac:dyDescent="0.3">
      <c r="A4" s="27" t="s">
        <v>112</v>
      </c>
      <c r="B4" s="9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2"/>
  <sheetViews>
    <sheetView workbookViewId="0">
      <selection activeCell="A5" sqref="A5"/>
    </sheetView>
  </sheetViews>
  <sheetFormatPr defaultColWidth="9.140625" defaultRowHeight="15.75" x14ac:dyDescent="0.25"/>
  <cols>
    <col min="1" max="1" width="15.57031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x14ac:dyDescent="0.25">
      <c r="A2" s="4" t="s">
        <v>169</v>
      </c>
      <c r="B2" s="86" t="s">
        <v>233</v>
      </c>
      <c r="C2" s="25" t="s">
        <v>46</v>
      </c>
    </row>
    <row r="3" spans="1:3" x14ac:dyDescent="0.25">
      <c r="A3" s="26" t="s">
        <v>119</v>
      </c>
      <c r="B3" s="84" t="s">
        <v>121</v>
      </c>
      <c r="C3" s="29">
        <v>0.2</v>
      </c>
    </row>
    <row r="4" spans="1:3" x14ac:dyDescent="0.25">
      <c r="A4" s="26" t="s">
        <v>120</v>
      </c>
      <c r="B4" s="84" t="s">
        <v>121</v>
      </c>
      <c r="C4" s="29">
        <v>0.2</v>
      </c>
    </row>
    <row r="5" spans="1:3" x14ac:dyDescent="0.25">
      <c r="A5" s="26" t="s">
        <v>119</v>
      </c>
      <c r="B5" s="84" t="s">
        <v>122</v>
      </c>
      <c r="C5" s="29">
        <v>0.3</v>
      </c>
    </row>
    <row r="6" spans="1:3" x14ac:dyDescent="0.25">
      <c r="A6" s="26" t="s">
        <v>120</v>
      </c>
      <c r="B6" s="84" t="s">
        <v>122</v>
      </c>
      <c r="C6" s="29">
        <v>0.3</v>
      </c>
    </row>
    <row r="7" spans="1:3" x14ac:dyDescent="0.25">
      <c r="A7" s="26" t="s">
        <v>119</v>
      </c>
      <c r="B7" s="84" t="s">
        <v>254</v>
      </c>
      <c r="C7" s="29">
        <v>0.5</v>
      </c>
    </row>
    <row r="8" spans="1:3" x14ac:dyDescent="0.25">
      <c r="A8" s="26" t="s">
        <v>120</v>
      </c>
      <c r="B8" s="84" t="s">
        <v>254</v>
      </c>
      <c r="C8" s="29">
        <v>0.5</v>
      </c>
    </row>
    <row r="9" spans="1:3" x14ac:dyDescent="0.25">
      <c r="A9" s="26" t="s">
        <v>119</v>
      </c>
      <c r="B9" s="84" t="s">
        <v>255</v>
      </c>
      <c r="C9" s="29">
        <v>1</v>
      </c>
    </row>
    <row r="10" spans="1:3" x14ac:dyDescent="0.25">
      <c r="A10" s="26" t="s">
        <v>120</v>
      </c>
      <c r="B10" s="84" t="s">
        <v>255</v>
      </c>
      <c r="C10" s="29">
        <v>1</v>
      </c>
    </row>
    <row r="11" spans="1:3" x14ac:dyDescent="0.25">
      <c r="A11" s="26" t="s">
        <v>119</v>
      </c>
      <c r="B11" s="84" t="s">
        <v>256</v>
      </c>
      <c r="C11" s="29">
        <v>0.7</v>
      </c>
    </row>
    <row r="12" spans="1:3" ht="16.5" thickBot="1" x14ac:dyDescent="0.3">
      <c r="A12" s="27" t="s">
        <v>120</v>
      </c>
      <c r="B12" s="87" t="s">
        <v>256</v>
      </c>
      <c r="C12" s="9">
        <v>0.7</v>
      </c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7.140625" style="1" customWidth="1"/>
    <col min="2" max="16384" width="9.140625" style="1"/>
  </cols>
  <sheetData>
    <row r="1" spans="1:2" ht="16.5" thickBot="1" x14ac:dyDescent="0.3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6" customFormat="1" x14ac:dyDescent="0.25">
      <c r="A2" s="4" t="s">
        <v>158</v>
      </c>
      <c r="B2" s="25" t="s">
        <v>46</v>
      </c>
    </row>
    <row r="3" spans="1:2" s="6" customFormat="1" ht="16.5" thickBot="1" x14ac:dyDescent="0.3">
      <c r="A3" s="27" t="s">
        <v>109</v>
      </c>
      <c r="B3" s="9"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U23"/>
  <sheetViews>
    <sheetView zoomScaleNormal="100" workbookViewId="0">
      <selection activeCell="A5" sqref="A5"/>
    </sheetView>
  </sheetViews>
  <sheetFormatPr defaultColWidth="9.140625" defaultRowHeight="15.75" x14ac:dyDescent="0.25"/>
  <cols>
    <col min="1" max="3" width="9.140625" style="1"/>
    <col min="4" max="6" width="10.140625" style="1" bestFit="1" customWidth="1"/>
    <col min="7" max="16384" width="9.140625" style="1"/>
  </cols>
  <sheetData>
    <row r="1" spans="1:21" ht="16.5" thickBot="1" x14ac:dyDescent="0.3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21" x14ac:dyDescent="0.25">
      <c r="A2" s="4" t="s">
        <v>230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73" t="s">
        <v>117</v>
      </c>
      <c r="P2" s="5" t="s">
        <v>273</v>
      </c>
      <c r="Q2" s="80" t="s">
        <v>274</v>
      </c>
      <c r="R2" s="5" t="s">
        <v>275</v>
      </c>
      <c r="S2" s="5" t="s">
        <v>276</v>
      </c>
      <c r="T2" s="80" t="s">
        <v>277</v>
      </c>
      <c r="U2" s="25" t="s">
        <v>109</v>
      </c>
    </row>
    <row r="3" spans="1:21" x14ac:dyDescent="0.25">
      <c r="A3" s="26" t="s">
        <v>89</v>
      </c>
      <c r="B3" s="7">
        <v>1E-4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7">
        <v>0</v>
      </c>
      <c r="K3" s="7">
        <v>0</v>
      </c>
      <c r="L3" s="77">
        <v>0</v>
      </c>
      <c r="M3" s="7">
        <v>0</v>
      </c>
      <c r="N3" s="77">
        <v>0</v>
      </c>
      <c r="O3" s="105">
        <v>0</v>
      </c>
      <c r="P3" s="7">
        <v>0</v>
      </c>
      <c r="Q3" s="77">
        <v>0</v>
      </c>
      <c r="R3" s="7">
        <v>0</v>
      </c>
      <c r="S3" s="7">
        <v>0</v>
      </c>
      <c r="T3" s="77">
        <v>0</v>
      </c>
      <c r="U3" s="29">
        <v>0</v>
      </c>
    </row>
    <row r="4" spans="1:21" x14ac:dyDescent="0.25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1E-4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7">
        <v>0</v>
      </c>
      <c r="M4" s="7">
        <v>0</v>
      </c>
      <c r="N4" s="77">
        <v>0</v>
      </c>
      <c r="O4" s="105">
        <v>0</v>
      </c>
      <c r="P4" s="7">
        <v>0</v>
      </c>
      <c r="Q4" s="77">
        <v>0</v>
      </c>
      <c r="R4" s="7">
        <v>0</v>
      </c>
      <c r="S4" s="7">
        <v>0</v>
      </c>
      <c r="T4" s="77">
        <v>0</v>
      </c>
      <c r="U4" s="29">
        <v>0</v>
      </c>
    </row>
    <row r="5" spans="1:21" x14ac:dyDescent="0.25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1E-4</v>
      </c>
      <c r="H5" s="7">
        <v>0</v>
      </c>
      <c r="I5" s="7">
        <v>0</v>
      </c>
      <c r="J5" s="77">
        <v>0</v>
      </c>
      <c r="K5" s="7">
        <v>0</v>
      </c>
      <c r="L5" s="77">
        <v>0</v>
      </c>
      <c r="M5" s="7">
        <v>0</v>
      </c>
      <c r="N5" s="77">
        <v>0</v>
      </c>
      <c r="O5" s="105">
        <v>0</v>
      </c>
      <c r="P5" s="7">
        <v>0</v>
      </c>
      <c r="Q5" s="77">
        <v>0</v>
      </c>
      <c r="R5" s="7">
        <v>0</v>
      </c>
      <c r="S5" s="7">
        <v>0</v>
      </c>
      <c r="T5" s="77">
        <v>0</v>
      </c>
      <c r="U5" s="29">
        <v>0</v>
      </c>
    </row>
    <row r="6" spans="1:21" x14ac:dyDescent="0.25">
      <c r="A6" s="70" t="s">
        <v>92</v>
      </c>
      <c r="B6" s="78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>
        <v>1E-4</v>
      </c>
      <c r="K6" s="78">
        <v>0</v>
      </c>
      <c r="L6" s="79">
        <v>0</v>
      </c>
      <c r="M6" s="78">
        <v>0</v>
      </c>
      <c r="N6" s="79">
        <v>0</v>
      </c>
      <c r="O6" s="113">
        <v>0</v>
      </c>
      <c r="P6" s="78">
        <v>0</v>
      </c>
      <c r="Q6" s="79">
        <v>0</v>
      </c>
      <c r="R6" s="78">
        <v>0</v>
      </c>
      <c r="S6" s="78">
        <v>0</v>
      </c>
      <c r="T6" s="79">
        <v>0</v>
      </c>
      <c r="U6" s="81">
        <v>0</v>
      </c>
    </row>
    <row r="7" spans="1:21" x14ac:dyDescent="0.25">
      <c r="A7" s="70" t="s">
        <v>109</v>
      </c>
      <c r="B7" s="78">
        <v>0</v>
      </c>
      <c r="C7" s="78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1E-4</v>
      </c>
      <c r="J7" s="79">
        <v>0</v>
      </c>
      <c r="K7" s="78">
        <v>0</v>
      </c>
      <c r="L7" s="79">
        <v>0</v>
      </c>
      <c r="M7" s="78">
        <v>0</v>
      </c>
      <c r="N7" s="79">
        <v>0</v>
      </c>
      <c r="O7" s="113">
        <v>0</v>
      </c>
      <c r="P7" s="78">
        <v>0</v>
      </c>
      <c r="Q7" s="79">
        <v>0</v>
      </c>
      <c r="R7" s="78">
        <v>0</v>
      </c>
      <c r="S7" s="78">
        <v>0</v>
      </c>
      <c r="T7" s="79">
        <v>0</v>
      </c>
      <c r="U7" s="81">
        <v>0</v>
      </c>
    </row>
    <row r="8" spans="1:21" x14ac:dyDescent="0.25">
      <c r="A8" s="26" t="s">
        <v>125</v>
      </c>
      <c r="B8" s="7">
        <v>0</v>
      </c>
      <c r="C8" s="7">
        <v>1E-4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7">
        <v>0</v>
      </c>
      <c r="K8" s="7">
        <v>1E-4</v>
      </c>
      <c r="L8" s="77">
        <v>0</v>
      </c>
      <c r="M8" s="7">
        <v>0</v>
      </c>
      <c r="N8" s="77">
        <v>0</v>
      </c>
      <c r="O8" s="105">
        <v>0</v>
      </c>
      <c r="P8" s="7">
        <v>0</v>
      </c>
      <c r="Q8" s="77">
        <v>0</v>
      </c>
      <c r="R8" s="7">
        <v>0</v>
      </c>
      <c r="S8" s="7">
        <v>0</v>
      </c>
      <c r="T8" s="77">
        <v>0</v>
      </c>
      <c r="U8" s="29">
        <v>0</v>
      </c>
    </row>
    <row r="9" spans="1:21" x14ac:dyDescent="0.25">
      <c r="A9" s="26" t="s">
        <v>126</v>
      </c>
      <c r="B9" s="7">
        <v>1E-4</v>
      </c>
      <c r="C9" s="7">
        <v>0</v>
      </c>
      <c r="D9" s="7">
        <v>1E-4</v>
      </c>
      <c r="E9" s="7">
        <v>0</v>
      </c>
      <c r="F9" s="7">
        <v>1E-4</v>
      </c>
      <c r="G9" s="7">
        <v>0</v>
      </c>
      <c r="H9" s="7">
        <v>0</v>
      </c>
      <c r="I9" s="7">
        <v>0</v>
      </c>
      <c r="J9" s="77">
        <v>0</v>
      </c>
      <c r="K9" s="7">
        <v>0</v>
      </c>
      <c r="L9" s="77">
        <v>0</v>
      </c>
      <c r="M9" s="7">
        <v>0</v>
      </c>
      <c r="N9" s="77">
        <v>0</v>
      </c>
      <c r="O9" s="105">
        <v>0</v>
      </c>
      <c r="P9" s="7">
        <v>0</v>
      </c>
      <c r="Q9" s="77">
        <v>0</v>
      </c>
      <c r="R9" s="7">
        <v>0</v>
      </c>
      <c r="S9" s="7">
        <v>0</v>
      </c>
      <c r="T9" s="77">
        <v>0</v>
      </c>
      <c r="U9" s="29">
        <v>0</v>
      </c>
    </row>
    <row r="10" spans="1:21" x14ac:dyDescent="0.25">
      <c r="A10" s="26" t="s">
        <v>127</v>
      </c>
      <c r="B10" s="7">
        <v>0</v>
      </c>
      <c r="C10" s="7">
        <v>1E-4</v>
      </c>
      <c r="D10" s="7">
        <v>0</v>
      </c>
      <c r="E10" s="7">
        <v>1E-4</v>
      </c>
      <c r="F10" s="7">
        <v>0</v>
      </c>
      <c r="G10" s="7">
        <v>0</v>
      </c>
      <c r="H10" s="7">
        <v>0</v>
      </c>
      <c r="I10" s="7">
        <v>0</v>
      </c>
      <c r="J10" s="77">
        <v>0</v>
      </c>
      <c r="K10" s="7">
        <v>0</v>
      </c>
      <c r="L10" s="77">
        <v>0</v>
      </c>
      <c r="M10" s="7">
        <v>1E-4</v>
      </c>
      <c r="N10" s="77">
        <v>0</v>
      </c>
      <c r="O10" s="105">
        <v>0</v>
      </c>
      <c r="P10" s="7">
        <v>0</v>
      </c>
      <c r="Q10" s="77">
        <v>0</v>
      </c>
      <c r="R10" s="7">
        <v>0</v>
      </c>
      <c r="S10" s="7">
        <v>0</v>
      </c>
      <c r="T10" s="77">
        <v>0</v>
      </c>
      <c r="U10" s="29">
        <v>0</v>
      </c>
    </row>
    <row r="11" spans="1:21" x14ac:dyDescent="0.25">
      <c r="A11" s="26" t="s">
        <v>128</v>
      </c>
      <c r="B11" s="7">
        <v>0</v>
      </c>
      <c r="C11" s="7">
        <v>0</v>
      </c>
      <c r="D11" s="7">
        <v>1E-4</v>
      </c>
      <c r="E11" s="7">
        <v>0</v>
      </c>
      <c r="F11" s="7">
        <v>0</v>
      </c>
      <c r="G11" s="7">
        <v>1E-4</v>
      </c>
      <c r="H11" s="7">
        <v>0</v>
      </c>
      <c r="I11" s="7">
        <v>0</v>
      </c>
      <c r="J11" s="77">
        <v>0</v>
      </c>
      <c r="K11" s="7">
        <v>0</v>
      </c>
      <c r="L11" s="77">
        <v>1E-4</v>
      </c>
      <c r="M11" s="7">
        <v>0</v>
      </c>
      <c r="N11" s="77">
        <v>0</v>
      </c>
      <c r="O11" s="105">
        <v>0</v>
      </c>
      <c r="P11" s="7">
        <v>0</v>
      </c>
      <c r="Q11" s="77">
        <v>0</v>
      </c>
      <c r="R11" s="7">
        <v>0</v>
      </c>
      <c r="S11" s="7">
        <v>0</v>
      </c>
      <c r="T11" s="77">
        <v>0</v>
      </c>
      <c r="U11" s="29">
        <v>0</v>
      </c>
    </row>
    <row r="12" spans="1:21" x14ac:dyDescent="0.25">
      <c r="A12" s="26" t="s">
        <v>129</v>
      </c>
      <c r="B12" s="7">
        <v>0</v>
      </c>
      <c r="C12" s="7">
        <v>1E-4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1E-4</v>
      </c>
      <c r="J12" s="77">
        <v>0</v>
      </c>
      <c r="K12" s="7">
        <v>0</v>
      </c>
      <c r="L12" s="77">
        <v>0</v>
      </c>
      <c r="M12" s="7">
        <v>0</v>
      </c>
      <c r="N12" s="77">
        <v>0</v>
      </c>
      <c r="O12" s="105">
        <v>0</v>
      </c>
      <c r="P12" s="7">
        <v>0</v>
      </c>
      <c r="Q12" s="77">
        <v>0</v>
      </c>
      <c r="R12" s="7">
        <v>0</v>
      </c>
      <c r="S12" s="7">
        <v>0</v>
      </c>
      <c r="T12" s="77">
        <v>0</v>
      </c>
      <c r="U12" s="29">
        <v>0</v>
      </c>
    </row>
    <row r="13" spans="1:21" x14ac:dyDescent="0.25">
      <c r="A13" s="26" t="s">
        <v>130</v>
      </c>
      <c r="B13" s="7">
        <v>0</v>
      </c>
      <c r="C13" s="7">
        <v>0</v>
      </c>
      <c r="D13" s="7">
        <v>0</v>
      </c>
      <c r="E13" s="7">
        <v>1E-4</v>
      </c>
      <c r="F13" s="7">
        <v>0</v>
      </c>
      <c r="G13" s="7">
        <v>0</v>
      </c>
      <c r="H13" s="7">
        <v>1E-4</v>
      </c>
      <c r="I13" s="7">
        <v>0</v>
      </c>
      <c r="J13" s="77">
        <v>0</v>
      </c>
      <c r="K13" s="7">
        <v>0</v>
      </c>
      <c r="L13" s="77">
        <v>0</v>
      </c>
      <c r="M13" s="7">
        <v>0</v>
      </c>
      <c r="N13" s="77">
        <v>0</v>
      </c>
      <c r="O13" s="105">
        <v>0</v>
      </c>
      <c r="P13" s="7">
        <v>0</v>
      </c>
      <c r="Q13" s="77">
        <v>0</v>
      </c>
      <c r="R13" s="7">
        <v>0</v>
      </c>
      <c r="S13" s="7">
        <v>0</v>
      </c>
      <c r="T13" s="77">
        <v>0</v>
      </c>
      <c r="U13" s="29">
        <v>0</v>
      </c>
    </row>
    <row r="14" spans="1:21" x14ac:dyDescent="0.25">
      <c r="A14" s="26" t="s">
        <v>131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1E-4</v>
      </c>
      <c r="H14" s="7">
        <v>0</v>
      </c>
      <c r="I14" s="7">
        <v>1E-4</v>
      </c>
      <c r="J14" s="77">
        <v>1E-4</v>
      </c>
      <c r="K14" s="7">
        <v>0</v>
      </c>
      <c r="L14" s="77">
        <v>0</v>
      </c>
      <c r="M14" s="7">
        <v>0</v>
      </c>
      <c r="N14" s="77">
        <v>0</v>
      </c>
      <c r="O14" s="105">
        <v>0</v>
      </c>
      <c r="P14" s="7">
        <v>0</v>
      </c>
      <c r="Q14" s="77">
        <v>0</v>
      </c>
      <c r="R14" s="7">
        <v>0</v>
      </c>
      <c r="S14" s="7">
        <v>0</v>
      </c>
      <c r="T14" s="77">
        <v>0</v>
      </c>
      <c r="U14" s="29">
        <v>0</v>
      </c>
    </row>
    <row r="15" spans="1:21" x14ac:dyDescent="0.25">
      <c r="A15" s="26" t="s">
        <v>132</v>
      </c>
      <c r="B15" s="7">
        <v>0</v>
      </c>
      <c r="C15" s="7">
        <v>0</v>
      </c>
      <c r="D15" s="7">
        <v>0</v>
      </c>
      <c r="E15" s="7">
        <v>0</v>
      </c>
      <c r="F15" s="7">
        <v>1E-4</v>
      </c>
      <c r="G15" s="7">
        <v>0</v>
      </c>
      <c r="H15" s="7">
        <v>1E-4</v>
      </c>
      <c r="I15" s="7">
        <v>0</v>
      </c>
      <c r="J15" s="77">
        <v>0</v>
      </c>
      <c r="K15" s="7">
        <v>0</v>
      </c>
      <c r="L15" s="77">
        <v>0</v>
      </c>
      <c r="M15" s="7">
        <v>0</v>
      </c>
      <c r="N15" s="77">
        <v>0</v>
      </c>
      <c r="O15" s="105">
        <v>0</v>
      </c>
      <c r="P15" s="7">
        <v>0</v>
      </c>
      <c r="Q15" s="77">
        <v>0</v>
      </c>
      <c r="R15" s="7">
        <v>0</v>
      </c>
      <c r="S15" s="7">
        <v>0</v>
      </c>
      <c r="T15" s="77">
        <v>0</v>
      </c>
      <c r="U15" s="29">
        <v>0</v>
      </c>
    </row>
    <row r="16" spans="1:21" x14ac:dyDescent="0.25">
      <c r="A16" s="70" t="s">
        <v>133</v>
      </c>
      <c r="B16" s="78">
        <v>0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 s="78">
        <v>1E-4</v>
      </c>
      <c r="I16" s="78">
        <v>0</v>
      </c>
      <c r="J16" s="79">
        <v>0</v>
      </c>
      <c r="K16" s="78">
        <v>0</v>
      </c>
      <c r="L16" s="79">
        <v>0</v>
      </c>
      <c r="M16" s="78">
        <v>0</v>
      </c>
      <c r="N16" s="79">
        <v>1E-4</v>
      </c>
      <c r="O16" s="113">
        <v>0</v>
      </c>
      <c r="P16" s="78">
        <v>0</v>
      </c>
      <c r="Q16" s="79">
        <v>0</v>
      </c>
      <c r="R16" s="78">
        <v>0</v>
      </c>
      <c r="S16" s="78">
        <v>0</v>
      </c>
      <c r="T16" s="79">
        <v>0</v>
      </c>
      <c r="U16" s="81">
        <v>0</v>
      </c>
    </row>
    <row r="17" spans="1:21" x14ac:dyDescent="0.25">
      <c r="A17" s="26" t="s">
        <v>117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7">
        <v>0</v>
      </c>
      <c r="K17" s="7">
        <v>0</v>
      </c>
      <c r="L17" s="77">
        <v>0</v>
      </c>
      <c r="M17" s="7">
        <v>0</v>
      </c>
      <c r="N17" s="77">
        <v>0</v>
      </c>
      <c r="O17" s="105">
        <v>0</v>
      </c>
      <c r="P17" s="7">
        <v>0</v>
      </c>
      <c r="Q17" s="77">
        <v>0</v>
      </c>
      <c r="R17" s="114">
        <v>0</v>
      </c>
      <c r="S17" s="115">
        <v>0</v>
      </c>
      <c r="T17" s="112">
        <v>0</v>
      </c>
      <c r="U17" s="29">
        <v>1E-4</v>
      </c>
    </row>
    <row r="18" spans="1:21" x14ac:dyDescent="0.25">
      <c r="A18" s="26" t="s">
        <v>273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7">
        <v>0</v>
      </c>
      <c r="K18" s="7">
        <v>0</v>
      </c>
      <c r="L18" s="77">
        <v>0</v>
      </c>
      <c r="M18" s="7">
        <v>0</v>
      </c>
      <c r="N18" s="77">
        <v>0</v>
      </c>
      <c r="O18" s="105">
        <v>0</v>
      </c>
      <c r="P18" s="7">
        <v>0</v>
      </c>
      <c r="Q18" s="77">
        <v>0</v>
      </c>
      <c r="R18" s="105">
        <v>1E-4</v>
      </c>
      <c r="S18" s="7">
        <v>1E-4</v>
      </c>
      <c r="T18" s="77">
        <v>0</v>
      </c>
      <c r="U18" s="29">
        <v>0</v>
      </c>
    </row>
    <row r="19" spans="1:21" x14ac:dyDescent="0.25">
      <c r="A19" s="70" t="s">
        <v>274</v>
      </c>
      <c r="B19" s="78">
        <v>0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  <c r="H19" s="78">
        <v>0</v>
      </c>
      <c r="I19" s="78">
        <v>0</v>
      </c>
      <c r="J19" s="79">
        <v>0</v>
      </c>
      <c r="K19" s="78">
        <v>0</v>
      </c>
      <c r="L19" s="79">
        <v>0</v>
      </c>
      <c r="M19" s="78">
        <v>0</v>
      </c>
      <c r="N19" s="79">
        <v>0</v>
      </c>
      <c r="O19" s="113">
        <v>0</v>
      </c>
      <c r="P19" s="78">
        <v>0</v>
      </c>
      <c r="Q19" s="79">
        <v>0</v>
      </c>
      <c r="R19" s="113">
        <v>0</v>
      </c>
      <c r="S19" s="78">
        <v>0</v>
      </c>
      <c r="T19" s="79">
        <v>1E-4</v>
      </c>
      <c r="U19" s="81">
        <v>0</v>
      </c>
    </row>
    <row r="20" spans="1:21" x14ac:dyDescent="0.25">
      <c r="A20" s="26" t="s">
        <v>114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7">
        <v>0</v>
      </c>
      <c r="K20" s="7">
        <v>0</v>
      </c>
      <c r="L20" s="77">
        <v>0</v>
      </c>
      <c r="M20" s="7">
        <v>0</v>
      </c>
      <c r="N20" s="77">
        <v>0</v>
      </c>
      <c r="O20" s="105">
        <v>0</v>
      </c>
      <c r="P20" s="7">
        <v>0</v>
      </c>
      <c r="Q20" s="77">
        <v>0</v>
      </c>
      <c r="R20" s="7">
        <v>0</v>
      </c>
      <c r="S20" s="7">
        <v>0</v>
      </c>
      <c r="T20" s="77">
        <v>0</v>
      </c>
      <c r="U20" s="29">
        <v>1E-4</v>
      </c>
    </row>
    <row r="21" spans="1:21" x14ac:dyDescent="0.25">
      <c r="A21" s="70" t="s">
        <v>115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 s="78">
        <v>0</v>
      </c>
      <c r="I21" s="78">
        <v>0</v>
      </c>
      <c r="J21" s="79">
        <v>0</v>
      </c>
      <c r="K21" s="78">
        <v>0</v>
      </c>
      <c r="L21" s="79">
        <v>0</v>
      </c>
      <c r="M21" s="78">
        <v>0</v>
      </c>
      <c r="N21" s="79">
        <v>0</v>
      </c>
      <c r="O21" s="113">
        <v>0</v>
      </c>
      <c r="P21" s="78">
        <v>0</v>
      </c>
      <c r="Q21" s="79">
        <v>0</v>
      </c>
      <c r="R21" s="78">
        <v>0</v>
      </c>
      <c r="S21" s="78">
        <v>0</v>
      </c>
      <c r="T21" s="79">
        <v>0</v>
      </c>
      <c r="U21" s="81">
        <v>1E-4</v>
      </c>
    </row>
    <row r="22" spans="1:21" x14ac:dyDescent="0.25">
      <c r="A22" s="26" t="s">
        <v>119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7">
        <v>0</v>
      </c>
      <c r="K22" s="7">
        <v>0</v>
      </c>
      <c r="L22" s="77">
        <v>0</v>
      </c>
      <c r="M22" s="7">
        <v>0</v>
      </c>
      <c r="N22" s="77">
        <v>0</v>
      </c>
      <c r="O22" s="105">
        <v>0</v>
      </c>
      <c r="P22" s="7">
        <v>1E-4</v>
      </c>
      <c r="Q22" s="77">
        <v>1E-4</v>
      </c>
      <c r="R22" s="7">
        <v>1E-4</v>
      </c>
      <c r="S22" s="115">
        <v>1E-4</v>
      </c>
      <c r="T22" s="77">
        <v>1E-4</v>
      </c>
      <c r="U22" s="29">
        <v>0</v>
      </c>
    </row>
    <row r="23" spans="1:21" ht="16.5" thickBot="1" x14ac:dyDescent="0.3">
      <c r="A23" s="27" t="s">
        <v>120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2">
        <v>0</v>
      </c>
      <c r="K23" s="8">
        <v>0</v>
      </c>
      <c r="L23" s="82">
        <v>0</v>
      </c>
      <c r="M23" s="8">
        <v>0</v>
      </c>
      <c r="N23" s="82">
        <v>0</v>
      </c>
      <c r="O23" s="106">
        <v>1E-4</v>
      </c>
      <c r="P23" s="8">
        <v>0</v>
      </c>
      <c r="Q23" s="82">
        <v>0</v>
      </c>
      <c r="R23" s="8">
        <v>0</v>
      </c>
      <c r="S23" s="8">
        <v>0</v>
      </c>
      <c r="T23" s="82">
        <v>0</v>
      </c>
      <c r="U23" s="9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>
      <selection activeCell="A5" sqref="A5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tr">
        <f>_xlfn.CONCAT( "Table of Freshwater Souring Cost [",VLOOKUP("currency", Units!$A$2:$B$11, 2, FALSE),"/", VLOOKUP("volume", Units!$A$2:$B$11, 2, FALSE),"]")</f>
        <v>Table of Freshwater Souring Cost [USD/bbl]</v>
      </c>
    </row>
    <row r="2" spans="1:2" s="6" customFormat="1" x14ac:dyDescent="0.25">
      <c r="A2" s="4" t="s">
        <v>168</v>
      </c>
      <c r="B2" s="25" t="s">
        <v>46</v>
      </c>
    </row>
    <row r="3" spans="1:2" s="6" customFormat="1" x14ac:dyDescent="0.25">
      <c r="A3" s="26" t="s">
        <v>114</v>
      </c>
      <c r="B3" s="29">
        <v>1.5</v>
      </c>
    </row>
    <row r="4" spans="1:2" ht="16.5" thickBot="1" x14ac:dyDescent="0.3">
      <c r="A4" s="27" t="s">
        <v>115</v>
      </c>
      <c r="B4" s="9">
        <v>1.55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9"/>
  <sheetViews>
    <sheetView workbookViewId="0">
      <selection activeCell="A5" sqref="A5"/>
    </sheetView>
  </sheetViews>
  <sheetFormatPr defaultColWidth="9.140625" defaultRowHeight="15.75" x14ac:dyDescent="0.25"/>
  <cols>
    <col min="1" max="16384" width="9.140625" style="1"/>
  </cols>
  <sheetData>
    <row r="1" spans="1:2" ht="16.5" thickBot="1" x14ac:dyDescent="0.3">
      <c r="A1" s="1" t="str">
        <f>_xlfn.CONCAT( "Table of Trucking Hourly Cost [",VLOOKUP("currency", Units!$A$2:$B$11, 2, FALSE),"/", "hour","]")</f>
        <v>Table of Trucking Hourly Cost [USD/hour]</v>
      </c>
    </row>
    <row r="2" spans="1:2" x14ac:dyDescent="0.25">
      <c r="A2" s="4" t="s">
        <v>230</v>
      </c>
      <c r="B2" s="25" t="s">
        <v>46</v>
      </c>
    </row>
    <row r="3" spans="1:2" x14ac:dyDescent="0.25">
      <c r="A3" s="26" t="s">
        <v>89</v>
      </c>
      <c r="B3" s="29">
        <v>95</v>
      </c>
    </row>
    <row r="4" spans="1:2" x14ac:dyDescent="0.25">
      <c r="A4" s="26" t="s">
        <v>90</v>
      </c>
      <c r="B4" s="29">
        <v>93</v>
      </c>
    </row>
    <row r="5" spans="1:2" x14ac:dyDescent="0.25">
      <c r="A5" s="26" t="s">
        <v>91</v>
      </c>
      <c r="B5" s="29">
        <v>97</v>
      </c>
    </row>
    <row r="6" spans="1:2" x14ac:dyDescent="0.25">
      <c r="A6" s="70" t="s">
        <v>92</v>
      </c>
      <c r="B6" s="81">
        <v>94</v>
      </c>
    </row>
    <row r="7" spans="1:2" x14ac:dyDescent="0.25">
      <c r="A7" s="90" t="s">
        <v>109</v>
      </c>
      <c r="B7" s="91">
        <v>90</v>
      </c>
    </row>
    <row r="8" spans="1:2" x14ac:dyDescent="0.25">
      <c r="A8" s="26" t="s">
        <v>114</v>
      </c>
      <c r="B8" s="29">
        <v>110</v>
      </c>
    </row>
    <row r="9" spans="1:2" ht="16.5" thickBot="1" x14ac:dyDescent="0.3">
      <c r="A9" s="27" t="s">
        <v>115</v>
      </c>
      <c r="B9" s="9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C7"/>
  <sheetViews>
    <sheetView workbookViewId="0">
      <selection activeCell="A5" sqref="A5"/>
    </sheetView>
  </sheetViews>
  <sheetFormatPr defaultColWidth="9.140625" defaultRowHeight="15.75" x14ac:dyDescent="0.25"/>
  <cols>
    <col min="1" max="16384" width="9.140625" style="1"/>
  </cols>
  <sheetData>
    <row r="1" spans="1:3" ht="16.5" thickBot="1" x14ac:dyDescent="0.3">
      <c r="A1" s="1" t="s">
        <v>232</v>
      </c>
    </row>
    <row r="2" spans="1:3" x14ac:dyDescent="0.25">
      <c r="A2" s="3" t="s">
        <v>230</v>
      </c>
      <c r="B2" s="5" t="s">
        <v>111</v>
      </c>
      <c r="C2" s="25" t="s">
        <v>112</v>
      </c>
    </row>
    <row r="3" spans="1:3" x14ac:dyDescent="0.25">
      <c r="A3" s="26" t="s">
        <v>89</v>
      </c>
      <c r="B3" s="7">
        <v>3</v>
      </c>
      <c r="C3" s="29">
        <v>3.5</v>
      </c>
    </row>
    <row r="4" spans="1:3" x14ac:dyDescent="0.25">
      <c r="A4" s="26" t="s">
        <v>90</v>
      </c>
      <c r="B4" s="7">
        <v>2.5</v>
      </c>
      <c r="C4" s="29">
        <v>2</v>
      </c>
    </row>
    <row r="5" spans="1:3" x14ac:dyDescent="0.25">
      <c r="A5" s="26" t="s">
        <v>91</v>
      </c>
      <c r="B5" s="7">
        <v>3</v>
      </c>
      <c r="C5" s="29">
        <v>0.5</v>
      </c>
    </row>
    <row r="6" spans="1:3" x14ac:dyDescent="0.25">
      <c r="A6" s="70" t="s">
        <v>92</v>
      </c>
      <c r="B6" s="78">
        <v>3</v>
      </c>
      <c r="C6" s="81">
        <v>3.5</v>
      </c>
    </row>
    <row r="7" spans="1:3" ht="16.5" thickBot="1" x14ac:dyDescent="0.3">
      <c r="A7" s="27" t="s">
        <v>109</v>
      </c>
      <c r="B7" s="8">
        <v>3</v>
      </c>
      <c r="C7" s="9">
        <v>1.5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4.42578125" style="1" customWidth="1"/>
    <col min="5" max="14" width="9.140625" style="1"/>
    <col min="15" max="16" width="12.140625" style="1" customWidth="1"/>
    <col min="17" max="17" width="4.5703125" style="1" customWidth="1"/>
    <col min="18" max="16384" width="9.140625" style="1"/>
  </cols>
  <sheetData>
    <row r="1" spans="1:1" x14ac:dyDescent="0.25">
      <c r="A1" s="1" t="s">
        <v>110</v>
      </c>
    </row>
    <row r="2" spans="1:1" x14ac:dyDescent="0.25">
      <c r="A2" s="2" t="s">
        <v>111</v>
      </c>
    </row>
    <row r="3" spans="1:1" x14ac:dyDescent="0.25">
      <c r="A3" s="2" t="s">
        <v>112</v>
      </c>
    </row>
    <row r="4" spans="1:1" x14ac:dyDescent="0.25">
      <c r="A4" s="10"/>
    </row>
    <row r="5" spans="1:1" x14ac:dyDescent="0.25">
      <c r="A5" s="10"/>
    </row>
    <row r="6" spans="1:1" x14ac:dyDescent="0.25">
      <c r="A6" s="10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4"/>
  <sheetViews>
    <sheetView workbookViewId="0">
      <selection activeCell="A6" sqref="A6"/>
    </sheetView>
  </sheetViews>
  <sheetFormatPr defaultColWidth="9.140625" defaultRowHeight="15.75" x14ac:dyDescent="0.25"/>
  <cols>
    <col min="1" max="1" width="12.7109375" style="1" customWidth="1"/>
    <col min="2" max="16384" width="9.140625" style="1"/>
  </cols>
  <sheetData>
    <row r="1" spans="1:5" ht="16.5" thickBot="1" x14ac:dyDescent="0.3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5" s="6" customFormat="1" x14ac:dyDescent="0.25">
      <c r="A2" s="4" t="s">
        <v>231</v>
      </c>
      <c r="B2" s="5" t="s">
        <v>151</v>
      </c>
      <c r="C2" s="5" t="s">
        <v>152</v>
      </c>
      <c r="D2" s="5" t="s">
        <v>153</v>
      </c>
      <c r="E2" s="25" t="s">
        <v>154</v>
      </c>
    </row>
    <row r="3" spans="1:5" s="6" customFormat="1" x14ac:dyDescent="0.25">
      <c r="A3" s="26" t="s">
        <v>111</v>
      </c>
      <c r="B3" s="34">
        <v>0</v>
      </c>
      <c r="C3" s="34">
        <v>1000</v>
      </c>
      <c r="D3" s="34">
        <v>1000</v>
      </c>
      <c r="E3" s="43">
        <v>1000</v>
      </c>
    </row>
    <row r="4" spans="1:5" s="6" customFormat="1" ht="16.5" thickBot="1" x14ac:dyDescent="0.3">
      <c r="A4" s="27" t="s">
        <v>112</v>
      </c>
      <c r="B4" s="36">
        <v>0</v>
      </c>
      <c r="C4" s="36">
        <v>1000</v>
      </c>
      <c r="D4" s="36">
        <v>1000</v>
      </c>
      <c r="E4" s="37">
        <v>1000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E4"/>
  <sheetViews>
    <sheetView workbookViewId="0">
      <selection activeCell="A6" sqref="A6"/>
    </sheetView>
  </sheetViews>
  <sheetFormatPr defaultColWidth="9.140625" defaultRowHeight="15.75" x14ac:dyDescent="0.25"/>
  <cols>
    <col min="1" max="1" width="19" style="1" customWidth="1"/>
    <col min="2" max="16384" width="9.140625" style="1"/>
  </cols>
  <sheetData>
    <row r="1" spans="1:5" ht="16.5" thickBot="1" x14ac:dyDescent="0.3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5" x14ac:dyDescent="0.25">
      <c r="A2" s="4" t="s">
        <v>231</v>
      </c>
      <c r="B2" s="5" t="s">
        <v>151</v>
      </c>
      <c r="C2" s="5" t="s">
        <v>152</v>
      </c>
      <c r="D2" s="5" t="s">
        <v>153</v>
      </c>
      <c r="E2" s="25" t="s">
        <v>154</v>
      </c>
    </row>
    <row r="3" spans="1:5" x14ac:dyDescent="0.25">
      <c r="A3" s="26" t="s">
        <v>111</v>
      </c>
      <c r="B3" s="34">
        <v>0</v>
      </c>
      <c r="C3" s="34">
        <v>7143</v>
      </c>
      <c r="D3" s="34">
        <v>14286</v>
      </c>
      <c r="E3" s="43">
        <v>50000</v>
      </c>
    </row>
    <row r="4" spans="1:5" ht="16.5" thickBot="1" x14ac:dyDescent="0.3">
      <c r="A4" s="27" t="s">
        <v>112</v>
      </c>
      <c r="B4" s="36">
        <v>0</v>
      </c>
      <c r="C4" s="36">
        <v>7143</v>
      </c>
      <c r="D4" s="36">
        <v>14286</v>
      </c>
      <c r="E4" s="37">
        <v>50000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>
      <selection activeCell="A5" sqref="A5"/>
    </sheetView>
  </sheetViews>
  <sheetFormatPr defaultColWidth="9.140625" defaultRowHeight="15.75" x14ac:dyDescent="0.25"/>
  <cols>
    <col min="1" max="1" width="13.140625" style="1" customWidth="1"/>
    <col min="2" max="16384" width="9.140625" style="1"/>
  </cols>
  <sheetData>
    <row r="1" spans="1:5" ht="16.5" thickBot="1" x14ac:dyDescent="0.3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5" s="6" customFormat="1" x14ac:dyDescent="0.25">
      <c r="A2" s="4" t="s">
        <v>171</v>
      </c>
      <c r="B2" s="5" t="s">
        <v>141</v>
      </c>
      <c r="C2" s="5" t="s">
        <v>142</v>
      </c>
      <c r="D2" s="5" t="s">
        <v>143</v>
      </c>
      <c r="E2" s="25" t="s">
        <v>144</v>
      </c>
    </row>
    <row r="3" spans="1:5" x14ac:dyDescent="0.25">
      <c r="A3" s="26" t="s">
        <v>117</v>
      </c>
      <c r="B3" s="34">
        <v>2</v>
      </c>
      <c r="C3" s="34">
        <v>2</v>
      </c>
      <c r="D3" s="34">
        <v>2</v>
      </c>
      <c r="E3" s="43">
        <v>2</v>
      </c>
    </row>
    <row r="4" spans="1:5" x14ac:dyDescent="0.25">
      <c r="A4" s="26" t="s">
        <v>273</v>
      </c>
      <c r="B4" s="34">
        <v>18</v>
      </c>
      <c r="C4" s="34">
        <v>18</v>
      </c>
      <c r="D4" s="34">
        <v>18</v>
      </c>
      <c r="E4" s="35">
        <v>18</v>
      </c>
    </row>
    <row r="5" spans="1:5" ht="16.5" thickBot="1" x14ac:dyDescent="0.3">
      <c r="A5" s="27" t="s">
        <v>274</v>
      </c>
      <c r="B5" s="36">
        <v>21</v>
      </c>
      <c r="C5" s="36">
        <v>21</v>
      </c>
      <c r="D5" s="36">
        <v>21</v>
      </c>
      <c r="E5" s="37">
        <v>21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5" sqref="A5"/>
    </sheetView>
  </sheetViews>
  <sheetFormatPr defaultColWidth="9.140625" defaultRowHeight="15.75" x14ac:dyDescent="0.25"/>
  <cols>
    <col min="1" max="1" width="18.140625" style="1" customWidth="1"/>
    <col min="2" max="16384" width="9.140625" style="1"/>
  </cols>
  <sheetData>
    <row r="1" spans="1:2" ht="16.5" thickBot="1" x14ac:dyDescent="0.3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25">
      <c r="A2" s="4" t="s">
        <v>235</v>
      </c>
      <c r="B2" s="25" t="s">
        <v>46</v>
      </c>
    </row>
    <row r="3" spans="1:2" x14ac:dyDescent="0.25">
      <c r="A3" s="26" t="s">
        <v>141</v>
      </c>
      <c r="B3" s="35">
        <v>0</v>
      </c>
    </row>
    <row r="4" spans="1:2" x14ac:dyDescent="0.25">
      <c r="A4" s="26" t="s">
        <v>142</v>
      </c>
      <c r="B4" s="35">
        <v>50000</v>
      </c>
    </row>
    <row r="5" spans="1:2" x14ac:dyDescent="0.25">
      <c r="A5" s="26" t="s">
        <v>143</v>
      </c>
      <c r="B5" s="35">
        <v>100000</v>
      </c>
    </row>
    <row r="6" spans="1:2" ht="16.5" thickBot="1" x14ac:dyDescent="0.3">
      <c r="A6" s="27" t="s">
        <v>144</v>
      </c>
      <c r="B6" s="37">
        <v>350000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2"/>
  <sheetViews>
    <sheetView zoomScaleNormal="100" workbookViewId="0">
      <selection activeCell="A5" sqref="A5"/>
    </sheetView>
  </sheetViews>
  <sheetFormatPr defaultColWidth="9.140625" defaultRowHeight="15.75" x14ac:dyDescent="0.25"/>
  <cols>
    <col min="1" max="1" width="16.140625" style="1" customWidth="1"/>
    <col min="2" max="2" width="23.5703125" style="1" bestFit="1" customWidth="1"/>
    <col min="3" max="16384" width="9.140625" style="1"/>
  </cols>
  <sheetData>
    <row r="1" spans="1:6" ht="16.5" thickBot="1" x14ac:dyDescent="0.3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x14ac:dyDescent="0.25">
      <c r="A2" s="4" t="s">
        <v>169</v>
      </c>
      <c r="B2" s="80" t="s">
        <v>233</v>
      </c>
      <c r="C2" s="5" t="s">
        <v>146</v>
      </c>
      <c r="D2" s="5" t="s">
        <v>147</v>
      </c>
      <c r="E2" s="5" t="s">
        <v>148</v>
      </c>
      <c r="F2" s="25" t="s">
        <v>149</v>
      </c>
    </row>
    <row r="3" spans="1:6" x14ac:dyDescent="0.25">
      <c r="A3" s="26" t="s">
        <v>119</v>
      </c>
      <c r="B3" s="76" t="s">
        <v>121</v>
      </c>
      <c r="C3" s="34">
        <v>75</v>
      </c>
      <c r="D3" s="34">
        <v>75</v>
      </c>
      <c r="E3" s="34">
        <v>75</v>
      </c>
      <c r="F3" s="35">
        <v>75</v>
      </c>
    </row>
    <row r="4" spans="1:6" x14ac:dyDescent="0.25">
      <c r="A4" s="26" t="s">
        <v>120</v>
      </c>
      <c r="B4" s="76" t="s">
        <v>121</v>
      </c>
      <c r="C4" s="34">
        <v>75</v>
      </c>
      <c r="D4" s="34">
        <v>75</v>
      </c>
      <c r="E4" s="34">
        <v>75</v>
      </c>
      <c r="F4" s="35">
        <v>75</v>
      </c>
    </row>
    <row r="5" spans="1:6" x14ac:dyDescent="0.25">
      <c r="A5" s="26" t="s">
        <v>119</v>
      </c>
      <c r="B5" s="76" t="s">
        <v>122</v>
      </c>
      <c r="C5" s="34">
        <v>100</v>
      </c>
      <c r="D5" s="34">
        <v>100</v>
      </c>
      <c r="E5" s="34">
        <v>100</v>
      </c>
      <c r="F5" s="35">
        <v>100</v>
      </c>
    </row>
    <row r="6" spans="1:6" x14ac:dyDescent="0.25">
      <c r="A6" s="26" t="s">
        <v>120</v>
      </c>
      <c r="B6" s="76" t="s">
        <v>122</v>
      </c>
      <c r="C6" s="34">
        <v>100</v>
      </c>
      <c r="D6" s="34">
        <v>100</v>
      </c>
      <c r="E6" s="34">
        <v>100</v>
      </c>
      <c r="F6" s="35">
        <v>100</v>
      </c>
    </row>
    <row r="7" spans="1:6" x14ac:dyDescent="0.25">
      <c r="A7" s="26" t="s">
        <v>119</v>
      </c>
      <c r="B7" s="76" t="s">
        <v>254</v>
      </c>
      <c r="C7" s="34">
        <v>1000</v>
      </c>
      <c r="D7" s="34">
        <v>1000</v>
      </c>
      <c r="E7" s="34">
        <v>1000</v>
      </c>
      <c r="F7" s="35">
        <v>1000</v>
      </c>
    </row>
    <row r="8" spans="1:6" x14ac:dyDescent="0.25">
      <c r="A8" s="26" t="s">
        <v>120</v>
      </c>
      <c r="B8" s="76" t="s">
        <v>254</v>
      </c>
      <c r="C8" s="34">
        <v>1000</v>
      </c>
      <c r="D8" s="34">
        <v>1000</v>
      </c>
      <c r="E8" s="34">
        <v>1000</v>
      </c>
      <c r="F8" s="35">
        <v>1000</v>
      </c>
    </row>
    <row r="9" spans="1:6" x14ac:dyDescent="0.25">
      <c r="A9" s="26" t="s">
        <v>119</v>
      </c>
      <c r="B9" s="76" t="s">
        <v>255</v>
      </c>
      <c r="C9" s="34">
        <v>500</v>
      </c>
      <c r="D9" s="34">
        <v>500</v>
      </c>
      <c r="E9" s="34">
        <v>500</v>
      </c>
      <c r="F9" s="35">
        <v>500</v>
      </c>
    </row>
    <row r="10" spans="1:6" x14ac:dyDescent="0.25">
      <c r="A10" s="26" t="s">
        <v>120</v>
      </c>
      <c r="B10" s="76" t="s">
        <v>255</v>
      </c>
      <c r="C10" s="34">
        <v>500</v>
      </c>
      <c r="D10" s="34">
        <v>500</v>
      </c>
      <c r="E10" s="34">
        <v>500</v>
      </c>
      <c r="F10" s="35">
        <v>500</v>
      </c>
    </row>
    <row r="11" spans="1:6" x14ac:dyDescent="0.25">
      <c r="A11" s="26" t="s">
        <v>119</v>
      </c>
      <c r="B11" s="76" t="s">
        <v>256</v>
      </c>
      <c r="C11" s="34">
        <v>800</v>
      </c>
      <c r="D11" s="34">
        <v>800</v>
      </c>
      <c r="E11" s="34">
        <v>800</v>
      </c>
      <c r="F11" s="35">
        <v>800</v>
      </c>
    </row>
    <row r="12" spans="1:6" ht="16.5" thickBot="1" x14ac:dyDescent="0.3">
      <c r="A12" s="27" t="s">
        <v>120</v>
      </c>
      <c r="B12" s="85" t="s">
        <v>256</v>
      </c>
      <c r="C12" s="36">
        <v>800</v>
      </c>
      <c r="D12" s="36">
        <v>800</v>
      </c>
      <c r="E12" s="36">
        <v>800</v>
      </c>
      <c r="F12" s="37">
        <v>800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A5" sqref="A5"/>
    </sheetView>
  </sheetViews>
  <sheetFormatPr defaultColWidth="9.140625" defaultRowHeight="15.75" x14ac:dyDescent="0.25"/>
  <cols>
    <col min="1" max="1" width="21.5703125" style="1" customWidth="1"/>
    <col min="2" max="2" width="9.140625" style="1"/>
    <col min="3" max="3" width="14.42578125" style="1" bestFit="1" customWidth="1"/>
    <col min="4" max="16384" width="9.140625" style="1"/>
  </cols>
  <sheetData>
    <row r="1" spans="1:5" ht="16.5" thickBot="1" x14ac:dyDescent="0.3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25">
      <c r="A2" s="4" t="s">
        <v>236</v>
      </c>
      <c r="B2" s="5" t="s">
        <v>146</v>
      </c>
      <c r="C2" s="5" t="s">
        <v>147</v>
      </c>
      <c r="D2" s="5" t="s">
        <v>148</v>
      </c>
      <c r="E2" s="25" t="s">
        <v>149</v>
      </c>
    </row>
    <row r="3" spans="1:5" x14ac:dyDescent="0.25">
      <c r="A3" s="26" t="s">
        <v>121</v>
      </c>
      <c r="B3" s="34">
        <v>0</v>
      </c>
      <c r="C3" s="34">
        <v>10000</v>
      </c>
      <c r="D3" s="34">
        <v>20000</v>
      </c>
      <c r="E3" s="35">
        <v>50000</v>
      </c>
    </row>
    <row r="4" spans="1:5" x14ac:dyDescent="0.25">
      <c r="A4" s="26" t="s">
        <v>122</v>
      </c>
      <c r="B4" s="34">
        <v>0</v>
      </c>
      <c r="C4" s="34">
        <v>10000</v>
      </c>
      <c r="D4" s="34">
        <v>20000</v>
      </c>
      <c r="E4" s="35">
        <v>50000</v>
      </c>
    </row>
    <row r="5" spans="1:5" x14ac:dyDescent="0.25">
      <c r="A5" s="26" t="s">
        <v>254</v>
      </c>
      <c r="B5" s="34">
        <v>0</v>
      </c>
      <c r="C5" s="34">
        <v>10000</v>
      </c>
      <c r="D5" s="34">
        <v>20000</v>
      </c>
      <c r="E5" s="35">
        <v>50000</v>
      </c>
    </row>
    <row r="6" spans="1:5" x14ac:dyDescent="0.25">
      <c r="A6" s="26" t="s">
        <v>255</v>
      </c>
      <c r="B6" s="34">
        <v>0</v>
      </c>
      <c r="C6" s="34">
        <v>10000</v>
      </c>
      <c r="D6" s="34">
        <v>20000</v>
      </c>
      <c r="E6" s="35">
        <v>50000</v>
      </c>
    </row>
    <row r="7" spans="1:5" ht="16.5" thickBot="1" x14ac:dyDescent="0.3">
      <c r="A7" s="27" t="s">
        <v>256</v>
      </c>
      <c r="B7" s="36">
        <v>0</v>
      </c>
      <c r="C7" s="36">
        <v>10000</v>
      </c>
      <c r="D7" s="36">
        <v>20000</v>
      </c>
      <c r="E7" s="37">
        <v>50000</v>
      </c>
    </row>
    <row r="9" spans="1:5" x14ac:dyDescent="0.25">
      <c r="C9" s="74"/>
    </row>
    <row r="10" spans="1:5" x14ac:dyDescent="0.25">
      <c r="C10" s="74"/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33.140625" style="1" bestFit="1" customWidth="1"/>
    <col min="2" max="2" width="9.140625" style="1" customWidth="1"/>
    <col min="3" max="16384" width="9.140625" style="1"/>
  </cols>
  <sheetData>
    <row r="1" spans="1:2" ht="16.5" thickBot="1" x14ac:dyDescent="0.3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25">
      <c r="A2" s="4" t="s">
        <v>45</v>
      </c>
      <c r="B2" s="25" t="s">
        <v>239</v>
      </c>
    </row>
    <row r="3" spans="1:2" ht="16.5" thickBot="1" x14ac:dyDescent="0.3">
      <c r="A3" s="27" t="s">
        <v>240</v>
      </c>
      <c r="B3" s="37">
        <v>300000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1CA9B-7923-4D65-AAFB-3C314AFCE483}">
  <sheetPr>
    <tabColor theme="5" tint="0.79998168889431442"/>
  </sheetPr>
  <dimension ref="A1:U23"/>
  <sheetViews>
    <sheetView zoomScaleNormal="100" workbookViewId="0">
      <pane ySplit="1" topLeftCell="A2" activePane="bottomLeft" state="frozen"/>
      <selection activeCell="A5" sqref="A5"/>
      <selection pane="bottomLeft" activeCell="H26" sqref="H26"/>
    </sheetView>
  </sheetViews>
  <sheetFormatPr defaultColWidth="9.140625" defaultRowHeight="15.75" x14ac:dyDescent="0.25"/>
  <cols>
    <col min="1" max="16384" width="9.140625" style="1"/>
  </cols>
  <sheetData>
    <row r="1" spans="1:21" ht="16.5" thickBot="1" x14ac:dyDescent="0.3">
      <c r="A1" s="1" t="str">
        <f>_xlfn.CONCAT( "Table of Pipeline Expansion Distances [",VLOOKUP("distance", Units!$A$2:$B$11, 2, FALSE),"]")</f>
        <v>Table of Pipeline Expansion Distances [mile]</v>
      </c>
    </row>
    <row r="2" spans="1:21" x14ac:dyDescent="0.25">
      <c r="A2" s="4" t="s">
        <v>230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73" t="s">
        <v>117</v>
      </c>
      <c r="P2" s="5" t="s">
        <v>273</v>
      </c>
      <c r="Q2" s="80" t="s">
        <v>274</v>
      </c>
      <c r="R2" s="5" t="s">
        <v>275</v>
      </c>
      <c r="S2" s="5" t="s">
        <v>276</v>
      </c>
      <c r="T2" s="80" t="s">
        <v>277</v>
      </c>
      <c r="U2" s="25" t="s">
        <v>109</v>
      </c>
    </row>
    <row r="3" spans="1:21" x14ac:dyDescent="0.25">
      <c r="A3" s="26" t="s">
        <v>89</v>
      </c>
      <c r="B3" s="7">
        <v>1.4259999999999999</v>
      </c>
      <c r="C3" s="7" t="s">
        <v>241</v>
      </c>
      <c r="D3" s="7" t="s">
        <v>241</v>
      </c>
      <c r="E3" s="7" t="s">
        <v>241</v>
      </c>
      <c r="F3" s="7" t="s">
        <v>241</v>
      </c>
      <c r="G3" s="7" t="s">
        <v>241</v>
      </c>
      <c r="H3" s="7" t="s">
        <v>241</v>
      </c>
      <c r="I3" s="7" t="s">
        <v>241</v>
      </c>
      <c r="J3" s="77" t="s">
        <v>241</v>
      </c>
      <c r="K3" s="7" t="s">
        <v>241</v>
      </c>
      <c r="L3" s="77" t="s">
        <v>241</v>
      </c>
      <c r="M3" s="7" t="s">
        <v>241</v>
      </c>
      <c r="N3" s="77"/>
      <c r="O3" s="105" t="s">
        <v>241</v>
      </c>
      <c r="P3" s="7"/>
      <c r="Q3" s="77"/>
      <c r="R3" s="7"/>
      <c r="S3" s="7"/>
      <c r="T3" s="77"/>
      <c r="U3" s="29" t="s">
        <v>241</v>
      </c>
    </row>
    <row r="4" spans="1:21" x14ac:dyDescent="0.25">
      <c r="A4" s="26" t="s">
        <v>90</v>
      </c>
      <c r="B4" s="7" t="s">
        <v>241</v>
      </c>
      <c r="C4" s="7" t="s">
        <v>241</v>
      </c>
      <c r="D4" s="7" t="s">
        <v>241</v>
      </c>
      <c r="E4" s="7" t="s">
        <v>241</v>
      </c>
      <c r="F4" s="7">
        <v>1.6847000000000001</v>
      </c>
      <c r="G4" s="7" t="s">
        <v>241</v>
      </c>
      <c r="H4" s="7" t="s">
        <v>241</v>
      </c>
      <c r="I4" s="7" t="s">
        <v>241</v>
      </c>
      <c r="J4" s="77" t="s">
        <v>241</v>
      </c>
      <c r="K4" s="7" t="s">
        <v>241</v>
      </c>
      <c r="L4" s="77" t="s">
        <v>241</v>
      </c>
      <c r="M4" s="7" t="s">
        <v>241</v>
      </c>
      <c r="N4" s="77"/>
      <c r="O4" s="105" t="s">
        <v>241</v>
      </c>
      <c r="P4" s="7"/>
      <c r="Q4" s="77"/>
      <c r="R4" s="7"/>
      <c r="S4" s="7"/>
      <c r="T4" s="77"/>
      <c r="U4" s="29" t="s">
        <v>241</v>
      </c>
    </row>
    <row r="5" spans="1:21" x14ac:dyDescent="0.25">
      <c r="A5" s="26" t="s">
        <v>91</v>
      </c>
      <c r="B5" s="7" t="s">
        <v>241</v>
      </c>
      <c r="C5" s="7" t="s">
        <v>241</v>
      </c>
      <c r="D5" s="7" t="s">
        <v>241</v>
      </c>
      <c r="E5" s="7" t="s">
        <v>241</v>
      </c>
      <c r="F5" s="7" t="s">
        <v>241</v>
      </c>
      <c r="G5" s="7">
        <v>1.2563</v>
      </c>
      <c r="H5" s="7" t="s">
        <v>241</v>
      </c>
      <c r="I5" s="7" t="s">
        <v>241</v>
      </c>
      <c r="J5" s="77" t="s">
        <v>241</v>
      </c>
      <c r="K5" s="7" t="s">
        <v>241</v>
      </c>
      <c r="L5" s="77" t="s">
        <v>241</v>
      </c>
      <c r="M5" s="7" t="s">
        <v>241</v>
      </c>
      <c r="N5" s="77"/>
      <c r="O5" s="105" t="s">
        <v>241</v>
      </c>
      <c r="P5" s="7"/>
      <c r="Q5" s="77"/>
      <c r="R5" s="7"/>
      <c r="S5" s="7"/>
      <c r="T5" s="77"/>
      <c r="U5" s="29" t="s">
        <v>241</v>
      </c>
    </row>
    <row r="6" spans="1:21" x14ac:dyDescent="0.25">
      <c r="A6" s="70" t="s">
        <v>92</v>
      </c>
      <c r="B6" s="78" t="s">
        <v>241</v>
      </c>
      <c r="C6" s="78" t="s">
        <v>241</v>
      </c>
      <c r="D6" s="78" t="s">
        <v>241</v>
      </c>
      <c r="E6" s="78" t="s">
        <v>241</v>
      </c>
      <c r="F6" s="78" t="s">
        <v>241</v>
      </c>
      <c r="G6" s="78" t="s">
        <v>241</v>
      </c>
      <c r="H6" s="78" t="s">
        <v>241</v>
      </c>
      <c r="I6" s="78" t="s">
        <v>241</v>
      </c>
      <c r="J6" s="79">
        <v>2.5074000000000001</v>
      </c>
      <c r="K6" s="78" t="s">
        <v>241</v>
      </c>
      <c r="L6" s="79" t="s">
        <v>241</v>
      </c>
      <c r="M6" s="78" t="s">
        <v>241</v>
      </c>
      <c r="N6" s="79"/>
      <c r="O6" s="113" t="s">
        <v>241</v>
      </c>
      <c r="P6" s="78"/>
      <c r="Q6" s="79"/>
      <c r="R6" s="78"/>
      <c r="S6" s="78"/>
      <c r="T6" s="79"/>
      <c r="U6" s="81" t="s">
        <v>241</v>
      </c>
    </row>
    <row r="7" spans="1:21" x14ac:dyDescent="0.25">
      <c r="A7" s="90" t="s">
        <v>109</v>
      </c>
      <c r="B7" s="92" t="s">
        <v>241</v>
      </c>
      <c r="C7" s="92" t="s">
        <v>241</v>
      </c>
      <c r="D7" s="92"/>
      <c r="E7" s="92" t="s">
        <v>241</v>
      </c>
      <c r="F7" s="92" t="s">
        <v>241</v>
      </c>
      <c r="G7" s="92" t="s">
        <v>241</v>
      </c>
      <c r="H7" s="92" t="s">
        <v>241</v>
      </c>
      <c r="I7" s="92">
        <f>2*F4</f>
        <v>3.3694000000000002</v>
      </c>
      <c r="J7" s="79" t="s">
        <v>241</v>
      </c>
      <c r="K7" s="93" t="s">
        <v>241</v>
      </c>
      <c r="L7" s="96" t="s">
        <v>241</v>
      </c>
      <c r="M7" s="92"/>
      <c r="N7" s="95"/>
      <c r="O7" s="117" t="s">
        <v>241</v>
      </c>
      <c r="P7" s="92"/>
      <c r="Q7" s="95"/>
      <c r="R7" s="92"/>
      <c r="S7" s="92"/>
      <c r="T7" s="95"/>
      <c r="U7" s="94" t="s">
        <v>241</v>
      </c>
    </row>
    <row r="8" spans="1:21" x14ac:dyDescent="0.25">
      <c r="A8" s="26" t="s">
        <v>125</v>
      </c>
      <c r="B8" s="118" t="s">
        <v>241</v>
      </c>
      <c r="C8" s="118">
        <v>4.0752409775985399</v>
      </c>
      <c r="D8" s="7" t="s">
        <v>241</v>
      </c>
      <c r="E8" s="7" t="s">
        <v>241</v>
      </c>
      <c r="F8" s="7" t="s">
        <v>241</v>
      </c>
      <c r="G8" s="7" t="s">
        <v>241</v>
      </c>
      <c r="H8" s="7" t="s">
        <v>241</v>
      </c>
      <c r="I8" s="7" t="s">
        <v>241</v>
      </c>
      <c r="J8" s="77" t="s">
        <v>241</v>
      </c>
      <c r="K8" s="118">
        <v>4.1717000000000004</v>
      </c>
      <c r="L8" s="77" t="s">
        <v>241</v>
      </c>
      <c r="M8" s="7" t="s">
        <v>241</v>
      </c>
      <c r="N8" s="77"/>
      <c r="O8" s="105"/>
      <c r="P8" s="7"/>
      <c r="Q8" s="77"/>
      <c r="R8" s="7"/>
      <c r="S8" s="7"/>
      <c r="T8" s="77"/>
      <c r="U8" s="29"/>
    </row>
    <row r="9" spans="1:21" x14ac:dyDescent="0.25">
      <c r="A9" s="26" t="s">
        <v>126</v>
      </c>
      <c r="B9" s="118">
        <v>4.0752409775985399</v>
      </c>
      <c r="C9" s="118" t="s">
        <v>241</v>
      </c>
      <c r="D9" s="7">
        <v>8.2970000000000006</v>
      </c>
      <c r="E9" s="7" t="s">
        <v>241</v>
      </c>
      <c r="F9" s="7">
        <v>1.8142</v>
      </c>
      <c r="G9" s="7" t="s">
        <v>241</v>
      </c>
      <c r="H9" s="7" t="s">
        <v>241</v>
      </c>
      <c r="I9" s="7" t="s">
        <v>241</v>
      </c>
      <c r="J9" s="77" t="s">
        <v>241</v>
      </c>
      <c r="K9" s="7" t="s">
        <v>241</v>
      </c>
      <c r="L9" s="77" t="s">
        <v>241</v>
      </c>
      <c r="M9" s="7" t="s">
        <v>241</v>
      </c>
      <c r="N9" s="77"/>
      <c r="O9" s="105"/>
      <c r="P9" s="7"/>
      <c r="Q9" s="77"/>
      <c r="R9" s="7"/>
      <c r="S9" s="7"/>
      <c r="T9" s="77"/>
      <c r="U9" s="29"/>
    </row>
    <row r="10" spans="1:21" x14ac:dyDescent="0.25">
      <c r="A10" s="26" t="s">
        <v>127</v>
      </c>
      <c r="B10" s="7" t="s">
        <v>241</v>
      </c>
      <c r="C10" s="7">
        <v>8.2970000000000006</v>
      </c>
      <c r="D10" s="7" t="s">
        <v>241</v>
      </c>
      <c r="E10" s="7">
        <v>8.3129999999999988</v>
      </c>
      <c r="F10" s="7" t="s">
        <v>241</v>
      </c>
      <c r="G10" s="7" t="s">
        <v>241</v>
      </c>
      <c r="H10" s="7" t="s">
        <v>241</v>
      </c>
      <c r="I10" s="7" t="s">
        <v>241</v>
      </c>
      <c r="J10" s="77" t="s">
        <v>241</v>
      </c>
      <c r="K10" s="7" t="s">
        <v>241</v>
      </c>
      <c r="L10" s="77" t="s">
        <v>241</v>
      </c>
      <c r="M10" s="7">
        <v>1.4</v>
      </c>
      <c r="N10" s="77"/>
      <c r="O10" s="105"/>
      <c r="P10" s="7"/>
      <c r="Q10" s="77"/>
      <c r="R10" s="7"/>
      <c r="S10" s="7"/>
      <c r="T10" s="77"/>
      <c r="U10" s="29"/>
    </row>
    <row r="11" spans="1:21" x14ac:dyDescent="0.25">
      <c r="A11" s="26" t="s">
        <v>128</v>
      </c>
      <c r="B11" s="7" t="s">
        <v>241</v>
      </c>
      <c r="C11" s="7" t="s">
        <v>241</v>
      </c>
      <c r="D11" s="7">
        <v>8.3129999999999988</v>
      </c>
      <c r="E11" s="7" t="s">
        <v>241</v>
      </c>
      <c r="F11" s="7" t="s">
        <v>241</v>
      </c>
      <c r="G11" s="7">
        <v>1.2533000000000001</v>
      </c>
      <c r="H11" s="7" t="s">
        <v>241</v>
      </c>
      <c r="I11" s="7" t="s">
        <v>241</v>
      </c>
      <c r="J11" s="77" t="s">
        <v>241</v>
      </c>
      <c r="K11" s="7" t="s">
        <v>241</v>
      </c>
      <c r="L11" s="77">
        <v>1.3163</v>
      </c>
      <c r="M11" s="7" t="s">
        <v>241</v>
      </c>
      <c r="N11" s="77"/>
      <c r="O11" s="105"/>
      <c r="P11" s="7"/>
      <c r="Q11" s="77"/>
      <c r="R11" s="7"/>
      <c r="S11" s="7"/>
      <c r="T11" s="77"/>
      <c r="U11" s="29"/>
    </row>
    <row r="12" spans="1:21" x14ac:dyDescent="0.25">
      <c r="A12" s="26" t="s">
        <v>129</v>
      </c>
      <c r="B12" s="7" t="s">
        <v>241</v>
      </c>
      <c r="C12" s="118">
        <v>1.8142</v>
      </c>
      <c r="D12" s="7" t="s">
        <v>241</v>
      </c>
      <c r="E12" s="7" t="s">
        <v>241</v>
      </c>
      <c r="F12" s="7" t="s">
        <v>241</v>
      </c>
      <c r="G12" s="7" t="s">
        <v>241</v>
      </c>
      <c r="H12" s="7" t="s">
        <v>241</v>
      </c>
      <c r="I12" s="7">
        <v>1.4431</v>
      </c>
      <c r="J12" s="77" t="s">
        <v>241</v>
      </c>
      <c r="K12" s="7" t="s">
        <v>241</v>
      </c>
      <c r="L12" s="77" t="s">
        <v>241</v>
      </c>
      <c r="M12" s="7" t="s">
        <v>241</v>
      </c>
      <c r="N12" s="77"/>
      <c r="O12" s="105"/>
      <c r="P12" s="7"/>
      <c r="Q12" s="77"/>
      <c r="R12" s="7"/>
      <c r="S12" s="7"/>
      <c r="T12" s="77"/>
      <c r="U12" s="29"/>
    </row>
    <row r="13" spans="1:21" x14ac:dyDescent="0.25">
      <c r="A13" s="26" t="s">
        <v>130</v>
      </c>
      <c r="B13" s="7" t="s">
        <v>241</v>
      </c>
      <c r="C13" s="7" t="s">
        <v>241</v>
      </c>
      <c r="D13" s="7" t="s">
        <v>241</v>
      </c>
      <c r="E13" s="7">
        <v>1.2533000000000001</v>
      </c>
      <c r="F13" s="7" t="s">
        <v>241</v>
      </c>
      <c r="G13" s="7" t="s">
        <v>241</v>
      </c>
      <c r="H13" s="7">
        <v>1.153</v>
      </c>
      <c r="I13" s="7" t="s">
        <v>241</v>
      </c>
      <c r="J13" s="77" t="s">
        <v>241</v>
      </c>
      <c r="K13" s="7" t="s">
        <v>241</v>
      </c>
      <c r="L13" s="77" t="s">
        <v>241</v>
      </c>
      <c r="M13" s="7" t="s">
        <v>241</v>
      </c>
      <c r="N13" s="77"/>
      <c r="O13" s="105"/>
      <c r="P13" s="7"/>
      <c r="Q13" s="77"/>
      <c r="R13" s="7"/>
      <c r="S13" s="7"/>
      <c r="T13" s="77"/>
      <c r="U13" s="29"/>
    </row>
    <row r="14" spans="1:21" x14ac:dyDescent="0.25">
      <c r="A14" s="26" t="s">
        <v>131</v>
      </c>
      <c r="B14" s="7" t="s">
        <v>241</v>
      </c>
      <c r="C14" s="7" t="s">
        <v>241</v>
      </c>
      <c r="D14" s="7" t="s">
        <v>241</v>
      </c>
      <c r="E14" s="7" t="s">
        <v>241</v>
      </c>
      <c r="F14" s="7" t="s">
        <v>241</v>
      </c>
      <c r="G14" s="7">
        <v>1.153</v>
      </c>
      <c r="H14" s="7" t="s">
        <v>241</v>
      </c>
      <c r="I14" s="7">
        <v>6.0780000000000003</v>
      </c>
      <c r="J14" s="77">
        <v>2.4449000000000001</v>
      </c>
      <c r="K14" s="7" t="s">
        <v>241</v>
      </c>
      <c r="L14" s="77" t="s">
        <v>241</v>
      </c>
      <c r="M14" s="7" t="s">
        <v>241</v>
      </c>
      <c r="N14" s="77"/>
      <c r="O14" s="105"/>
      <c r="P14" s="7"/>
      <c r="Q14" s="77"/>
      <c r="R14" s="7"/>
      <c r="S14" s="7"/>
      <c r="T14" s="77"/>
      <c r="U14" s="29"/>
    </row>
    <row r="15" spans="1:21" x14ac:dyDescent="0.25">
      <c r="A15" s="26" t="s">
        <v>132</v>
      </c>
      <c r="B15" s="7" t="s">
        <v>241</v>
      </c>
      <c r="C15" s="7" t="s">
        <v>241</v>
      </c>
      <c r="D15" s="7" t="s">
        <v>241</v>
      </c>
      <c r="E15" s="7" t="s">
        <v>241</v>
      </c>
      <c r="F15" s="7">
        <v>1.4431</v>
      </c>
      <c r="G15" s="7" t="s">
        <v>241</v>
      </c>
      <c r="H15" s="7">
        <v>6.0780000000000003</v>
      </c>
      <c r="I15" s="7" t="s">
        <v>241</v>
      </c>
      <c r="J15" s="77" t="s">
        <v>241</v>
      </c>
      <c r="K15" s="7" t="s">
        <v>241</v>
      </c>
      <c r="L15" s="77" t="s">
        <v>241</v>
      </c>
      <c r="M15" s="7"/>
      <c r="N15" s="77"/>
      <c r="O15" s="105"/>
      <c r="P15" s="7"/>
      <c r="Q15" s="77"/>
      <c r="R15" s="7"/>
      <c r="S15" s="7"/>
      <c r="T15" s="77"/>
      <c r="U15" s="29"/>
    </row>
    <row r="16" spans="1:21" x14ac:dyDescent="0.25">
      <c r="A16" s="26" t="s">
        <v>133</v>
      </c>
      <c r="B16" s="7" t="s">
        <v>241</v>
      </c>
      <c r="C16" s="7" t="s">
        <v>241</v>
      </c>
      <c r="D16" s="7" t="s">
        <v>241</v>
      </c>
      <c r="E16" s="7" t="s">
        <v>241</v>
      </c>
      <c r="F16" s="7" t="s">
        <v>241</v>
      </c>
      <c r="G16" s="7" t="s">
        <v>241</v>
      </c>
      <c r="H16" s="7">
        <v>2.4449000000000001</v>
      </c>
      <c r="I16" s="7" t="s">
        <v>241</v>
      </c>
      <c r="J16" s="77" t="s">
        <v>241</v>
      </c>
      <c r="K16" s="7" t="s">
        <v>241</v>
      </c>
      <c r="L16" s="77" t="s">
        <v>241</v>
      </c>
      <c r="M16" s="7" t="s">
        <v>241</v>
      </c>
      <c r="N16" s="77">
        <v>2.5</v>
      </c>
      <c r="O16" s="105"/>
      <c r="P16" s="7"/>
      <c r="Q16" s="77"/>
      <c r="R16" s="7"/>
      <c r="S16" s="7"/>
      <c r="T16" s="77"/>
      <c r="U16" s="29"/>
    </row>
    <row r="17" spans="1:21" x14ac:dyDescent="0.25">
      <c r="A17" s="47" t="s">
        <v>117</v>
      </c>
      <c r="B17" s="115"/>
      <c r="C17" s="115"/>
      <c r="D17" s="115"/>
      <c r="E17" s="115"/>
      <c r="F17" s="115"/>
      <c r="G17" s="115"/>
      <c r="H17" s="115"/>
      <c r="I17" s="115"/>
      <c r="J17" s="112"/>
      <c r="K17" s="115"/>
      <c r="L17" s="112"/>
      <c r="M17" s="115"/>
      <c r="N17" s="112"/>
      <c r="O17" s="114"/>
      <c r="P17" s="115"/>
      <c r="Q17" s="112"/>
      <c r="R17" s="115"/>
      <c r="S17" s="115"/>
      <c r="T17" s="112"/>
      <c r="U17" s="116">
        <v>9</v>
      </c>
    </row>
    <row r="18" spans="1:21" x14ac:dyDescent="0.25">
      <c r="A18" s="26" t="s">
        <v>273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7"/>
      <c r="P18" s="7"/>
      <c r="Q18" s="77"/>
      <c r="R18" s="7">
        <v>7</v>
      </c>
      <c r="S18" s="7">
        <v>7</v>
      </c>
      <c r="T18" s="77"/>
      <c r="U18" s="29"/>
    </row>
    <row r="19" spans="1:21" x14ac:dyDescent="0.25">
      <c r="A19" s="70" t="s">
        <v>274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78"/>
      <c r="P19" s="78"/>
      <c r="Q19" s="79"/>
      <c r="R19" s="78"/>
      <c r="S19" s="78"/>
      <c r="T19" s="79">
        <v>2</v>
      </c>
      <c r="U19" s="81"/>
    </row>
    <row r="20" spans="1:21" x14ac:dyDescent="0.25">
      <c r="A20" s="26" t="s">
        <v>114</v>
      </c>
      <c r="B20" s="7" t="s">
        <v>241</v>
      </c>
      <c r="C20" s="7" t="s">
        <v>241</v>
      </c>
      <c r="D20" s="7" t="s">
        <v>241</v>
      </c>
      <c r="E20" s="7" t="s">
        <v>241</v>
      </c>
      <c r="F20" s="7" t="s">
        <v>241</v>
      </c>
      <c r="G20" s="7" t="s">
        <v>241</v>
      </c>
      <c r="H20" s="7" t="s">
        <v>241</v>
      </c>
      <c r="I20" s="7" t="s">
        <v>241</v>
      </c>
      <c r="J20" s="77" t="s">
        <v>241</v>
      </c>
      <c r="K20" s="7" t="s">
        <v>241</v>
      </c>
      <c r="L20" s="77" t="s">
        <v>241</v>
      </c>
      <c r="M20" s="7" t="s">
        <v>241</v>
      </c>
      <c r="N20" s="77"/>
      <c r="O20" s="105" t="s">
        <v>241</v>
      </c>
      <c r="P20" s="7"/>
      <c r="Q20" s="77"/>
      <c r="R20" s="7"/>
      <c r="S20" s="7"/>
      <c r="T20" s="77"/>
      <c r="U20" s="29">
        <v>2.6</v>
      </c>
    </row>
    <row r="21" spans="1:21" x14ac:dyDescent="0.25">
      <c r="A21" s="70" t="s">
        <v>115</v>
      </c>
      <c r="B21" s="78" t="s">
        <v>241</v>
      </c>
      <c r="C21" s="78" t="s">
        <v>241</v>
      </c>
      <c r="D21" s="78" t="s">
        <v>241</v>
      </c>
      <c r="E21" s="78" t="s">
        <v>241</v>
      </c>
      <c r="F21" s="78" t="s">
        <v>241</v>
      </c>
      <c r="G21" s="78" t="s">
        <v>241</v>
      </c>
      <c r="H21" s="78" t="s">
        <v>241</v>
      </c>
      <c r="I21" s="78" t="s">
        <v>241</v>
      </c>
      <c r="J21" s="79" t="s">
        <v>241</v>
      </c>
      <c r="K21" s="78" t="s">
        <v>241</v>
      </c>
      <c r="L21" s="79" t="s">
        <v>241</v>
      </c>
      <c r="M21" s="78" t="s">
        <v>241</v>
      </c>
      <c r="N21" s="79"/>
      <c r="O21" s="113" t="s">
        <v>241</v>
      </c>
      <c r="P21" s="78"/>
      <c r="Q21" s="79"/>
      <c r="R21" s="78"/>
      <c r="S21" s="78"/>
      <c r="T21" s="79"/>
      <c r="U21" s="81">
        <v>2.6</v>
      </c>
    </row>
    <row r="22" spans="1:21" x14ac:dyDescent="0.25">
      <c r="A22" s="26" t="s">
        <v>119</v>
      </c>
      <c r="B22" s="7" t="s">
        <v>241</v>
      </c>
      <c r="C22" s="7" t="s">
        <v>241</v>
      </c>
      <c r="D22" s="7"/>
      <c r="E22" s="7" t="s">
        <v>241</v>
      </c>
      <c r="F22" s="7" t="s">
        <v>241</v>
      </c>
      <c r="G22" s="7" t="s">
        <v>241</v>
      </c>
      <c r="H22" s="7" t="s">
        <v>241</v>
      </c>
      <c r="I22" s="7"/>
      <c r="J22" s="77" t="s">
        <v>241</v>
      </c>
      <c r="K22" s="7" t="s">
        <v>241</v>
      </c>
      <c r="L22" s="77" t="s">
        <v>241</v>
      </c>
      <c r="M22" s="7" t="s">
        <v>241</v>
      </c>
      <c r="N22" s="77"/>
      <c r="O22" s="105" t="s">
        <v>241</v>
      </c>
      <c r="P22" s="7">
        <v>2</v>
      </c>
      <c r="Q22" s="77">
        <v>2</v>
      </c>
      <c r="R22" s="7">
        <v>9.8000000000000007</v>
      </c>
      <c r="S22" s="7">
        <v>9.8000000000000007</v>
      </c>
      <c r="T22" s="77">
        <v>2</v>
      </c>
      <c r="U22" s="29"/>
    </row>
    <row r="23" spans="1:21" ht="16.5" thickBot="1" x14ac:dyDescent="0.3">
      <c r="A23" s="27" t="s">
        <v>120</v>
      </c>
      <c r="B23" s="8" t="s">
        <v>241</v>
      </c>
      <c r="C23" s="8" t="s">
        <v>241</v>
      </c>
      <c r="D23" s="8"/>
      <c r="E23" s="8" t="s">
        <v>241</v>
      </c>
      <c r="F23" s="8" t="s">
        <v>241</v>
      </c>
      <c r="G23" s="8" t="s">
        <v>241</v>
      </c>
      <c r="H23" s="8" t="s">
        <v>241</v>
      </c>
      <c r="I23" s="8" t="s">
        <v>241</v>
      </c>
      <c r="J23" s="82"/>
      <c r="K23" s="8" t="s">
        <v>241</v>
      </c>
      <c r="L23" s="82" t="s">
        <v>241</v>
      </c>
      <c r="M23" s="8" t="s">
        <v>241</v>
      </c>
      <c r="N23" s="82"/>
      <c r="O23" s="106">
        <v>0.1</v>
      </c>
      <c r="P23" s="8"/>
      <c r="Q23" s="82"/>
      <c r="R23" s="8"/>
      <c r="S23" s="8"/>
      <c r="T23" s="82"/>
      <c r="U23" s="9"/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4"/>
  <sheetViews>
    <sheetView workbookViewId="0">
      <selection activeCell="A5" sqref="A5"/>
    </sheetView>
  </sheetViews>
  <sheetFormatPr defaultColWidth="9.140625" defaultRowHeight="15.75" x14ac:dyDescent="0.25"/>
  <cols>
    <col min="1" max="16384" width="9.140625" style="1"/>
  </cols>
  <sheetData>
    <row r="1" spans="1:7" ht="16.5" thickBot="1" x14ac:dyDescent="0.3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7" x14ac:dyDescent="0.25">
      <c r="A2" s="4" t="s">
        <v>230</v>
      </c>
      <c r="B2" s="86" t="s">
        <v>230</v>
      </c>
      <c r="C2" s="5" t="s">
        <v>135</v>
      </c>
      <c r="D2" s="5" t="s">
        <v>136</v>
      </c>
      <c r="E2" s="5" t="s">
        <v>137</v>
      </c>
      <c r="F2" s="5" t="s">
        <v>138</v>
      </c>
      <c r="G2" s="25" t="s">
        <v>139</v>
      </c>
    </row>
    <row r="3" spans="1:7" x14ac:dyDescent="0.25">
      <c r="A3" s="26" t="s">
        <v>132</v>
      </c>
      <c r="B3" s="97" t="s">
        <v>133</v>
      </c>
      <c r="C3" s="7">
        <v>30</v>
      </c>
      <c r="D3" s="7">
        <v>30</v>
      </c>
      <c r="E3" s="7">
        <v>30</v>
      </c>
      <c r="F3" s="7">
        <v>30</v>
      </c>
      <c r="G3" s="29">
        <v>30</v>
      </c>
    </row>
    <row r="4" spans="1:7" ht="16.5" thickBot="1" x14ac:dyDescent="0.3">
      <c r="A4" s="27" t="s">
        <v>133</v>
      </c>
      <c r="B4" s="98" t="s">
        <v>132</v>
      </c>
      <c r="C4" s="8">
        <v>30</v>
      </c>
      <c r="D4" s="8">
        <v>30</v>
      </c>
      <c r="E4" s="8">
        <v>30</v>
      </c>
      <c r="F4" s="8">
        <v>30</v>
      </c>
      <c r="G4" s="9">
        <v>30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5" sqref="A5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25">
      <c r="A2" s="4" t="s">
        <v>234</v>
      </c>
      <c r="B2" s="25" t="s">
        <v>46</v>
      </c>
    </row>
    <row r="3" spans="1:2" x14ac:dyDescent="0.25">
      <c r="A3" s="26" t="s">
        <v>135</v>
      </c>
      <c r="B3" s="35">
        <v>0</v>
      </c>
    </row>
    <row r="4" spans="1:2" x14ac:dyDescent="0.25">
      <c r="A4" s="26" t="s">
        <v>136</v>
      </c>
      <c r="B4" s="35">
        <v>14285.714285714286</v>
      </c>
    </row>
    <row r="5" spans="1:2" x14ac:dyDescent="0.25">
      <c r="A5" s="26" t="s">
        <v>137</v>
      </c>
      <c r="B5" s="35">
        <v>35714.285714285717</v>
      </c>
    </row>
    <row r="6" spans="1:2" x14ac:dyDescent="0.25">
      <c r="A6" s="26" t="s">
        <v>138</v>
      </c>
      <c r="B6" s="35">
        <v>42857.142857142855</v>
      </c>
    </row>
    <row r="7" spans="1:2" ht="16.5" thickBot="1" x14ac:dyDescent="0.3">
      <c r="A7" s="27" t="s">
        <v>139</v>
      </c>
      <c r="B7" s="37">
        <v>50000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113</v>
      </c>
    </row>
    <row r="2" spans="1:16" x14ac:dyDescent="0.25">
      <c r="A2" s="2" t="s">
        <v>114</v>
      </c>
    </row>
    <row r="3" spans="1:16" x14ac:dyDescent="0.25">
      <c r="A3" s="2" t="s">
        <v>115</v>
      </c>
      <c r="N3" s="11"/>
      <c r="O3" s="11"/>
      <c r="P3" s="11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5" sqref="A5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tr">
        <f>_xlfn.CONCAT( "Table of Pipeline Diameters [",VLOOKUP("diameter", Units!$A$2:$B$11, 2, FALSE),"]")</f>
        <v>Table of Pipeline Diameters [inch]</v>
      </c>
    </row>
    <row r="2" spans="1:2" x14ac:dyDescent="0.25">
      <c r="A2" s="4" t="s">
        <v>234</v>
      </c>
      <c r="B2" s="25" t="s">
        <v>46</v>
      </c>
    </row>
    <row r="3" spans="1:2" x14ac:dyDescent="0.25">
      <c r="A3" s="26" t="s">
        <v>135</v>
      </c>
      <c r="B3" s="35">
        <v>0</v>
      </c>
    </row>
    <row r="4" spans="1:2" x14ac:dyDescent="0.25">
      <c r="A4" s="26" t="s">
        <v>136</v>
      </c>
      <c r="B4" s="35">
        <v>4</v>
      </c>
    </row>
    <row r="5" spans="1:2" x14ac:dyDescent="0.25">
      <c r="A5" s="26" t="s">
        <v>137</v>
      </c>
      <c r="B5" s="35">
        <v>6</v>
      </c>
    </row>
    <row r="6" spans="1:2" x14ac:dyDescent="0.25">
      <c r="A6" s="26" t="s">
        <v>138</v>
      </c>
      <c r="B6" s="35">
        <v>8</v>
      </c>
    </row>
    <row r="7" spans="1:2" ht="16.5" thickBot="1" x14ac:dyDescent="0.3">
      <c r="A7" s="27" t="s">
        <v>139</v>
      </c>
      <c r="B7" s="37">
        <v>12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2"/>
  <sheetViews>
    <sheetView workbookViewId="0">
      <selection activeCell="A5" sqref="A5"/>
    </sheetView>
  </sheetViews>
  <sheetFormatPr defaultColWidth="9.140625" defaultRowHeight="15.75" x14ac:dyDescent="0.25"/>
  <cols>
    <col min="1" max="1" width="17.1406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">
        <v>237</v>
      </c>
    </row>
    <row r="2" spans="1:3" x14ac:dyDescent="0.25">
      <c r="A2" s="4" t="s">
        <v>169</v>
      </c>
      <c r="B2" s="86" t="s">
        <v>233</v>
      </c>
      <c r="C2" s="25" t="s">
        <v>46</v>
      </c>
    </row>
    <row r="3" spans="1:3" x14ac:dyDescent="0.25">
      <c r="A3" s="26" t="s">
        <v>119</v>
      </c>
      <c r="B3" s="84" t="s">
        <v>121</v>
      </c>
      <c r="C3" s="29">
        <v>0.95</v>
      </c>
    </row>
    <row r="4" spans="1:3" x14ac:dyDescent="0.25">
      <c r="A4" s="26" t="s">
        <v>120</v>
      </c>
      <c r="B4" s="84" t="s">
        <v>121</v>
      </c>
      <c r="C4" s="29">
        <v>0.95</v>
      </c>
    </row>
    <row r="5" spans="1:3" x14ac:dyDescent="0.25">
      <c r="A5" s="26" t="s">
        <v>119</v>
      </c>
      <c r="B5" s="84" t="s">
        <v>122</v>
      </c>
      <c r="C5" s="29">
        <v>0.95</v>
      </c>
    </row>
    <row r="6" spans="1:3" x14ac:dyDescent="0.25">
      <c r="A6" s="26" t="s">
        <v>120</v>
      </c>
      <c r="B6" s="84" t="s">
        <v>122</v>
      </c>
      <c r="C6" s="29">
        <v>0.95</v>
      </c>
    </row>
    <row r="7" spans="1:3" x14ac:dyDescent="0.25">
      <c r="A7" s="26" t="s">
        <v>119</v>
      </c>
      <c r="B7" s="84" t="s">
        <v>254</v>
      </c>
      <c r="C7" s="29">
        <v>0.5</v>
      </c>
    </row>
    <row r="8" spans="1:3" x14ac:dyDescent="0.25">
      <c r="A8" s="26" t="s">
        <v>120</v>
      </c>
      <c r="B8" s="84" t="s">
        <v>254</v>
      </c>
      <c r="C8" s="29">
        <v>0.5</v>
      </c>
    </row>
    <row r="9" spans="1:3" x14ac:dyDescent="0.25">
      <c r="A9" s="26" t="s">
        <v>119</v>
      </c>
      <c r="B9" s="84" t="s">
        <v>255</v>
      </c>
      <c r="C9" s="29">
        <v>0.5</v>
      </c>
    </row>
    <row r="10" spans="1:3" x14ac:dyDescent="0.25">
      <c r="A10" s="26" t="s">
        <v>120</v>
      </c>
      <c r="B10" s="84" t="s">
        <v>255</v>
      </c>
      <c r="C10" s="29">
        <v>0.5</v>
      </c>
    </row>
    <row r="11" spans="1:3" x14ac:dyDescent="0.25">
      <c r="A11" s="26" t="s">
        <v>119</v>
      </c>
      <c r="B11" s="84" t="s">
        <v>256</v>
      </c>
      <c r="C11" s="29">
        <v>0.5</v>
      </c>
    </row>
    <row r="12" spans="1:3" ht="16.5" thickBot="1" x14ac:dyDescent="0.3">
      <c r="A12" s="27" t="s">
        <v>120</v>
      </c>
      <c r="B12" s="87" t="s">
        <v>256</v>
      </c>
      <c r="C12" s="9">
        <v>0.5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AFF3DE"/>
  </sheetPr>
  <dimension ref="A1:C12"/>
  <sheetViews>
    <sheetView workbookViewId="0">
      <selection activeCell="A5" sqref="A5"/>
    </sheetView>
  </sheetViews>
  <sheetFormatPr defaultColWidth="9.140625" defaultRowHeight="15.75" x14ac:dyDescent="0.25"/>
  <cols>
    <col min="1" max="1" width="17.5703125" style="1" customWidth="1"/>
    <col min="2" max="2" width="23.140625" style="1" customWidth="1"/>
    <col min="3" max="16384" width="9.140625" style="1"/>
  </cols>
  <sheetData>
    <row r="1" spans="1:3" ht="16.5" thickBot="1" x14ac:dyDescent="0.3">
      <c r="A1" s="1" t="s">
        <v>257</v>
      </c>
    </row>
    <row r="2" spans="1:3" x14ac:dyDescent="0.25">
      <c r="A2" s="4" t="s">
        <v>169</v>
      </c>
      <c r="B2" s="86" t="s">
        <v>233</v>
      </c>
      <c r="C2" s="25" t="s">
        <v>238</v>
      </c>
    </row>
    <row r="3" spans="1:3" x14ac:dyDescent="0.25">
      <c r="A3" s="26" t="s">
        <v>119</v>
      </c>
      <c r="B3" s="84" t="s">
        <v>121</v>
      </c>
      <c r="C3" s="29">
        <v>0</v>
      </c>
    </row>
    <row r="4" spans="1:3" x14ac:dyDescent="0.25">
      <c r="A4" s="26" t="s">
        <v>120</v>
      </c>
      <c r="B4" s="84" t="s">
        <v>121</v>
      </c>
      <c r="C4" s="29">
        <v>0</v>
      </c>
    </row>
    <row r="5" spans="1:3" x14ac:dyDescent="0.25">
      <c r="A5" s="26" t="s">
        <v>119</v>
      </c>
      <c r="B5" s="84" t="s">
        <v>122</v>
      </c>
      <c r="C5" s="29">
        <v>0</v>
      </c>
    </row>
    <row r="6" spans="1:3" x14ac:dyDescent="0.25">
      <c r="A6" s="26" t="s">
        <v>120</v>
      </c>
      <c r="B6" s="84" t="s">
        <v>122</v>
      </c>
      <c r="C6" s="29">
        <v>0</v>
      </c>
    </row>
    <row r="7" spans="1:3" x14ac:dyDescent="0.25">
      <c r="A7" s="26" t="s">
        <v>119</v>
      </c>
      <c r="B7" s="84" t="s">
        <v>254</v>
      </c>
      <c r="C7" s="29">
        <v>0.99</v>
      </c>
    </row>
    <row r="8" spans="1:3" x14ac:dyDescent="0.25">
      <c r="A8" s="26" t="s">
        <v>120</v>
      </c>
      <c r="B8" s="84" t="s">
        <v>254</v>
      </c>
      <c r="C8" s="29">
        <v>0.99</v>
      </c>
    </row>
    <row r="9" spans="1:3" x14ac:dyDescent="0.25">
      <c r="A9" s="26" t="s">
        <v>119</v>
      </c>
      <c r="B9" s="84" t="s">
        <v>255</v>
      </c>
      <c r="C9" s="29">
        <v>0.99</v>
      </c>
    </row>
    <row r="10" spans="1:3" x14ac:dyDescent="0.25">
      <c r="A10" s="26" t="s">
        <v>120</v>
      </c>
      <c r="B10" s="84" t="s">
        <v>255</v>
      </c>
      <c r="C10" s="29">
        <v>0.99</v>
      </c>
    </row>
    <row r="11" spans="1:3" x14ac:dyDescent="0.25">
      <c r="A11" s="26" t="s">
        <v>119</v>
      </c>
      <c r="B11" s="84" t="s">
        <v>256</v>
      </c>
      <c r="C11" s="29">
        <v>0.99</v>
      </c>
    </row>
    <row r="12" spans="1:3" ht="16.5" thickBot="1" x14ac:dyDescent="0.3">
      <c r="A12" s="27" t="s">
        <v>120</v>
      </c>
      <c r="B12" s="87" t="s">
        <v>256</v>
      </c>
      <c r="C12" s="89">
        <v>0.99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7"/>
  <sheetViews>
    <sheetView workbookViewId="0">
      <selection activeCell="A5" sqref="A5"/>
    </sheetView>
  </sheetViews>
  <sheetFormatPr defaultColWidth="9.140625" defaultRowHeight="15.75" x14ac:dyDescent="0.25"/>
  <cols>
    <col min="1" max="1" width="25.42578125" style="1" customWidth="1"/>
    <col min="2" max="16384" width="9.140625" style="1"/>
  </cols>
  <sheetData>
    <row r="1" spans="1:2" ht="16.5" thickBot="1" x14ac:dyDescent="0.3">
      <c r="A1" s="1" t="s">
        <v>253</v>
      </c>
    </row>
    <row r="2" spans="1:2" x14ac:dyDescent="0.25">
      <c r="A2" s="4" t="s">
        <v>233</v>
      </c>
      <c r="B2" s="25" t="s">
        <v>46</v>
      </c>
    </row>
    <row r="3" spans="1:2" x14ac:dyDescent="0.25">
      <c r="A3" s="88" t="s">
        <v>121</v>
      </c>
      <c r="B3" s="35">
        <v>0</v>
      </c>
    </row>
    <row r="4" spans="1:2" x14ac:dyDescent="0.25">
      <c r="A4" s="88" t="s">
        <v>122</v>
      </c>
      <c r="B4" s="35">
        <v>0</v>
      </c>
    </row>
    <row r="5" spans="1:2" x14ac:dyDescent="0.25">
      <c r="A5" s="88" t="s">
        <v>254</v>
      </c>
      <c r="B5" s="35">
        <v>1</v>
      </c>
    </row>
    <row r="6" spans="1:2" x14ac:dyDescent="0.25">
      <c r="A6" s="88" t="s">
        <v>255</v>
      </c>
      <c r="B6" s="35">
        <v>1</v>
      </c>
    </row>
    <row r="7" spans="1:2" ht="16.5" thickBot="1" x14ac:dyDescent="0.3">
      <c r="A7" s="27" t="s">
        <v>256</v>
      </c>
      <c r="B7" s="37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>
      <selection activeCell="A5" sqref="A5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">
        <v>251</v>
      </c>
    </row>
    <row r="2" spans="1:2" x14ac:dyDescent="0.25">
      <c r="A2" s="4" t="s">
        <v>169</v>
      </c>
      <c r="B2" s="25" t="s">
        <v>46</v>
      </c>
    </row>
    <row r="3" spans="1:2" x14ac:dyDescent="0.25">
      <c r="A3" s="26" t="s">
        <v>119</v>
      </c>
      <c r="B3" s="29">
        <v>1</v>
      </c>
    </row>
    <row r="4" spans="1:2" ht="16.5" thickBot="1" x14ac:dyDescent="0.3">
      <c r="A4" s="27" t="s">
        <v>120</v>
      </c>
      <c r="B4" s="9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AB3A3-A9C7-4D59-A38E-8C881F8489FF}">
  <sheetPr>
    <tabColor rgb="FFAFF3DE"/>
  </sheetPr>
  <dimension ref="A1:B5"/>
  <sheetViews>
    <sheetView workbookViewId="0">
      <selection activeCell="A7" sqref="A7"/>
    </sheetView>
  </sheetViews>
  <sheetFormatPr defaultRowHeight="15.75" x14ac:dyDescent="0.25"/>
  <cols>
    <col min="1" max="1" width="16.42578125" style="1" customWidth="1"/>
    <col min="2" max="16384" width="9.140625" style="1"/>
  </cols>
  <sheetData>
    <row r="1" spans="1:2" ht="16.5" thickBot="1" x14ac:dyDescent="0.3">
      <c r="A1" s="1" t="str">
        <f>CONCATENATE( "Table with processing cost for sending water to beneficial reuse [",VLOOKUP("currency", Units!$A$2:$B$11, 2, FALSE),"/", VLOOKUP("volume", Units!$A$2:$B$11, 2, FALSE),"]")</f>
        <v>Table with processing cost for sending water to beneficial reuse [USD/bbl]</v>
      </c>
    </row>
    <row r="2" spans="1:2" x14ac:dyDescent="0.25">
      <c r="A2" s="4" t="s">
        <v>285</v>
      </c>
      <c r="B2" s="25" t="s">
        <v>46</v>
      </c>
    </row>
    <row r="3" spans="1:2" x14ac:dyDescent="0.25">
      <c r="A3" s="26" t="s">
        <v>275</v>
      </c>
      <c r="B3" s="29">
        <v>0.04</v>
      </c>
    </row>
    <row r="4" spans="1:2" x14ac:dyDescent="0.25">
      <c r="A4" s="26" t="s">
        <v>276</v>
      </c>
      <c r="B4" s="29">
        <v>0.1</v>
      </c>
    </row>
    <row r="5" spans="1:2" ht="16.5" thickBot="1" x14ac:dyDescent="0.3">
      <c r="A5" s="27" t="s">
        <v>277</v>
      </c>
      <c r="B5" s="9">
        <v>0.5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E079-FAED-46A7-9D21-827D4D11C1A7}">
  <sheetPr>
    <tabColor rgb="FFAFF3DE"/>
  </sheetPr>
  <dimension ref="A1:B5"/>
  <sheetViews>
    <sheetView workbookViewId="0">
      <selection activeCell="A7" sqref="A7"/>
    </sheetView>
  </sheetViews>
  <sheetFormatPr defaultColWidth="9.140625" defaultRowHeight="15.75" x14ac:dyDescent="0.25"/>
  <cols>
    <col min="1" max="1" width="18.5703125" style="1" customWidth="1"/>
    <col min="2" max="16384" width="9.140625" style="1"/>
  </cols>
  <sheetData>
    <row r="1" spans="1:2" ht="16.5" thickBot="1" x14ac:dyDescent="0.3">
      <c r="A1" s="1" t="str">
        <f>_xlfn.CONCAT(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  <row r="2" spans="1:2" x14ac:dyDescent="0.25">
      <c r="A2" s="4" t="s">
        <v>285</v>
      </c>
      <c r="B2" s="25" t="s">
        <v>46</v>
      </c>
    </row>
    <row r="3" spans="1:2" x14ac:dyDescent="0.25">
      <c r="A3" s="26" t="s">
        <v>275</v>
      </c>
      <c r="B3" s="29">
        <v>0.25</v>
      </c>
    </row>
    <row r="4" spans="1:2" x14ac:dyDescent="0.25">
      <c r="A4" s="26" t="s">
        <v>276</v>
      </c>
      <c r="B4" s="29">
        <v>0.35</v>
      </c>
    </row>
    <row r="5" spans="1:2" ht="16.5" thickBot="1" x14ac:dyDescent="0.3">
      <c r="A5" s="27" t="s">
        <v>277</v>
      </c>
      <c r="B5" s="9">
        <v>3.3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">
        <v>252</v>
      </c>
    </row>
    <row r="2" spans="1:2" x14ac:dyDescent="0.25">
      <c r="A2" s="4" t="s">
        <v>158</v>
      </c>
      <c r="B2" s="25" t="s">
        <v>46</v>
      </c>
    </row>
    <row r="3" spans="1:2" ht="16.5" thickBot="1" x14ac:dyDescent="0.3">
      <c r="A3" s="27" t="s">
        <v>109</v>
      </c>
      <c r="B3" s="37">
        <v>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C6"/>
  <sheetViews>
    <sheetView workbookViewId="0">
      <selection activeCell="A8" sqref="A8"/>
    </sheetView>
  </sheetViews>
  <sheetFormatPr defaultColWidth="9.140625" defaultRowHeight="15.75" x14ac:dyDescent="0.25"/>
  <cols>
    <col min="1" max="1" width="24.28515625" style="1" bestFit="1" customWidth="1"/>
    <col min="2" max="2" width="9.5703125" style="1" bestFit="1" customWidth="1"/>
    <col min="3" max="16384" width="9.140625" style="1"/>
  </cols>
  <sheetData>
    <row r="1" spans="1:3" ht="16.5" thickBot="1" x14ac:dyDescent="0.3">
      <c r="A1" s="28" t="s">
        <v>242</v>
      </c>
    </row>
    <row r="2" spans="1:3" x14ac:dyDescent="0.25">
      <c r="A2" s="4" t="s">
        <v>45</v>
      </c>
      <c r="B2" s="25" t="s">
        <v>239</v>
      </c>
    </row>
    <row r="3" spans="1:3" x14ac:dyDescent="0.25">
      <c r="A3" s="26" t="s">
        <v>243</v>
      </c>
      <c r="B3" s="35">
        <v>110</v>
      </c>
    </row>
    <row r="4" spans="1:3" x14ac:dyDescent="0.25">
      <c r="A4" s="26" t="s">
        <v>244</v>
      </c>
      <c r="B4" s="41">
        <v>0.03</v>
      </c>
    </row>
    <row r="5" spans="1:3" x14ac:dyDescent="0.25">
      <c r="A5" s="26" t="s">
        <v>270</v>
      </c>
      <c r="B5" s="35">
        <v>10</v>
      </c>
      <c r="C5" s="1" t="s">
        <v>259</v>
      </c>
    </row>
    <row r="6" spans="1:3" ht="16.5" thickBot="1" x14ac:dyDescent="0.3">
      <c r="A6" s="27" t="s">
        <v>271</v>
      </c>
      <c r="B6" s="37">
        <v>150</v>
      </c>
      <c r="C6" s="1" t="s">
        <v>259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5" sqref="A5"/>
    </sheetView>
  </sheetViews>
  <sheetFormatPr defaultColWidth="9.140625" defaultRowHeight="15.75" x14ac:dyDescent="0.25"/>
  <cols>
    <col min="1" max="1" width="17" style="1" bestFit="1" customWidth="1"/>
    <col min="2" max="16384" width="9.140625" style="1"/>
  </cols>
  <sheetData>
    <row r="1" spans="1:2" ht="16.5" thickBot="1" x14ac:dyDescent="0.3">
      <c r="A1" s="28" t="s">
        <v>245</v>
      </c>
    </row>
    <row r="2" spans="1:2" x14ac:dyDescent="0.25">
      <c r="A2" s="4" t="s">
        <v>45</v>
      </c>
      <c r="B2" s="25" t="s">
        <v>239</v>
      </c>
    </row>
    <row r="3" spans="1:2" x14ac:dyDescent="0.25">
      <c r="A3" s="26" t="s">
        <v>246</v>
      </c>
      <c r="B3" s="41">
        <v>0.08</v>
      </c>
    </row>
    <row r="4" spans="1:2" ht="16.5" thickBot="1" x14ac:dyDescent="0.3">
      <c r="A4" s="27" t="s">
        <v>247</v>
      </c>
      <c r="B4" s="37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116</v>
      </c>
    </row>
    <row r="2" spans="1:16" x14ac:dyDescent="0.25">
      <c r="A2" s="2" t="s">
        <v>117</v>
      </c>
    </row>
    <row r="3" spans="1:16" x14ac:dyDescent="0.25">
      <c r="A3" s="2" t="s">
        <v>273</v>
      </c>
      <c r="N3" s="11"/>
      <c r="O3" s="11"/>
      <c r="P3" s="11"/>
    </row>
    <row r="4" spans="1:16" x14ac:dyDescent="0.25">
      <c r="A4" s="2" t="s">
        <v>274</v>
      </c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7"/>
  <sheetViews>
    <sheetView workbookViewId="0">
      <selection activeCell="A5" sqref="A5"/>
    </sheetView>
  </sheetViews>
  <sheetFormatPr defaultColWidth="9.140625" defaultRowHeight="15.75" x14ac:dyDescent="0.25"/>
  <cols>
    <col min="1" max="1" width="9.42578125" style="1" bestFit="1" customWidth="1"/>
    <col min="2" max="2" width="12.7109375" style="1" bestFit="1" customWidth="1"/>
    <col min="3" max="3" width="12.5703125" style="1" bestFit="1" customWidth="1"/>
    <col min="4" max="4" width="11.7109375" style="1" customWidth="1"/>
    <col min="5" max="5" width="17.140625" style="1" bestFit="1" customWidth="1"/>
    <col min="6" max="6" width="16.140625" style="1" customWidth="1"/>
    <col min="7" max="7" width="11.42578125" style="1" bestFit="1" customWidth="1"/>
    <col min="8" max="8" width="11" style="1" bestFit="1" customWidth="1"/>
    <col min="9" max="16384" width="9.140625" style="1"/>
  </cols>
  <sheetData>
    <row r="1" spans="1:2" ht="16.5" thickBot="1" x14ac:dyDescent="0.3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25">
      <c r="A2" s="4" t="s">
        <v>248</v>
      </c>
      <c r="B2" s="46" t="s">
        <v>238</v>
      </c>
    </row>
    <row r="3" spans="1:2" x14ac:dyDescent="0.25">
      <c r="A3" s="47" t="s">
        <v>89</v>
      </c>
      <c r="B3" s="48">
        <v>142277</v>
      </c>
    </row>
    <row r="4" spans="1:2" x14ac:dyDescent="0.25">
      <c r="A4" s="26" t="s">
        <v>90</v>
      </c>
      <c r="B4" s="49">
        <v>140998</v>
      </c>
    </row>
    <row r="5" spans="1:2" x14ac:dyDescent="0.25">
      <c r="A5" s="26" t="s">
        <v>91</v>
      </c>
      <c r="B5" s="49">
        <v>172490.2</v>
      </c>
    </row>
    <row r="6" spans="1:2" x14ac:dyDescent="0.25">
      <c r="A6" s="70" t="s">
        <v>92</v>
      </c>
      <c r="B6" s="99">
        <v>257547</v>
      </c>
    </row>
    <row r="7" spans="1:2" ht="16.5" thickBot="1" x14ac:dyDescent="0.3">
      <c r="A7" s="27" t="s">
        <v>109</v>
      </c>
      <c r="B7" s="50">
        <v>165376</v>
      </c>
    </row>
  </sheetData>
  <pageMargins left="0.7" right="0.7" top="0.75" bottom="0.75" header="0.3" footer="0.3"/>
  <pageSetup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5" sqref="A5"/>
    </sheetView>
  </sheetViews>
  <sheetFormatPr defaultColWidth="9.140625" defaultRowHeight="15.75" x14ac:dyDescent="0.25"/>
  <cols>
    <col min="1" max="1" width="9.140625" style="1"/>
    <col min="2" max="2" width="12.710937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Storage [", VLOOKUP("concentration", Units!A2:B9, 2, FALSE),,"]")</f>
        <v>Table of Initial Water Quality at Storage [mg/liter]</v>
      </c>
    </row>
    <row r="2" spans="1:2" x14ac:dyDescent="0.25">
      <c r="A2" s="4" t="s">
        <v>248</v>
      </c>
      <c r="B2" s="46" t="s">
        <v>238</v>
      </c>
    </row>
    <row r="3" spans="1:2" x14ac:dyDescent="0.25">
      <c r="A3" s="47" t="s">
        <v>117</v>
      </c>
      <c r="B3" s="48">
        <v>150000</v>
      </c>
    </row>
    <row r="4" spans="1:2" x14ac:dyDescent="0.25">
      <c r="A4" s="26" t="s">
        <v>273</v>
      </c>
      <c r="B4" s="49">
        <v>150000</v>
      </c>
    </row>
    <row r="5" spans="1:2" ht="16.5" thickBot="1" x14ac:dyDescent="0.3">
      <c r="A5" s="27" t="s">
        <v>274</v>
      </c>
      <c r="B5" s="50">
        <v>150000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3"/>
  <sheetViews>
    <sheetView workbookViewId="0"/>
  </sheetViews>
  <sheetFormatPr defaultColWidth="9.140625" defaultRowHeight="15.75" x14ac:dyDescent="0.25"/>
  <cols>
    <col min="1" max="1" width="17.7109375" style="1" customWidth="1"/>
    <col min="2" max="2" width="12.570312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25">
      <c r="A2" s="4" t="s">
        <v>158</v>
      </c>
      <c r="B2" s="46" t="s">
        <v>238</v>
      </c>
    </row>
    <row r="3" spans="1:2" ht="16.5" thickBot="1" x14ac:dyDescent="0.3">
      <c r="A3" s="27" t="s">
        <v>109</v>
      </c>
      <c r="B3" s="50">
        <v>150000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8A4AC-774D-4F01-8B4F-3E23D6A50C57}">
  <sheetPr>
    <tabColor theme="0"/>
  </sheetPr>
  <dimension ref="A1:K12"/>
  <sheetViews>
    <sheetView workbookViewId="0"/>
  </sheetViews>
  <sheetFormatPr defaultRowHeight="15" x14ac:dyDescent="0.25"/>
  <sheetData>
    <row r="1" spans="1:11" ht="16.5" thickBot="1" x14ac:dyDescent="0.3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  <c r="E1" s="1"/>
      <c r="F1" s="1"/>
    </row>
    <row r="2" spans="1:11" ht="15.75" x14ac:dyDescent="0.25">
      <c r="A2" s="4" t="s">
        <v>169</v>
      </c>
      <c r="B2" s="80" t="s">
        <v>233</v>
      </c>
      <c r="C2" s="5" t="s">
        <v>146</v>
      </c>
      <c r="D2" s="5" t="s">
        <v>147</v>
      </c>
      <c r="E2" s="5" t="s">
        <v>148</v>
      </c>
      <c r="F2" s="25" t="s">
        <v>149</v>
      </c>
    </row>
    <row r="3" spans="1:11" ht="15.75" x14ac:dyDescent="0.25">
      <c r="A3" s="26" t="s">
        <v>119</v>
      </c>
      <c r="B3" s="76" t="s">
        <v>121</v>
      </c>
      <c r="C3" s="34">
        <v>0</v>
      </c>
      <c r="D3" s="34">
        <v>68</v>
      </c>
      <c r="E3" s="34">
        <v>70</v>
      </c>
      <c r="F3" s="35">
        <v>72</v>
      </c>
    </row>
    <row r="4" spans="1:11" ht="15.75" x14ac:dyDescent="0.25">
      <c r="A4" s="70" t="s">
        <v>120</v>
      </c>
      <c r="B4" s="128" t="s">
        <v>121</v>
      </c>
      <c r="C4" s="129">
        <v>0</v>
      </c>
      <c r="D4" s="123">
        <v>68</v>
      </c>
      <c r="E4" s="123">
        <v>70</v>
      </c>
      <c r="F4" s="124">
        <v>72</v>
      </c>
    </row>
    <row r="5" spans="1:11" ht="15.75" x14ac:dyDescent="0.25">
      <c r="A5" s="26" t="s">
        <v>119</v>
      </c>
      <c r="B5" s="76" t="s">
        <v>122</v>
      </c>
      <c r="C5" s="34">
        <v>0</v>
      </c>
      <c r="D5" s="34">
        <v>68</v>
      </c>
      <c r="E5" s="34">
        <v>70</v>
      </c>
      <c r="F5" s="35">
        <v>72</v>
      </c>
    </row>
    <row r="6" spans="1:11" ht="15.75" x14ac:dyDescent="0.25">
      <c r="A6" s="70" t="s">
        <v>120</v>
      </c>
      <c r="B6" s="128" t="s">
        <v>122</v>
      </c>
      <c r="C6" s="129">
        <v>0</v>
      </c>
      <c r="D6" s="123">
        <v>68</v>
      </c>
      <c r="E6" s="123">
        <v>70</v>
      </c>
      <c r="F6" s="124">
        <v>72</v>
      </c>
    </row>
    <row r="7" spans="1:11" ht="15.75" x14ac:dyDescent="0.25">
      <c r="A7" s="26" t="s">
        <v>119</v>
      </c>
      <c r="B7" s="76" t="s">
        <v>254</v>
      </c>
      <c r="C7" s="34">
        <v>0</v>
      </c>
      <c r="D7" s="34">
        <v>68</v>
      </c>
      <c r="E7" s="34">
        <v>70</v>
      </c>
      <c r="F7" s="35">
        <v>72</v>
      </c>
      <c r="K7" s="10"/>
    </row>
    <row r="8" spans="1:11" ht="15.75" x14ac:dyDescent="0.25">
      <c r="A8" s="70" t="s">
        <v>120</v>
      </c>
      <c r="B8" s="128" t="s">
        <v>254</v>
      </c>
      <c r="C8" s="129">
        <v>0</v>
      </c>
      <c r="D8" s="123">
        <v>68</v>
      </c>
      <c r="E8" s="123">
        <v>70</v>
      </c>
      <c r="F8" s="124">
        <v>72</v>
      </c>
      <c r="K8" s="10"/>
    </row>
    <row r="9" spans="1:11" ht="15.75" x14ac:dyDescent="0.25">
      <c r="A9" s="26" t="s">
        <v>119</v>
      </c>
      <c r="B9" s="76" t="s">
        <v>255</v>
      </c>
      <c r="C9" s="34">
        <v>0</v>
      </c>
      <c r="D9" s="34">
        <v>68</v>
      </c>
      <c r="E9" s="34">
        <v>70</v>
      </c>
      <c r="F9" s="35">
        <v>72</v>
      </c>
      <c r="K9" s="10"/>
    </row>
    <row r="10" spans="1:11" ht="15.75" x14ac:dyDescent="0.25">
      <c r="A10" s="70" t="s">
        <v>120</v>
      </c>
      <c r="B10" s="128" t="s">
        <v>255</v>
      </c>
      <c r="C10" s="129">
        <v>0</v>
      </c>
      <c r="D10" s="123">
        <v>68</v>
      </c>
      <c r="E10" s="123">
        <v>70</v>
      </c>
      <c r="F10" s="124">
        <v>72</v>
      </c>
      <c r="K10" s="10"/>
    </row>
    <row r="11" spans="1:11" ht="15.75" x14ac:dyDescent="0.25">
      <c r="A11" s="26" t="s">
        <v>119</v>
      </c>
      <c r="B11" s="76" t="s">
        <v>256</v>
      </c>
      <c r="C11" s="34">
        <v>0</v>
      </c>
      <c r="D11" s="34">
        <v>68</v>
      </c>
      <c r="E11" s="34">
        <v>70</v>
      </c>
      <c r="F11" s="35">
        <v>72</v>
      </c>
      <c r="K11" s="10"/>
    </row>
    <row r="12" spans="1:11" ht="16.5" thickBot="1" x14ac:dyDescent="0.3">
      <c r="A12" s="27" t="s">
        <v>120</v>
      </c>
      <c r="B12" s="85" t="s">
        <v>256</v>
      </c>
      <c r="C12" s="36">
        <v>0</v>
      </c>
      <c r="D12" s="36">
        <v>68</v>
      </c>
      <c r="E12" s="36">
        <v>70</v>
      </c>
      <c r="F12" s="37">
        <v>72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3376C-B8BF-456A-9F8F-97FD96566A3A}">
  <sheetPr>
    <tabColor theme="0"/>
  </sheetPr>
  <dimension ref="A1:C4"/>
  <sheetViews>
    <sheetView workbookViewId="0"/>
  </sheetViews>
  <sheetFormatPr defaultRowHeight="15" x14ac:dyDescent="0.25"/>
  <sheetData>
    <row r="1" spans="1:3" ht="16.5" thickBot="1" x14ac:dyDescent="0.3">
      <c r="A1" s="1" t="str">
        <f>_xlfn.CONCAT( "Table of Disposal Expansion Lead Time [",VLOOKUP("decision period", Units!$A$2:$B$11, 2, FALSE),"s]")</f>
        <v>Table of Disposal Expansion Lead Time [weeks]</v>
      </c>
      <c r="B1" s="1"/>
      <c r="C1" s="1"/>
    </row>
    <row r="2" spans="1:3" ht="15.75" x14ac:dyDescent="0.25">
      <c r="A2" s="4" t="s">
        <v>231</v>
      </c>
      <c r="B2" s="5" t="s">
        <v>151</v>
      </c>
      <c r="C2" s="25" t="s">
        <v>152</v>
      </c>
    </row>
    <row r="3" spans="1:3" ht="15.75" x14ac:dyDescent="0.25">
      <c r="A3" s="26" t="s">
        <v>111</v>
      </c>
      <c r="B3" s="34">
        <v>0</v>
      </c>
      <c r="C3" s="35">
        <v>45</v>
      </c>
    </row>
    <row r="4" spans="1:3" ht="16.5" thickBot="1" x14ac:dyDescent="0.3">
      <c r="A4" s="27" t="s">
        <v>112</v>
      </c>
      <c r="B4" s="36">
        <v>0</v>
      </c>
      <c r="C4" s="37">
        <v>45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EC6F2-1522-42F6-A09A-9709AB96F608}">
  <sheetPr>
    <tabColor theme="0"/>
  </sheetPr>
  <dimension ref="A1:E5"/>
  <sheetViews>
    <sheetView workbookViewId="0">
      <selection activeCell="A2" sqref="A2"/>
    </sheetView>
  </sheetViews>
  <sheetFormatPr defaultRowHeight="15" x14ac:dyDescent="0.25"/>
  <sheetData>
    <row r="1" spans="1:5" ht="16.5" thickBot="1" x14ac:dyDescent="0.3">
      <c r="A1" s="1" t="str">
        <f>_xlfn.CONCAT( "Table of Storage Expansion Lead Time [",VLOOKUP("decision period", Units!$A$2:$B$11, 2, FALSE),"s]")</f>
        <v>Table of Storage Expansion Lead Time [weeks]</v>
      </c>
      <c r="B1" s="1"/>
      <c r="C1" s="1"/>
    </row>
    <row r="2" spans="1:5" ht="15.75" x14ac:dyDescent="0.25">
      <c r="A2" s="4" t="s">
        <v>171</v>
      </c>
      <c r="B2" s="73" t="s">
        <v>141</v>
      </c>
      <c r="C2" s="5" t="s">
        <v>142</v>
      </c>
      <c r="D2" s="5" t="s">
        <v>143</v>
      </c>
      <c r="E2" s="25" t="s">
        <v>144</v>
      </c>
    </row>
    <row r="3" spans="1:5" ht="15.75" x14ac:dyDescent="0.25">
      <c r="A3" s="26" t="s">
        <v>117</v>
      </c>
      <c r="B3" s="34">
        <v>0</v>
      </c>
      <c r="C3" s="34">
        <v>88</v>
      </c>
      <c r="D3" s="34">
        <v>89</v>
      </c>
      <c r="E3" s="35">
        <v>90</v>
      </c>
    </row>
    <row r="4" spans="1:5" ht="15.75" x14ac:dyDescent="0.25">
      <c r="A4" s="26" t="s">
        <v>273</v>
      </c>
      <c r="B4" s="34">
        <v>0</v>
      </c>
      <c r="C4" s="34">
        <v>88</v>
      </c>
      <c r="D4" s="34">
        <v>89</v>
      </c>
      <c r="E4" s="35">
        <v>90</v>
      </c>
    </row>
    <row r="5" spans="1:5" ht="16.5" thickBot="1" x14ac:dyDescent="0.3">
      <c r="A5" s="27" t="s">
        <v>274</v>
      </c>
      <c r="B5" s="36">
        <v>0</v>
      </c>
      <c r="C5" s="36">
        <v>88</v>
      </c>
      <c r="D5" s="36">
        <v>89</v>
      </c>
      <c r="E5" s="37">
        <v>90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D31AA-46D4-464A-9A51-F7F7B8767B7B}">
  <sheetPr>
    <tabColor theme="0"/>
  </sheetPr>
  <dimension ref="A1:B3"/>
  <sheetViews>
    <sheetView workbookViewId="0"/>
  </sheetViews>
  <sheetFormatPr defaultRowHeight="15" x14ac:dyDescent="0.25"/>
  <cols>
    <col min="1" max="1" width="32.7109375" customWidth="1"/>
  </cols>
  <sheetData>
    <row r="1" spans="1:2" ht="16.5" thickBot="1" x14ac:dyDescent="0.3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5.75" x14ac:dyDescent="0.25">
      <c r="A2" s="4" t="s">
        <v>45</v>
      </c>
      <c r="B2" s="25" t="s">
        <v>239</v>
      </c>
    </row>
    <row r="3" spans="1:2" ht="16.5" thickBot="1" x14ac:dyDescent="0.3">
      <c r="A3" s="27" t="s">
        <v>288</v>
      </c>
      <c r="B3" s="130">
        <v>0.2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876A9-1E8F-4C0D-BF38-C23F08A2F8DA}">
  <sheetPr>
    <tabColor theme="0"/>
  </sheetPr>
  <dimension ref="A1:E6"/>
  <sheetViews>
    <sheetView workbookViewId="0"/>
  </sheetViews>
  <sheetFormatPr defaultRowHeight="15" x14ac:dyDescent="0.25"/>
  <sheetData>
    <row r="1" spans="1:5" ht="16.5" thickBot="1" x14ac:dyDescent="0.3">
      <c r="A1" s="1" t="str">
        <f>_xlfn.CONCAT( "Table of Pipeline Expansion Lead Time - Capacity Based [",VLOOKUP("decision period", Units!$A$2:$B$11, 2, FALSE),"s]")</f>
        <v>Table of Pipeline Expansion Lead Time - Capacity Based [weeks]</v>
      </c>
      <c r="B1" s="1"/>
      <c r="C1" s="1"/>
      <c r="D1" s="1"/>
    </row>
    <row r="2" spans="1:5" ht="15.75" x14ac:dyDescent="0.25">
      <c r="A2" s="4" t="s">
        <v>230</v>
      </c>
      <c r="B2" s="86" t="s">
        <v>230</v>
      </c>
      <c r="C2" s="5" t="s">
        <v>135</v>
      </c>
      <c r="D2" s="5" t="s">
        <v>136</v>
      </c>
      <c r="E2" s="25" t="s">
        <v>138</v>
      </c>
    </row>
    <row r="3" spans="1:5" ht="15.75" x14ac:dyDescent="0.25">
      <c r="A3" s="26" t="s">
        <v>125</v>
      </c>
      <c r="B3" s="131" t="s">
        <v>126</v>
      </c>
      <c r="C3" s="132">
        <v>0</v>
      </c>
      <c r="D3" s="132">
        <v>1</v>
      </c>
      <c r="E3" s="125">
        <v>2</v>
      </c>
    </row>
    <row r="4" spans="1:5" ht="15.75" x14ac:dyDescent="0.25">
      <c r="A4" s="26" t="s">
        <v>126</v>
      </c>
      <c r="B4" s="131" t="s">
        <v>127</v>
      </c>
      <c r="C4" s="132">
        <v>0</v>
      </c>
      <c r="D4" s="132">
        <v>1</v>
      </c>
      <c r="E4" s="125">
        <v>2</v>
      </c>
    </row>
    <row r="5" spans="1:5" ht="15.75" x14ac:dyDescent="0.25">
      <c r="A5" s="26" t="s">
        <v>126</v>
      </c>
      <c r="B5" s="131" t="s">
        <v>129</v>
      </c>
      <c r="C5" s="132">
        <v>0</v>
      </c>
      <c r="D5" s="132">
        <v>1</v>
      </c>
      <c r="E5" s="125">
        <v>2</v>
      </c>
    </row>
    <row r="6" spans="1:5" ht="16.5" thickBot="1" x14ac:dyDescent="0.3">
      <c r="A6" s="27" t="s">
        <v>127</v>
      </c>
      <c r="B6" s="133" t="s">
        <v>129</v>
      </c>
      <c r="C6" s="126">
        <v>0</v>
      </c>
      <c r="D6" s="126">
        <v>1</v>
      </c>
      <c r="E6" s="127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97</vt:i4>
      </vt:variant>
    </vt:vector>
  </HeadingPairs>
  <TitlesOfParts>
    <vt:vector size="97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RKA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RKT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BeneficialReuseCost</vt:lpstr>
      <vt:lpstr>BeneficialReuseCredit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Travis Arnold</cp:lastModifiedBy>
  <cp:revision/>
  <dcterms:created xsi:type="dcterms:W3CDTF">2021-03-26T14:51:49Z</dcterms:created>
  <dcterms:modified xsi:type="dcterms:W3CDTF">2023-11-17T23:17:45Z</dcterms:modified>
  <cp:category/>
  <cp:contentStatus/>
</cp:coreProperties>
</file>