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ocuments\repos\project-pareto\pareto\case_studies\"/>
    </mc:Choice>
  </mc:AlternateContent>
  <xr:revisionPtr revIDLastSave="0" documentId="13_ncr:1_{A3FBD5FE-3110-4D16-922B-5FFF3673ED77}" xr6:coauthVersionLast="47" xr6:coauthVersionMax="47" xr10:uidLastSave="{00000000-0000-0000-0000-000000000000}"/>
  <bookViews>
    <workbookView xWindow="-120" yWindow="-120" windowWidth="29040" windowHeight="15720" tabRatio="834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WaterQualityComponents" sheetId="136" r:id="rId9"/>
    <sheet name="StorageSites" sheetId="36" r:id="rId10"/>
    <sheet name="TreatmentSites" sheetId="37" r:id="rId11"/>
    <sheet name="TreatmentTechnologies" sheetId="104" r:id="rId12"/>
    <sheet name="ReuseOptions" sheetId="38" r:id="rId13"/>
    <sheet name="NetworkNodes" sheetId="39" r:id="rId14"/>
    <sheet name="PipelineDiameters" sheetId="53" r:id="rId15"/>
    <sheet name="StorageCapacities" sheetId="54" r:id="rId16"/>
    <sheet name="TreatmentCapacities" sheetId="86" r:id="rId17"/>
    <sheet name="InjectionCapacities" sheetId="55" r:id="rId18"/>
    <sheet name="PNA" sheetId="56" r:id="rId19"/>
    <sheet name="CNA" sheetId="57" r:id="rId20"/>
    <sheet name="CCA" sheetId="73" r:id="rId21"/>
    <sheet name="NNA" sheetId="58" r:id="rId22"/>
    <sheet name="NCA" sheetId="59" r:id="rId23"/>
    <sheet name="NKA" sheetId="60" r:id="rId24"/>
    <sheet name="NRA" sheetId="61" r:id="rId25"/>
    <sheet name="NSA" sheetId="76" r:id="rId26"/>
    <sheet name="NOA" sheetId="119" r:id="rId27"/>
    <sheet name="SNA" sheetId="77" r:id="rId28"/>
    <sheet name="SOA" sheetId="120" r:id="rId29"/>
    <sheet name="FCA" sheetId="41" r:id="rId30"/>
    <sheet name="RCA" sheetId="83" r:id="rId31"/>
    <sheet name="RSA" sheetId="105" r:id="rId32"/>
    <sheet name="SCA" sheetId="108" r:id="rId33"/>
    <sheet name="RNA" sheetId="62" r:id="rId34"/>
    <sheet name="ROA" sheetId="121" r:id="rId35"/>
    <sheet name="RKA" sheetId="133" r:id="rId36"/>
    <sheet name="PCT" sheetId="42" r:id="rId37"/>
    <sheet name="FCT" sheetId="70" r:id="rId38"/>
    <sheet name="PKT" sheetId="43" r:id="rId39"/>
    <sheet name="CKT" sheetId="44" r:id="rId40"/>
    <sheet name="CCT" sheetId="74" r:id="rId41"/>
    <sheet name="CST" sheetId="64" r:id="rId42"/>
    <sheet name="RST" sheetId="122" r:id="rId43"/>
    <sheet name="ROT" sheetId="123" r:id="rId44"/>
    <sheet name="SOT" sheetId="124" r:id="rId45"/>
    <sheet name="RKT" sheetId="134" r:id="rId46"/>
    <sheet name="Elevation" sheetId="115" r:id="rId47"/>
    <sheet name="CompletionsDemand" sheetId="8" r:id="rId48"/>
    <sheet name="PadRates" sheetId="65" r:id="rId49"/>
    <sheet name="FlowbackRates" sheetId="75" r:id="rId50"/>
    <sheet name="WellPressure" sheetId="116" r:id="rId51"/>
    <sheet name="InitialPipelineCapacity" sheetId="118" r:id="rId52"/>
    <sheet name="InitialPipelineDiameters" sheetId="117" r:id="rId53"/>
    <sheet name="InitialDisposalCapacity" sheetId="46" r:id="rId54"/>
    <sheet name="InitialStorageCapacity" sheetId="80" r:id="rId55"/>
    <sheet name="InitialTreatmentCapacity" sheetId="67" r:id="rId56"/>
    <sheet name="ReuseMinimum" sheetId="125" r:id="rId57"/>
    <sheet name="ReuseCapacity" sheetId="126" r:id="rId58"/>
    <sheet name="FreshwaterSourcingAvailability" sheetId="47" r:id="rId59"/>
    <sheet name="CompletionsPadStorage" sheetId="72" r:id="rId60"/>
    <sheet name="PadOffloadingCapacity" sheetId="48" r:id="rId61"/>
    <sheet name="NodeCapacities" sheetId="102" r:id="rId62"/>
    <sheet name="DisposalOperatingCapacity" sheetId="112" r:id="rId63"/>
    <sheet name="DisposalOperationalCost" sheetId="49" r:id="rId64"/>
    <sheet name="TreatmentOperationalCost" sheetId="68" r:id="rId65"/>
    <sheet name="ReuseOperationalCost" sheetId="50" r:id="rId66"/>
    <sheet name="PipelineOperationalCost" sheetId="69" r:id="rId67"/>
    <sheet name="FreshSourcingCost" sheetId="52" r:id="rId68"/>
    <sheet name="TruckingHourlyCost" sheetId="71" r:id="rId69"/>
    <sheet name="TruckingTime" sheetId="7" r:id="rId70"/>
    <sheet name="DisposalExpansionCost" sheetId="90" r:id="rId71"/>
    <sheet name="DisposalCapacityIncrements" sheetId="79" r:id="rId72"/>
    <sheet name="StorageExpansionCost" sheetId="91" r:id="rId73"/>
    <sheet name="StorageCapacityIncrements" sheetId="81" r:id="rId74"/>
    <sheet name="TreatmentExpansionCost" sheetId="92" r:id="rId75"/>
    <sheet name="TreatmentCapacityIncrements" sheetId="87" r:id="rId76"/>
    <sheet name="PipelineCapexDistanceBased" sheetId="89" r:id="rId77"/>
    <sheet name="PipelineExpansionDistance" sheetId="94" r:id="rId78"/>
    <sheet name="PipelineCapexCapacityBased" sheetId="98" r:id="rId79"/>
    <sheet name="PipelineCapacityIncrements" sheetId="97" r:id="rId80"/>
    <sheet name="PipelineDiameterValues" sheetId="78" r:id="rId81"/>
    <sheet name="TreatmentEfficiency" sheetId="107" r:id="rId82"/>
    <sheet name="RemovalEfficiency" sheetId="114" r:id="rId83"/>
    <sheet name="DesalinationTechnologies" sheetId="111" r:id="rId84"/>
    <sheet name="DesalinationSites" sheetId="113" r:id="rId85"/>
    <sheet name="BeneficialReuseCost" sheetId="135" r:id="rId86"/>
    <sheet name="BeneficialReuseCredit" sheetId="127" r:id="rId87"/>
    <sheet name="CompletionsPadOutsideSystem" sheetId="110" r:id="rId88"/>
    <sheet name="Hydraulics" sheetId="93" r:id="rId89"/>
    <sheet name="Economics" sheetId="95" r:id="rId90"/>
    <sheet name="FreshwaterQuality" sheetId="137" r:id="rId91"/>
    <sheet name="PadWaterQuality" sheetId="99" r:id="rId92"/>
    <sheet name="StorageInitialWaterQuality" sheetId="100" r:id="rId93"/>
    <sheet name="PadStorageInitialWaterQuality" sheetId="101" r:id="rId94"/>
    <sheet name="TreatmentExpansionLeadTime" sheetId="128" r:id="rId95"/>
    <sheet name="DisposalExpansionLeadTime" sheetId="129" r:id="rId96"/>
    <sheet name="StorageExpansionLeadTime" sheetId="130" r:id="rId97"/>
    <sheet name="PipelineExpansionLeadTime_Dist" sheetId="131" r:id="rId98"/>
    <sheet name="PipelineExpansionLeadTime_Capac" sheetId="132" r:id="rId99"/>
  </sheets>
  <definedNames>
    <definedName name="_xlnm._FilterDatabase" localSheetId="77" hidden="1">#REF!</definedName>
    <definedName name="_xlnm.Extract" localSheetId="77">PipelineExpansionDistance!#REF!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37" l="1"/>
  <c r="A1" i="135" l="1"/>
  <c r="A1" i="132" l="1"/>
  <c r="A1" i="131"/>
  <c r="A1" i="130"/>
  <c r="A1" i="129"/>
  <c r="A1" i="128"/>
  <c r="A1" i="126"/>
  <c r="A1" i="101"/>
  <c r="A1" i="99"/>
  <c r="A1" i="127"/>
  <c r="A1" i="78"/>
  <c r="A1" i="97"/>
  <c r="A1" i="98"/>
  <c r="A1" i="94"/>
  <c r="A1" i="89"/>
  <c r="A1" i="87"/>
  <c r="A1" i="92"/>
  <c r="A1" i="81"/>
  <c r="A1" i="91"/>
  <c r="A1" i="79"/>
  <c r="A1" i="90"/>
  <c r="A1" i="71"/>
  <c r="A1" i="52"/>
  <c r="A1" i="69"/>
  <c r="A1" i="50"/>
  <c r="A1" i="68"/>
  <c r="A1" i="49"/>
  <c r="A1" i="102"/>
  <c r="A1" i="48"/>
  <c r="A1" i="72"/>
  <c r="A1" i="47"/>
  <c r="A1" i="125"/>
  <c r="A1" i="67"/>
  <c r="A1" i="80"/>
  <c r="A1" i="46"/>
  <c r="A1" i="75"/>
  <c r="A1" i="65"/>
  <c r="A1" i="118"/>
  <c r="A1" i="8" l="1"/>
  <c r="A1" i="100" l="1"/>
  <c r="A1" i="112" l="1"/>
  <c r="B5" i="65" l="1"/>
  <c r="B4" i="65"/>
  <c r="B3" i="65"/>
  <c r="I3" i="65" s="1"/>
  <c r="J5" i="65"/>
  <c r="I5" i="65" l="1"/>
  <c r="H4" i="65"/>
  <c r="H3" i="65"/>
  <c r="H5" i="65"/>
  <c r="G4" i="65"/>
  <c r="G3" i="65"/>
  <c r="G5" i="65"/>
  <c r="F4" i="65"/>
  <c r="F3" i="65"/>
  <c r="D5" i="65"/>
  <c r="E4" i="65"/>
  <c r="C3" i="65"/>
  <c r="C5" i="65"/>
  <c r="D4" i="65"/>
  <c r="K4" i="65"/>
  <c r="K3" i="65"/>
  <c r="J4" i="65"/>
  <c r="J3" i="65"/>
  <c r="I4" i="65"/>
  <c r="G6" i="65"/>
  <c r="H6" i="65"/>
  <c r="E6" i="65"/>
  <c r="F6" i="65"/>
  <c r="D6" i="65"/>
  <c r="F5" i="65"/>
  <c r="C6" i="65"/>
  <c r="E5" i="65"/>
  <c r="K6" i="65"/>
  <c r="C4" i="65"/>
  <c r="E3" i="65"/>
  <c r="J6" i="65"/>
  <c r="D3" i="65"/>
  <c r="I6" i="65"/>
  <c r="K5" i="65"/>
</calcChain>
</file>

<file path=xl/sharedStrings.xml><?xml version="1.0" encoding="utf-8"?>
<sst xmlns="http://schemas.openxmlformats.org/spreadsheetml/2006/main" count="1293" uniqueCount="247">
  <si>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</si>
  <si>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</si>
  <si>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</si>
  <si>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</si>
  <si>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</si>
  <si>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</si>
  <si>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</si>
  <si>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</si>
  <si>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</si>
  <si>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</si>
  <si>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</si>
  <si>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</si>
  <si>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</si>
  <si>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</si>
  <si>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</si>
  <si>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</si>
  <si>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</si>
  <si>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</si>
  <si>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</si>
  <si>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</si>
  <si>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</si>
  <si>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</si>
  <si>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</si>
  <si>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</si>
  <si>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</si>
  <si>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</si>
  <si>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</si>
  <si>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</si>
  <si>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</si>
  <si>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</si>
  <si>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</si>
  <si>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</si>
  <si>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</si>
  <si>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</si>
  <si>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</si>
  <si>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</si>
  <si>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</si>
  <si>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</si>
  <si>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</si>
  <si>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</si>
  <si>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</si>
  <si>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</si>
  <si>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</si>
  <si>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</si>
  <si>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</si>
  <si>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</si>
  <si>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</si>
  <si>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</si>
  <si>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</si>
  <si>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</si>
  <si>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</si>
  <si>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</si>
  <si>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</si>
  <si>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</si>
  <si>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</si>
  <si>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</si>
  <si>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</si>
  <si>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</si>
  <si>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</si>
  <si>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</si>
  <si>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</si>
  <si>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</si>
  <si>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</si>
  <si>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</si>
  <si>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</si>
  <si>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</si>
  <si>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</si>
  <si>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</si>
  <si>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</si>
  <si>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</si>
  <si>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</si>
  <si>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</si>
  <si>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</si>
  <si>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</si>
  <si>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</si>
  <si>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</si>
  <si>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</si>
  <si>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</si>
  <si>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</si>
  <si>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</si>
  <si>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</si>
  <si>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</si>
  <si>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</si>
  <si>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</si>
  <si>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</si>
  <si>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</si>
  <si>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</si>
  <si>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</si>
  <si>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</si>
  <si>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</si>
  <si>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</si>
  <si>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</si>
  <si>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</si>
  <si>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</si>
  <si>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</si>
  <si>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</si>
  <si>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</si>
  <si>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</si>
  <si>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</si>
  <si>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</si>
  <si>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</si>
  <si>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</si>
  <si>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</si>
  <si>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</si>
  <si>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</si>
  <si>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</si>
  <si>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</si>
  <si>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</si>
  <si>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</si>
  <si>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</si>
  <si>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List of all SWD Sites [-]</t>
  </si>
  <si>
    <t>K01</t>
  </si>
  <si>
    <t>K02</t>
  </si>
  <si>
    <t>List of all Freshwater Source Identifiers [-]</t>
  </si>
  <si>
    <t>F01</t>
  </si>
  <si>
    <t>S02</t>
  </si>
  <si>
    <t>List of all Treatment Site Identifiers [-]</t>
  </si>
  <si>
    <t>R01</t>
  </si>
  <si>
    <t>R02</t>
  </si>
  <si>
    <t>CB</t>
  </si>
  <si>
    <t>CB-EV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</si>
  <si>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</si>
  <si>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</si>
  <si>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</si>
  <si>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</si>
  <si>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</si>
  <si>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</si>
  <si>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</si>
  <si>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</si>
  <si>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</si>
  <si>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</si>
  <si>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</si>
  <si>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</si>
  <si>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</si>
  <si>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</si>
  <si>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</si>
  <si>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</si>
  <si>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</si>
  <si>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</si>
  <si>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</si>
  <si>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</si>
  <si>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</si>
  <si>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</si>
  <si>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</si>
  <si>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</si>
  <si>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</si>
  <si>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</si>
  <si>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</si>
  <si>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</si>
  <si>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</si>
  <si>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</si>
  <si>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</si>
  <si>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</si>
  <si>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</si>
  <si>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</si>
  <si>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</si>
  <si>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</si>
  <si>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</si>
  <si>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</si>
  <si>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</si>
  <si>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</si>
  <si>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</si>
  <si>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</si>
  <si>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</si>
  <si>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</si>
  <si>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</si>
  <si>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 Sites to Completions Sites Piping Arcs [-]</t>
  </si>
  <si>
    <t>TreatmentSites</t>
  </si>
  <si>
    <t>Storage Sites to Completions Piping Arcs [-]</t>
  </si>
  <si>
    <t>StorageSites</t>
  </si>
  <si>
    <t>Treatment Sites to Network Nodes Piping Arcs [-]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</si>
  <si>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</si>
  <si>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</si>
  <si>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</si>
  <si>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</si>
  <si>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</si>
  <si>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</si>
  <si>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</si>
  <si>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</si>
  <si>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</si>
  <si>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</si>
  <si>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</si>
  <si>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</si>
  <si>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</si>
  <si>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</si>
  <si>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</si>
  <si>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</si>
  <si>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NODES</t>
  </si>
  <si>
    <t>SWDSites</t>
  </si>
  <si>
    <t>Table of Drive Times between Sites [hours]</t>
  </si>
  <si>
    <t>TreatmentTechnologies</t>
  </si>
  <si>
    <t>PipelineDiameters</t>
  </si>
  <si>
    <t>InjectionCapacities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</si>
  <si>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</si>
  <si>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</si>
  <si>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</si>
  <si>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</si>
  <si>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</si>
  <si>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</si>
  <si>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</si>
  <si>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</si>
  <si>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</si>
  <si>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</si>
  <si>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</si>
  <si>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</si>
  <si>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</si>
  <si>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</si>
  <si>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</si>
  <si>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</si>
  <si>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</si>
  <si>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</si>
  <si>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MVC</t>
  </si>
  <si>
    <t>MD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</si>
  <si>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</si>
  <si>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</si>
  <si>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</si>
  <si>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</si>
  <si>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</si>
  <si>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</si>
  <si>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</si>
  <si>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</si>
  <si>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Elevation Data in ft</t>
  </si>
  <si>
    <t>Table of Initial Pipeline Diameters between Sites [inch]</t>
  </si>
  <si>
    <t>min_allowable_pressure</t>
  </si>
  <si>
    <t>max_allowable_pressure</t>
  </si>
  <si>
    <t>Table of Production Rate Forecasts by Pads [bbl/day]</t>
  </si>
  <si>
    <t>S03</t>
  </si>
  <si>
    <t>S04</t>
  </si>
  <si>
    <t>O01</t>
  </si>
  <si>
    <t>O02</t>
  </si>
  <si>
    <t>O03</t>
  </si>
  <si>
    <t>Network Nodes to Beneficial Reuse Piping Arcs [-]</t>
  </si>
  <si>
    <t>Storage Sites to Beneficial Reuse Piping Arcs [-]</t>
  </si>
  <si>
    <t>Treatment Sites to Storage Sites Piping Arcs (1 denotes an arc for the treated stream and 2 denotes an arc for the residual stream) [-]</t>
  </si>
  <si>
    <t>Treatment Sites to Beneficial Reuse Piping Arcs (1 denotes an arc for the treated stream and 2 denotes an arc for the residual stream) [-]</t>
  </si>
  <si>
    <t>Treatment Sites to Storage Sites Trucking Arcs (1 denotes an arc for the treated stream and 2 denotes an arc for the residual stream) [-]</t>
  </si>
  <si>
    <t>Treatment Sites to Beneficial Reuse Trucking Arcs (1 denotes an arc for the treated stream and 2 denotes an arc for the residual stream) [-]</t>
  </si>
  <si>
    <t>Storage Sites to Beneficial Reuse Trucking Arcs [-]</t>
  </si>
  <si>
    <t>ReuseOptions</t>
  </si>
  <si>
    <t>CP02</t>
  </si>
  <si>
    <t>List of all Storage Site Identifiers [-]</t>
  </si>
  <si>
    <t>List of all Treatment Technology Identifiers [-]</t>
  </si>
  <si>
    <t>List of all Beneficial Reuse Option Identifiers [-]</t>
  </si>
  <si>
    <t>pipeline_expansion_lead_time</t>
  </si>
  <si>
    <t>Treatment Sites to Disposal Piping Arcs (1 denotes an arc for the treated stream and 2 denotes an arc for the residual stream) [-]</t>
  </si>
  <si>
    <t>Treatment Sites to Disposal Trucking Arcs (1 denotes an arc for the treated stream and 2 denotes an arc for the residual stream) [-]</t>
  </si>
  <si>
    <t>List of all Water Quality Components 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</si>
</sst>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CE4D6"/>
        <bgColor rgb="FF000000"/>
      </patternFill>
    </fill>
  </fills>
  <borders count="4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138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0" fontId="3" fillId="3" borderId="33" xfId="0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3" fontId="1" fillId="3" borderId="36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5" fontId="1" fillId="0" borderId="0" xfId="2" applyNumberFormat="1" applyFont="1"/>
    <xf numFmtId="165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1" fillId="3" borderId="42" xfId="0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1" fillId="3" borderId="32" xfId="0" applyFont="1" applyFill="1" applyBorder="1" applyAlignment="1">
      <alignment horizontal="center"/>
    </xf>
    <xf numFmtId="3" fontId="3" fillId="3" borderId="23" xfId="0" applyNumberFormat="1" applyFont="1" applyFill="1" applyBorder="1" applyAlignment="1">
      <alignment horizontal="center"/>
    </xf>
    <xf numFmtId="3" fontId="3" fillId="3" borderId="40" xfId="0" applyNumberFormat="1" applyFont="1" applyFill="1" applyBorder="1" applyAlignment="1">
      <alignment horizontal="center"/>
    </xf>
    <xf numFmtId="43" fontId="1" fillId="3" borderId="43" xfId="2" applyFont="1" applyFill="1" applyBorder="1" applyAlignment="1">
      <alignment horizontal="center"/>
    </xf>
    <xf numFmtId="3" fontId="9" fillId="5" borderId="17" xfId="0" applyNumberFormat="1" applyFont="1" applyFill="1" applyBorder="1" applyAlignment="1">
      <alignment horizontal="center"/>
    </xf>
    <xf numFmtId="3" fontId="9" fillId="5" borderId="1" xfId="0" applyNumberFormat="1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0" fontId="3" fillId="0" borderId="2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2" borderId="44" xfId="0" applyFont="1" applyFill="1" applyBorder="1"/>
    <xf numFmtId="0" fontId="3" fillId="2" borderId="5" xfId="0" applyFont="1" applyFill="1" applyBorder="1"/>
    <xf numFmtId="0" fontId="1" fillId="2" borderId="3" xfId="0" applyFont="1" applyFill="1" applyBorder="1"/>
    <xf numFmtId="0" fontId="1" fillId="3" borderId="45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3" fontId="3" fillId="3" borderId="5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1" fillId="3" borderId="1" xfId="0" applyFont="1" applyFill="1" applyBorder="1"/>
    <xf numFmtId="0" fontId="3" fillId="3" borderId="35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1" fillId="3" borderId="42" xfId="0" applyFont="1" applyFill="1" applyBorder="1"/>
    <xf numFmtId="0" fontId="1" fillId="3" borderId="34" xfId="0" applyFont="1" applyFill="1" applyBorder="1"/>
    <xf numFmtId="0" fontId="3" fillId="3" borderId="27" xfId="0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1" fillId="3" borderId="16" xfId="0" applyFont="1" applyFill="1" applyBorder="1"/>
    <xf numFmtId="3" fontId="1" fillId="3" borderId="26" xfId="0" applyNumberFormat="1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3" fontId="3" fillId="3" borderId="18" xfId="0" applyNumberFormat="1" applyFont="1" applyFill="1" applyBorder="1" applyAlignment="1">
      <alignment horizontal="center"/>
    </xf>
    <xf numFmtId="3" fontId="3" fillId="3" borderId="19" xfId="0" applyNumberFormat="1" applyFont="1" applyFill="1" applyBorder="1" applyAlignment="1">
      <alignment horizontal="center"/>
    </xf>
    <xf numFmtId="0" fontId="1" fillId="3" borderId="0" xfId="0" applyFont="1" applyFill="1"/>
    <xf numFmtId="0" fontId="3" fillId="3" borderId="46" xfId="0" applyFont="1" applyFill="1" applyBorder="1" applyAlignment="1">
      <alignment horizontal="center"/>
    </xf>
    <xf numFmtId="0" fontId="1" fillId="3" borderId="47" xfId="2" applyNumberFormat="1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FF3DE"/>
      <color rgb="FFD9C6FE"/>
      <color rgb="FFF5AD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589183</xdr:colOff>
      <xdr:row>21</xdr:row>
      <xdr:rowOff>18548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DAA742-F715-84C8-415B-B3496556EA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933333" cy="40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tabSelected="1" zoomScale="110" zoomScaleNormal="110" workbookViewId="0"/>
  </sheetViews>
  <sheetFormatPr defaultRowHeight="15" x14ac:dyDescent="0.25"/>
  <cols>
    <col min="2" max="2" width="4.140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2:11" x14ac:dyDescent="0.25">
      <c r="B3" s="15"/>
      <c r="C3" s="16" t="s">
        <v>0</v>
      </c>
      <c r="D3" s="17"/>
      <c r="E3" s="17"/>
      <c r="F3" s="17"/>
      <c r="G3" s="17"/>
      <c r="H3" s="17"/>
      <c r="I3" s="17"/>
      <c r="J3" s="17"/>
      <c r="K3" s="18"/>
    </row>
    <row r="4" spans="2:11" x14ac:dyDescent="0.25">
      <c r="B4" s="15"/>
      <c r="C4" s="17"/>
      <c r="D4" s="17"/>
      <c r="E4" s="17"/>
      <c r="F4" s="17"/>
      <c r="G4" s="17"/>
      <c r="H4" s="17"/>
      <c r="I4" s="17"/>
      <c r="J4" s="17"/>
      <c r="K4" s="18"/>
    </row>
    <row r="5" spans="2:11" x14ac:dyDescent="0.25">
      <c r="B5" s="15"/>
      <c r="C5" s="17" t="s">
        <v>1</v>
      </c>
      <c r="D5" s="17"/>
      <c r="E5" s="17"/>
      <c r="F5" s="17"/>
      <c r="G5" s="17"/>
      <c r="H5" s="17"/>
      <c r="I5" s="17"/>
      <c r="J5" s="17"/>
      <c r="K5" s="18"/>
    </row>
    <row r="6" spans="2:11" x14ac:dyDescent="0.25">
      <c r="B6" s="15"/>
      <c r="C6" s="17" t="s">
        <v>2</v>
      </c>
      <c r="D6" s="17"/>
      <c r="E6" s="17"/>
      <c r="F6" s="17"/>
      <c r="G6" s="17"/>
      <c r="H6" s="17"/>
      <c r="I6" s="17"/>
      <c r="J6" s="17"/>
      <c r="K6" s="18"/>
    </row>
    <row r="7" spans="2:11" x14ac:dyDescent="0.25">
      <c r="B7" s="15"/>
      <c r="C7" s="17" t="s">
        <v>3</v>
      </c>
      <c r="D7" s="17"/>
      <c r="E7" s="17"/>
      <c r="F7" s="17"/>
      <c r="G7" s="17"/>
      <c r="H7" s="17"/>
      <c r="I7" s="17"/>
      <c r="J7" s="17"/>
      <c r="K7" s="18"/>
    </row>
    <row r="8" spans="2:11" x14ac:dyDescent="0.25">
      <c r="B8" s="15"/>
      <c r="C8" s="17" t="s">
        <v>4</v>
      </c>
      <c r="D8" s="17"/>
      <c r="E8" s="17"/>
      <c r="F8" s="17"/>
      <c r="G8" s="17"/>
      <c r="H8" s="17"/>
      <c r="I8" s="17"/>
      <c r="J8" s="17"/>
      <c r="K8" s="18"/>
    </row>
    <row r="9" spans="2:11" x14ac:dyDescent="0.25">
      <c r="B9" s="15"/>
      <c r="C9" s="17" t="s">
        <v>5</v>
      </c>
      <c r="D9" s="17"/>
      <c r="E9" s="17"/>
      <c r="F9" s="17"/>
      <c r="G9" s="17"/>
      <c r="H9" s="17"/>
      <c r="I9" s="17"/>
      <c r="J9" s="17"/>
      <c r="K9" s="18"/>
    </row>
    <row r="10" spans="2:11" x14ac:dyDescent="0.25">
      <c r="B10" s="15"/>
      <c r="C10" s="17" t="s">
        <v>6</v>
      </c>
      <c r="D10" s="17"/>
      <c r="E10" s="17"/>
      <c r="F10" s="17"/>
      <c r="G10" s="17"/>
      <c r="H10" s="17"/>
      <c r="I10" s="17"/>
      <c r="J10" s="17"/>
      <c r="K10" s="18"/>
    </row>
    <row r="11" spans="2:11" x14ac:dyDescent="0.25">
      <c r="B11" s="15"/>
      <c r="C11" s="17"/>
      <c r="D11" s="17"/>
      <c r="E11" s="17"/>
      <c r="F11" s="17"/>
      <c r="G11" s="17"/>
      <c r="H11" s="17"/>
      <c r="I11" s="17"/>
      <c r="J11" s="17"/>
      <c r="K11" s="18"/>
    </row>
    <row r="12" spans="2:11" x14ac:dyDescent="0.25">
      <c r="B12" s="15"/>
      <c r="C12" s="17" t="s">
        <v>7</v>
      </c>
      <c r="D12" s="17"/>
      <c r="E12" s="17"/>
      <c r="F12" s="17"/>
      <c r="G12" s="17"/>
      <c r="H12" s="17"/>
      <c r="I12" s="17"/>
      <c r="J12" s="17"/>
      <c r="K12" s="18"/>
    </row>
    <row r="13" spans="2:11" x14ac:dyDescent="0.25">
      <c r="B13" s="15"/>
      <c r="C13" s="17" t="s">
        <v>8</v>
      </c>
      <c r="D13" s="17"/>
      <c r="E13" s="17"/>
      <c r="F13" s="17"/>
      <c r="G13" s="17"/>
      <c r="H13" s="17"/>
      <c r="I13" s="17"/>
      <c r="J13" s="17"/>
      <c r="K13" s="18"/>
    </row>
    <row r="14" spans="2:11" x14ac:dyDescent="0.25">
      <c r="B14" s="15"/>
      <c r="C14" s="17"/>
      <c r="D14" s="17"/>
      <c r="E14" s="17"/>
      <c r="F14" s="17"/>
      <c r="G14" s="17"/>
      <c r="H14" s="17"/>
      <c r="I14" s="17"/>
      <c r="J14" s="17"/>
      <c r="K14" s="18"/>
    </row>
    <row r="15" spans="2:11" x14ac:dyDescent="0.25">
      <c r="B15" s="15"/>
      <c r="C15" s="17" t="s">
        <v>9</v>
      </c>
      <c r="D15" s="17"/>
      <c r="E15" s="17"/>
      <c r="F15" s="17"/>
      <c r="G15" s="17"/>
      <c r="H15" s="17"/>
      <c r="I15" s="17"/>
      <c r="J15" s="17"/>
      <c r="K15" s="18"/>
    </row>
    <row r="16" spans="2:11" x14ac:dyDescent="0.25">
      <c r="B16" s="15"/>
      <c r="C16" s="17" t="s">
        <v>10</v>
      </c>
      <c r="D16" s="17"/>
      <c r="E16" s="17"/>
      <c r="F16" s="17"/>
      <c r="G16" s="17"/>
      <c r="H16" s="17"/>
      <c r="I16" s="17"/>
      <c r="J16" s="17"/>
      <c r="K16" s="18"/>
    </row>
    <row r="17" spans="2:13" x14ac:dyDescent="0.25">
      <c r="B17" s="15"/>
      <c r="C17" s="17" t="s">
        <v>11</v>
      </c>
      <c r="D17" s="17"/>
      <c r="E17" s="17"/>
      <c r="F17" s="17"/>
      <c r="G17" s="17"/>
      <c r="H17" s="17"/>
      <c r="I17" s="17"/>
      <c r="J17" s="17"/>
      <c r="K17" s="18"/>
    </row>
    <row r="18" spans="2:13" x14ac:dyDescent="0.25">
      <c r="B18" s="15"/>
      <c r="C18" s="17" t="s">
        <v>12</v>
      </c>
      <c r="D18" s="17"/>
      <c r="E18" s="17"/>
      <c r="F18" s="17"/>
      <c r="G18" s="17"/>
      <c r="H18" s="17"/>
      <c r="I18" s="17"/>
      <c r="J18" s="17"/>
      <c r="K18" s="18"/>
    </row>
    <row r="19" spans="2:13" x14ac:dyDescent="0.25">
      <c r="B19" s="15"/>
      <c r="C19" s="17"/>
      <c r="D19" s="17"/>
      <c r="E19" s="17"/>
      <c r="F19" s="17"/>
      <c r="G19" s="17"/>
      <c r="H19" s="17"/>
      <c r="I19" s="17"/>
      <c r="J19" s="17"/>
      <c r="K19" s="18"/>
    </row>
    <row r="20" spans="2:13" x14ac:dyDescent="0.25">
      <c r="B20" s="15"/>
      <c r="C20" s="17"/>
      <c r="D20" s="17"/>
      <c r="E20" s="17"/>
      <c r="F20" s="17"/>
      <c r="G20" s="17"/>
      <c r="H20" s="17"/>
      <c r="I20" s="17"/>
      <c r="J20" s="17"/>
      <c r="K20" s="18"/>
    </row>
    <row r="21" spans="2:13" x14ac:dyDescent="0.25">
      <c r="B21" s="15"/>
      <c r="C21" s="19" t="s">
        <v>13</v>
      </c>
      <c r="D21" s="17"/>
      <c r="E21" s="17"/>
      <c r="F21" s="19" t="s">
        <v>14</v>
      </c>
      <c r="G21" s="17"/>
      <c r="H21" s="17"/>
      <c r="I21" s="17"/>
      <c r="J21" s="17"/>
      <c r="K21" s="18"/>
    </row>
    <row r="22" spans="2:13" x14ac:dyDescent="0.25">
      <c r="B22" s="15"/>
      <c r="C22" s="17"/>
      <c r="D22" s="17"/>
      <c r="E22" s="17"/>
      <c r="F22" s="17"/>
      <c r="G22" s="17"/>
      <c r="H22" s="17"/>
      <c r="I22" s="17"/>
      <c r="J22" s="17"/>
      <c r="K22" s="18"/>
    </row>
    <row r="23" spans="2:13" x14ac:dyDescent="0.25">
      <c r="B23" s="15"/>
      <c r="C23" s="20" t="s">
        <v>15</v>
      </c>
      <c r="D23" s="17"/>
      <c r="E23" s="17"/>
      <c r="F23" s="17" t="s">
        <v>16</v>
      </c>
      <c r="G23" s="17"/>
      <c r="H23" s="17"/>
      <c r="I23" s="17"/>
      <c r="J23" s="17"/>
      <c r="K23" s="18"/>
    </row>
    <row r="24" spans="2:13" x14ac:dyDescent="0.25">
      <c r="B24" s="15"/>
      <c r="C24" s="20" t="s">
        <v>17</v>
      </c>
      <c r="D24" s="17"/>
      <c r="E24" s="17"/>
      <c r="F24" s="17" t="s">
        <v>18</v>
      </c>
      <c r="G24" s="17"/>
      <c r="H24" s="17"/>
      <c r="I24" s="17"/>
      <c r="J24" s="17"/>
      <c r="K24" s="18"/>
    </row>
    <row r="25" spans="2:13" x14ac:dyDescent="0.25">
      <c r="B25" s="15"/>
      <c r="C25" s="20" t="s">
        <v>19</v>
      </c>
      <c r="D25" s="17"/>
      <c r="E25" s="17"/>
      <c r="F25" s="17" t="s">
        <v>20</v>
      </c>
      <c r="G25" s="17"/>
      <c r="H25" s="17"/>
      <c r="I25" s="17"/>
      <c r="J25" s="17"/>
      <c r="K25" s="18"/>
    </row>
    <row r="26" spans="2:13" x14ac:dyDescent="0.25">
      <c r="B26" s="15"/>
      <c r="C26" s="20" t="s">
        <v>21</v>
      </c>
      <c r="D26" s="17"/>
      <c r="E26" s="17"/>
      <c r="F26" s="17" t="s">
        <v>22</v>
      </c>
      <c r="G26" s="17"/>
      <c r="H26" s="17"/>
      <c r="I26" s="17"/>
      <c r="J26" s="17"/>
      <c r="K26" s="18"/>
    </row>
    <row r="27" spans="2:13" x14ac:dyDescent="0.25">
      <c r="B27" s="15"/>
      <c r="C27" s="20" t="s">
        <v>23</v>
      </c>
      <c r="D27" s="17"/>
      <c r="E27" s="17"/>
      <c r="F27" s="17" t="s">
        <v>24</v>
      </c>
      <c r="G27" s="17"/>
      <c r="H27" s="17"/>
      <c r="I27" s="17"/>
      <c r="J27" s="17"/>
      <c r="K27" s="18"/>
    </row>
    <row r="28" spans="2:13" x14ac:dyDescent="0.25">
      <c r="B28" s="15"/>
      <c r="C28" s="20" t="s">
        <v>25</v>
      </c>
      <c r="D28" s="17"/>
      <c r="E28" s="17"/>
      <c r="F28" s="17" t="s">
        <v>26</v>
      </c>
      <c r="G28" s="17"/>
      <c r="H28" s="17"/>
      <c r="I28" s="17"/>
      <c r="J28" s="17"/>
      <c r="K28" s="18"/>
    </row>
    <row r="29" spans="2:13" x14ac:dyDescent="0.25">
      <c r="B29" s="15"/>
      <c r="C29" s="20" t="s">
        <v>27</v>
      </c>
      <c r="D29" s="17"/>
      <c r="E29" s="17"/>
      <c r="F29" s="17" t="s">
        <v>28</v>
      </c>
      <c r="G29" s="17"/>
      <c r="H29" s="17"/>
      <c r="I29" s="17"/>
      <c r="J29" s="17"/>
      <c r="K29" s="18"/>
    </row>
    <row r="30" spans="2:13" x14ac:dyDescent="0.25">
      <c r="B30" s="15"/>
      <c r="C30" s="20" t="s">
        <v>29</v>
      </c>
      <c r="D30" s="17"/>
      <c r="E30" s="17"/>
      <c r="F30" s="17" t="s">
        <v>30</v>
      </c>
      <c r="G30" s="17"/>
      <c r="H30" s="17"/>
      <c r="I30" s="17"/>
      <c r="J30" s="17"/>
      <c r="K30" s="18"/>
    </row>
    <row r="31" spans="2:13" x14ac:dyDescent="0.25">
      <c r="B31" s="15"/>
      <c r="C31" s="20" t="s">
        <v>31</v>
      </c>
      <c r="D31" s="17"/>
      <c r="E31" s="17"/>
      <c r="F31" s="17" t="s">
        <v>32</v>
      </c>
      <c r="G31" s="17"/>
      <c r="H31" s="17"/>
      <c r="I31" s="17"/>
      <c r="J31" s="17"/>
      <c r="K31" s="18"/>
      <c r="M31" s="24" t="s">
        <v>33</v>
      </c>
    </row>
    <row r="32" spans="2:13" x14ac:dyDescent="0.25">
      <c r="B32" s="15"/>
      <c r="C32" s="20" t="s">
        <v>34</v>
      </c>
      <c r="D32" s="17"/>
      <c r="E32" s="17"/>
      <c r="F32" s="17" t="s">
        <v>35</v>
      </c>
      <c r="G32" s="17"/>
      <c r="H32" s="17"/>
      <c r="I32" s="17"/>
      <c r="J32" s="17"/>
      <c r="K32" s="18"/>
    </row>
    <row r="33" spans="2:11" x14ac:dyDescent="0.25">
      <c r="B33" s="15"/>
      <c r="C33" s="20" t="s">
        <v>36</v>
      </c>
      <c r="D33" s="17"/>
      <c r="E33" s="17"/>
      <c r="F33" s="17" t="s">
        <v>37</v>
      </c>
      <c r="G33" s="17"/>
      <c r="H33" s="17"/>
      <c r="I33" s="17"/>
      <c r="J33" s="17"/>
      <c r="K33" s="18"/>
    </row>
    <row r="34" spans="2:11" x14ac:dyDescent="0.25">
      <c r="B34" s="15"/>
      <c r="C34" s="20" t="s">
        <v>38</v>
      </c>
      <c r="D34" s="17"/>
      <c r="E34" s="17"/>
      <c r="F34" s="17" t="s">
        <v>39</v>
      </c>
      <c r="G34" s="17"/>
      <c r="H34" s="17"/>
      <c r="I34" s="17"/>
      <c r="J34" s="17"/>
      <c r="K34" s="18"/>
    </row>
    <row r="35" spans="2:11" x14ac:dyDescent="0.25">
      <c r="B35" s="15"/>
      <c r="C35" s="20" t="s">
        <v>40</v>
      </c>
      <c r="D35" s="17"/>
      <c r="E35" s="17"/>
      <c r="F35" s="17" t="s">
        <v>41</v>
      </c>
      <c r="G35" s="17"/>
      <c r="H35" s="17"/>
      <c r="I35" s="17"/>
      <c r="J35" s="17"/>
      <c r="K35" s="18"/>
    </row>
    <row r="36" spans="2:11" x14ac:dyDescent="0.25">
      <c r="B36" s="15"/>
      <c r="C36" s="20" t="s">
        <v>42</v>
      </c>
      <c r="D36" s="17"/>
      <c r="E36" s="17"/>
      <c r="F36" s="17" t="s">
        <v>43</v>
      </c>
      <c r="G36" s="17"/>
      <c r="H36" s="17"/>
      <c r="I36" s="17"/>
      <c r="J36" s="17"/>
      <c r="K36" s="18"/>
    </row>
    <row r="37" spans="2:11" ht="15.75" thickBot="1" x14ac:dyDescent="0.3">
      <c r="B37" s="21"/>
      <c r="C37" s="22"/>
      <c r="D37" s="22"/>
      <c r="E37" s="22"/>
      <c r="F37" s="22"/>
      <c r="G37" s="22"/>
      <c r="H37" s="22"/>
      <c r="I37" s="22"/>
      <c r="J37" s="22"/>
      <c r="K37" s="23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6" sqref="A6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240</v>
      </c>
    </row>
    <row r="2" spans="1:16" x14ac:dyDescent="0.25">
      <c r="A2" s="2" t="s">
        <v>115</v>
      </c>
    </row>
    <row r="3" spans="1:16" x14ac:dyDescent="0.25">
      <c r="A3" s="2" t="s">
        <v>226</v>
      </c>
      <c r="N3" s="11"/>
      <c r="O3" s="11"/>
      <c r="P3" s="11"/>
    </row>
    <row r="4" spans="1:16" x14ac:dyDescent="0.25">
      <c r="A4" s="2" t="s">
        <v>227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116</v>
      </c>
    </row>
    <row r="2" spans="1:16" x14ac:dyDescent="0.25">
      <c r="A2" s="2" t="s">
        <v>117</v>
      </c>
    </row>
    <row r="3" spans="1:16" x14ac:dyDescent="0.25">
      <c r="A3" s="2" t="s">
        <v>118</v>
      </c>
      <c r="N3" s="11"/>
      <c r="O3" s="11"/>
      <c r="P3" s="11"/>
    </row>
    <row r="4" spans="1:16" x14ac:dyDescent="0.25">
      <c r="A4" s="10"/>
    </row>
    <row r="5" spans="1:16" x14ac:dyDescent="0.25">
      <c r="A5" s="10"/>
    </row>
    <row r="6" spans="1:16" x14ac:dyDescent="0.25">
      <c r="A6" s="10"/>
    </row>
    <row r="7" spans="1:16" x14ac:dyDescent="0.25">
      <c r="A7" s="10"/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6"/>
  <sheetViews>
    <sheetView workbookViewId="0">
      <selection activeCell="A7" sqref="A7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241</v>
      </c>
    </row>
    <row r="2" spans="1:16" x14ac:dyDescent="0.25">
      <c r="A2" s="2" t="s">
        <v>119</v>
      </c>
    </row>
    <row r="3" spans="1:16" x14ac:dyDescent="0.25">
      <c r="A3" s="2" t="s">
        <v>120</v>
      </c>
      <c r="N3" s="11"/>
      <c r="O3" s="11"/>
      <c r="P3" s="11"/>
    </row>
    <row r="4" spans="1:16" x14ac:dyDescent="0.25">
      <c r="A4" s="2" t="s">
        <v>211</v>
      </c>
    </row>
    <row r="5" spans="1:16" x14ac:dyDescent="0.25">
      <c r="A5" s="2" t="s">
        <v>212</v>
      </c>
    </row>
    <row r="6" spans="1:16" x14ac:dyDescent="0.25">
      <c r="A6" s="10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4"/>
  <sheetViews>
    <sheetView workbookViewId="0">
      <selection activeCell="A6" sqref="A6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242</v>
      </c>
    </row>
    <row r="2" spans="1:16" x14ac:dyDescent="0.25">
      <c r="A2" s="2" t="s">
        <v>228</v>
      </c>
    </row>
    <row r="3" spans="1:16" x14ac:dyDescent="0.25">
      <c r="A3" s="2" t="s">
        <v>229</v>
      </c>
      <c r="N3" s="11"/>
      <c r="O3" s="11"/>
      <c r="P3" s="11"/>
    </row>
    <row r="4" spans="1:16" x14ac:dyDescent="0.25">
      <c r="A4" s="2" t="s">
        <v>230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A12" sqref="A12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121</v>
      </c>
    </row>
    <row r="2" spans="1:16" x14ac:dyDescent="0.25">
      <c r="A2" s="2" t="s">
        <v>122</v>
      </c>
    </row>
    <row r="3" spans="1:16" x14ac:dyDescent="0.25">
      <c r="A3" s="2" t="s">
        <v>123</v>
      </c>
      <c r="N3" s="11"/>
      <c r="O3" s="11"/>
      <c r="P3" s="11"/>
    </row>
    <row r="4" spans="1:16" x14ac:dyDescent="0.25">
      <c r="A4" s="2" t="s">
        <v>124</v>
      </c>
    </row>
    <row r="5" spans="1:16" x14ac:dyDescent="0.25">
      <c r="A5" s="2" t="s">
        <v>125</v>
      </c>
    </row>
    <row r="6" spans="1:16" x14ac:dyDescent="0.25">
      <c r="A6" s="2" t="s">
        <v>126</v>
      </c>
    </row>
    <row r="7" spans="1:16" x14ac:dyDescent="0.25">
      <c r="A7" s="2" t="s">
        <v>127</v>
      </c>
    </row>
    <row r="8" spans="1:16" x14ac:dyDescent="0.25">
      <c r="A8" s="2" t="s">
        <v>128</v>
      </c>
    </row>
    <row r="9" spans="1:16" x14ac:dyDescent="0.25">
      <c r="A9" s="2" t="s">
        <v>129</v>
      </c>
    </row>
    <row r="10" spans="1:16" x14ac:dyDescent="0.25">
      <c r="A10" s="2" t="s">
        <v>130</v>
      </c>
    </row>
    <row r="11" spans="1:16" x14ac:dyDescent="0.25">
      <c r="A11" s="10"/>
    </row>
    <row r="12" spans="1:16" x14ac:dyDescent="0.25">
      <c r="A12" s="10"/>
    </row>
    <row r="13" spans="1:16" x14ac:dyDescent="0.25">
      <c r="A13" s="10"/>
    </row>
    <row r="14" spans="1:16" x14ac:dyDescent="0.25">
      <c r="A14" s="10"/>
    </row>
    <row r="15" spans="1:16" x14ac:dyDescent="0.25">
      <c r="A15" s="10"/>
    </row>
    <row r="16" spans="1:16" x14ac:dyDescent="0.25">
      <c r="A16" s="10"/>
    </row>
    <row r="17" spans="1:1" x14ac:dyDescent="0.25">
      <c r="A17" s="10"/>
    </row>
    <row r="18" spans="1:1" x14ac:dyDescent="0.25">
      <c r="A18" s="10"/>
    </row>
    <row r="19" spans="1:1" x14ac:dyDescent="0.25">
      <c r="A19" s="10"/>
    </row>
    <row r="20" spans="1:1" x14ac:dyDescent="0.25">
      <c r="A20" s="10"/>
    </row>
    <row r="21" spans="1:1" x14ac:dyDescent="0.25">
      <c r="A21" s="10"/>
    </row>
    <row r="22" spans="1:1" x14ac:dyDescent="0.25">
      <c r="A22" s="10"/>
    </row>
    <row r="23" spans="1:1" x14ac:dyDescent="0.25">
      <c r="A23" s="10"/>
    </row>
    <row r="24" spans="1:1" x14ac:dyDescent="0.25">
      <c r="A24" s="10"/>
    </row>
    <row r="25" spans="1:1" x14ac:dyDescent="0.25">
      <c r="A25" s="10"/>
    </row>
    <row r="26" spans="1:1" x14ac:dyDescent="0.25">
      <c r="A26" s="10"/>
    </row>
    <row r="27" spans="1:1" x14ac:dyDescent="0.25">
      <c r="A27" s="10"/>
    </row>
    <row r="28" spans="1:1" x14ac:dyDescent="0.25">
      <c r="A28" s="10"/>
    </row>
    <row r="29" spans="1:1" x14ac:dyDescent="0.25">
      <c r="A29" s="10"/>
    </row>
    <row r="30" spans="1:1" x14ac:dyDescent="0.25">
      <c r="A30" s="10"/>
    </row>
  </sheetData>
  <phoneticPr fontId="2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6"/>
  <sheetViews>
    <sheetView workbookViewId="0">
      <selection activeCell="A8" sqref="A8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" x14ac:dyDescent="0.25">
      <c r="A1" s="1" t="s">
        <v>131</v>
      </c>
    </row>
    <row r="2" spans="1:1" x14ac:dyDescent="0.25">
      <c r="A2" s="2" t="s">
        <v>132</v>
      </c>
    </row>
    <row r="3" spans="1:1" x14ac:dyDescent="0.25">
      <c r="A3" s="2" t="s">
        <v>133</v>
      </c>
    </row>
    <row r="4" spans="1:1" x14ac:dyDescent="0.25">
      <c r="A4" s="2" t="s">
        <v>134</v>
      </c>
    </row>
    <row r="5" spans="1:1" x14ac:dyDescent="0.25">
      <c r="A5" s="2" t="s">
        <v>135</v>
      </c>
    </row>
    <row r="6" spans="1:1" x14ac:dyDescent="0.25">
      <c r="A6" s="2" t="s">
        <v>136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7" sqref="A7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137</v>
      </c>
    </row>
    <row r="2" spans="1:16" x14ac:dyDescent="0.25">
      <c r="A2" s="2" t="s">
        <v>138</v>
      </c>
    </row>
    <row r="3" spans="1:16" x14ac:dyDescent="0.25">
      <c r="A3" s="2" t="s">
        <v>139</v>
      </c>
      <c r="N3" s="11"/>
      <c r="O3" s="11"/>
      <c r="P3" s="11"/>
    </row>
    <row r="4" spans="1:16" x14ac:dyDescent="0.25">
      <c r="A4" s="2" t="s">
        <v>140</v>
      </c>
    </row>
    <row r="5" spans="1:16" x14ac:dyDescent="0.25">
      <c r="A5" s="2" t="s">
        <v>141</v>
      </c>
    </row>
    <row r="6" spans="1:16" x14ac:dyDescent="0.25">
      <c r="A6" s="10"/>
    </row>
    <row r="7" spans="1:16" x14ac:dyDescent="0.25">
      <c r="A7" s="10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7" sqref="A7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142</v>
      </c>
    </row>
    <row r="2" spans="1:16" x14ac:dyDescent="0.25">
      <c r="A2" s="2" t="s">
        <v>143</v>
      </c>
    </row>
    <row r="3" spans="1:16" x14ac:dyDescent="0.25">
      <c r="A3" s="2" t="s">
        <v>144</v>
      </c>
      <c r="N3" s="11"/>
      <c r="O3" s="11"/>
      <c r="P3" s="11"/>
    </row>
    <row r="4" spans="1:16" x14ac:dyDescent="0.25">
      <c r="A4" s="2" t="s">
        <v>145</v>
      </c>
    </row>
    <row r="5" spans="1:16" x14ac:dyDescent="0.25">
      <c r="A5" s="2" t="s">
        <v>146</v>
      </c>
    </row>
    <row r="6" spans="1:16" x14ac:dyDescent="0.25">
      <c r="A6" s="10"/>
    </row>
    <row r="7" spans="1:16" x14ac:dyDescent="0.25">
      <c r="A7" s="10"/>
    </row>
  </sheetData>
  <phoneticPr fontId="2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zoomScaleNormal="100" workbookViewId="0">
      <selection activeCell="A7" sqref="A7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147</v>
      </c>
    </row>
    <row r="2" spans="1:16" x14ac:dyDescent="0.25">
      <c r="A2" s="2" t="s">
        <v>148</v>
      </c>
    </row>
    <row r="3" spans="1:16" x14ac:dyDescent="0.25">
      <c r="A3" s="2" t="s">
        <v>149</v>
      </c>
      <c r="N3" s="11"/>
      <c r="O3" s="11"/>
      <c r="P3" s="11"/>
    </row>
    <row r="4" spans="1:16" x14ac:dyDescent="0.25">
      <c r="A4" s="2" t="s">
        <v>150</v>
      </c>
    </row>
    <row r="5" spans="1:16" x14ac:dyDescent="0.25">
      <c r="A5" s="2" t="s">
        <v>151</v>
      </c>
    </row>
    <row r="6" spans="1:16" x14ac:dyDescent="0.25">
      <c r="A6" s="10"/>
    </row>
    <row r="7" spans="1:16" x14ac:dyDescent="0.25">
      <c r="A7" s="10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K6"/>
  <sheetViews>
    <sheetView workbookViewId="0">
      <selection activeCell="A8" sqref="A8"/>
    </sheetView>
  </sheetViews>
  <sheetFormatPr defaultColWidth="9.140625" defaultRowHeight="15.75" x14ac:dyDescent="0.25"/>
  <cols>
    <col min="1" max="1" width="15.5703125" style="1" customWidth="1"/>
    <col min="2" max="16384" width="9.140625" style="1"/>
  </cols>
  <sheetData>
    <row r="1" spans="1:11" ht="16.5" thickBot="1" x14ac:dyDescent="0.3">
      <c r="A1" s="1" t="s">
        <v>152</v>
      </c>
    </row>
    <row r="2" spans="1:11" s="6" customFormat="1" x14ac:dyDescent="0.25">
      <c r="A2" s="4" t="s">
        <v>153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25" t="s">
        <v>130</v>
      </c>
      <c r="K2" s="11"/>
    </row>
    <row r="3" spans="1:11" s="6" customFormat="1" x14ac:dyDescent="0.25">
      <c r="A3" s="26" t="s">
        <v>89</v>
      </c>
      <c r="B3" s="7">
        <v>1</v>
      </c>
      <c r="C3" s="7"/>
      <c r="D3" s="7"/>
      <c r="E3" s="7"/>
      <c r="F3" s="7"/>
      <c r="G3" s="7"/>
      <c r="H3" s="7"/>
      <c r="I3" s="7"/>
      <c r="J3" s="29"/>
    </row>
    <row r="4" spans="1:11" s="6" customFormat="1" x14ac:dyDescent="0.25">
      <c r="A4" s="26" t="s">
        <v>90</v>
      </c>
      <c r="B4" s="7"/>
      <c r="C4" s="7"/>
      <c r="D4" s="7"/>
      <c r="E4" s="7"/>
      <c r="F4" s="7">
        <v>1</v>
      </c>
      <c r="G4" s="7"/>
      <c r="H4" s="7"/>
      <c r="I4" s="7"/>
      <c r="J4" s="29"/>
    </row>
    <row r="5" spans="1:11" s="6" customFormat="1" x14ac:dyDescent="0.25">
      <c r="A5" s="26" t="s">
        <v>91</v>
      </c>
      <c r="B5" s="7"/>
      <c r="C5" s="7"/>
      <c r="D5" s="7"/>
      <c r="E5" s="7"/>
      <c r="F5" s="7"/>
      <c r="G5" s="7">
        <v>1</v>
      </c>
      <c r="H5" s="7"/>
      <c r="I5" s="7"/>
      <c r="J5" s="29"/>
    </row>
    <row r="6" spans="1:11" s="6" customFormat="1" ht="16.5" thickBot="1" x14ac:dyDescent="0.3">
      <c r="A6" s="27" t="s">
        <v>92</v>
      </c>
      <c r="B6" s="8"/>
      <c r="C6" s="8"/>
      <c r="D6" s="8"/>
      <c r="E6" s="8"/>
      <c r="F6" s="8"/>
      <c r="G6" s="8"/>
      <c r="H6" s="8"/>
      <c r="I6" s="8"/>
      <c r="J6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>
      <selection activeCell="A23" sqref="A23"/>
    </sheetView>
  </sheetViews>
  <sheetFormatPr defaultRowHeight="15" x14ac:dyDescent="0.25"/>
  <cols>
    <col min="2" max="2" width="4.140625" customWidth="1"/>
    <col min="10" max="10" width="4.42578125" customWidth="1"/>
    <col min="11" max="11" width="9.42578125" customWidth="1"/>
  </cols>
  <sheetData>
    <row r="3" spans="3:3" x14ac:dyDescent="0.25">
      <c r="C3" s="38"/>
    </row>
    <row r="21" spans="3:13" x14ac:dyDescent="0.25">
      <c r="C21" s="39"/>
      <c r="F21" s="39"/>
    </row>
    <row r="23" spans="3:13" x14ac:dyDescent="0.25">
      <c r="C23" s="40"/>
    </row>
    <row r="24" spans="3:13" x14ac:dyDescent="0.25">
      <c r="C24" s="40"/>
    </row>
    <row r="25" spans="3:13" x14ac:dyDescent="0.25">
      <c r="C25" s="40"/>
    </row>
    <row r="26" spans="3:13" x14ac:dyDescent="0.25">
      <c r="C26" s="40"/>
    </row>
    <row r="27" spans="3:13" x14ac:dyDescent="0.25">
      <c r="C27" s="40"/>
    </row>
    <row r="28" spans="3:13" x14ac:dyDescent="0.25">
      <c r="C28" s="40"/>
    </row>
    <row r="29" spans="3:13" x14ac:dyDescent="0.25">
      <c r="C29" s="40"/>
    </row>
    <row r="30" spans="3:13" x14ac:dyDescent="0.25">
      <c r="C30" s="40"/>
    </row>
    <row r="31" spans="3:13" x14ac:dyDescent="0.25">
      <c r="C31" s="40"/>
      <c r="M31" s="24"/>
    </row>
    <row r="32" spans="3:13" x14ac:dyDescent="0.25">
      <c r="C32" s="40"/>
    </row>
    <row r="33" spans="3:3" x14ac:dyDescent="0.25">
      <c r="C33" s="40"/>
    </row>
    <row r="34" spans="3:3" x14ac:dyDescent="0.25">
      <c r="C34" s="40"/>
    </row>
    <row r="35" spans="3:3" x14ac:dyDescent="0.25">
      <c r="C35" s="40"/>
    </row>
    <row r="36" spans="3:3" x14ac:dyDescent="0.25">
      <c r="C36" s="40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K4"/>
  <sheetViews>
    <sheetView workbookViewId="0">
      <selection activeCell="A6" sqref="A6"/>
    </sheetView>
  </sheetViews>
  <sheetFormatPr defaultColWidth="9.140625" defaultRowHeight="15.75" x14ac:dyDescent="0.25"/>
  <cols>
    <col min="1" max="1" width="16.85546875" style="1" customWidth="1"/>
    <col min="2" max="16384" width="9.140625" style="1"/>
  </cols>
  <sheetData>
    <row r="1" spans="1:11" ht="16.5" thickBot="1" x14ac:dyDescent="0.3">
      <c r="A1" s="1" t="s">
        <v>154</v>
      </c>
    </row>
    <row r="2" spans="1:11" s="6" customFormat="1" x14ac:dyDescent="0.25">
      <c r="A2" s="4" t="s">
        <v>155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25" t="s">
        <v>130</v>
      </c>
      <c r="K2" s="11"/>
    </row>
    <row r="3" spans="1:11" s="6" customFormat="1" x14ac:dyDescent="0.25">
      <c r="A3" s="47" t="s">
        <v>109</v>
      </c>
      <c r="B3" s="113"/>
      <c r="C3" s="113"/>
      <c r="D3" s="113"/>
      <c r="E3" s="113"/>
      <c r="F3" s="113"/>
      <c r="G3" s="113"/>
      <c r="H3" s="113"/>
      <c r="I3" s="113">
        <v>1</v>
      </c>
      <c r="J3" s="114"/>
      <c r="K3" s="11"/>
    </row>
    <row r="4" spans="1:11" ht="16.5" thickBot="1" x14ac:dyDescent="0.3">
      <c r="A4" s="27" t="s">
        <v>239</v>
      </c>
      <c r="B4" s="8"/>
      <c r="C4" s="8"/>
      <c r="D4" s="8"/>
      <c r="E4" s="8"/>
      <c r="F4" s="8"/>
      <c r="G4" s="8"/>
      <c r="H4" s="8"/>
      <c r="I4" s="8"/>
      <c r="J4" s="9"/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C4"/>
  <sheetViews>
    <sheetView workbookViewId="0">
      <selection activeCell="A6" sqref="A6"/>
    </sheetView>
  </sheetViews>
  <sheetFormatPr defaultColWidth="9.140625" defaultRowHeight="15.75" x14ac:dyDescent="0.25"/>
  <cols>
    <col min="1" max="1" width="17.42578125" style="1" customWidth="1"/>
    <col min="2" max="16384" width="9.140625" style="1"/>
  </cols>
  <sheetData>
    <row r="1" spans="1:3" ht="16.5" thickBot="1" x14ac:dyDescent="0.3">
      <c r="A1" s="1" t="s">
        <v>156</v>
      </c>
    </row>
    <row r="2" spans="1:3" s="6" customFormat="1" x14ac:dyDescent="0.25">
      <c r="A2" s="4" t="s">
        <v>155</v>
      </c>
      <c r="B2" s="73" t="s">
        <v>109</v>
      </c>
      <c r="C2" s="25" t="s">
        <v>239</v>
      </c>
    </row>
    <row r="3" spans="1:3" x14ac:dyDescent="0.25">
      <c r="A3" s="47" t="s">
        <v>109</v>
      </c>
      <c r="B3" s="112"/>
      <c r="C3" s="114"/>
    </row>
    <row r="4" spans="1:3" ht="16.5" thickBot="1" x14ac:dyDescent="0.3">
      <c r="A4" s="27" t="s">
        <v>239</v>
      </c>
      <c r="B4" s="104"/>
      <c r="C4" s="9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K12"/>
  <sheetViews>
    <sheetView zoomScaleNormal="100" workbookViewId="0">
      <selection activeCell="A13" sqref="A13"/>
    </sheetView>
  </sheetViews>
  <sheetFormatPr defaultColWidth="9.140625" defaultRowHeight="15.75" x14ac:dyDescent="0.25"/>
  <cols>
    <col min="1" max="1" width="15.140625" style="1" customWidth="1"/>
    <col min="2" max="16384" width="9.140625" style="1"/>
  </cols>
  <sheetData>
    <row r="1" spans="1:11" ht="16.5" thickBot="1" x14ac:dyDescent="0.3">
      <c r="A1" s="1" t="s">
        <v>157</v>
      </c>
    </row>
    <row r="2" spans="1:11" s="6" customFormat="1" x14ac:dyDescent="0.25">
      <c r="A2" s="4" t="s">
        <v>158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25" t="s">
        <v>130</v>
      </c>
      <c r="K2" s="11"/>
    </row>
    <row r="3" spans="1:11" s="6" customFormat="1" x14ac:dyDescent="0.25">
      <c r="A3" s="26" t="s">
        <v>122</v>
      </c>
      <c r="B3" s="7"/>
      <c r="C3" s="7">
        <v>1</v>
      </c>
      <c r="D3" s="7"/>
      <c r="E3" s="7"/>
      <c r="F3" s="7"/>
      <c r="G3" s="7"/>
      <c r="H3" s="7"/>
      <c r="I3" s="7"/>
      <c r="J3" s="29"/>
    </row>
    <row r="4" spans="1:11" s="6" customFormat="1" x14ac:dyDescent="0.25">
      <c r="A4" s="26" t="s">
        <v>123</v>
      </c>
      <c r="B4" s="7">
        <v>1</v>
      </c>
      <c r="C4" s="7"/>
      <c r="D4" s="7">
        <v>1</v>
      </c>
      <c r="E4" s="7"/>
      <c r="F4" s="7">
        <v>1</v>
      </c>
      <c r="G4" s="7"/>
      <c r="H4" s="7"/>
      <c r="I4" s="7"/>
      <c r="J4" s="29"/>
    </row>
    <row r="5" spans="1:11" s="6" customFormat="1" x14ac:dyDescent="0.25">
      <c r="A5" s="26" t="s">
        <v>124</v>
      </c>
      <c r="B5" s="7"/>
      <c r="C5" s="7">
        <v>1</v>
      </c>
      <c r="D5" s="7"/>
      <c r="E5" s="7">
        <v>1</v>
      </c>
      <c r="F5" s="7"/>
      <c r="G5" s="7"/>
      <c r="H5" s="7"/>
      <c r="I5" s="7"/>
      <c r="J5" s="29"/>
    </row>
    <row r="6" spans="1:11" s="6" customFormat="1" x14ac:dyDescent="0.25">
      <c r="A6" s="26" t="s">
        <v>125</v>
      </c>
      <c r="B6" s="7"/>
      <c r="C6" s="7"/>
      <c r="D6" s="7">
        <v>1</v>
      </c>
      <c r="E6" s="7"/>
      <c r="F6" s="7"/>
      <c r="G6" s="7">
        <v>1</v>
      </c>
      <c r="H6" s="7"/>
      <c r="I6" s="7"/>
      <c r="J6" s="29"/>
    </row>
    <row r="7" spans="1:11" s="6" customFormat="1" x14ac:dyDescent="0.25">
      <c r="A7" s="26" t="s">
        <v>126</v>
      </c>
      <c r="B7" s="7"/>
      <c r="C7" s="7">
        <v>1</v>
      </c>
      <c r="D7" s="7"/>
      <c r="E7" s="7"/>
      <c r="F7" s="7"/>
      <c r="G7" s="7"/>
      <c r="H7" s="7"/>
      <c r="I7" s="7">
        <v>1</v>
      </c>
      <c r="J7" s="29"/>
    </row>
    <row r="8" spans="1:11" x14ac:dyDescent="0.25">
      <c r="A8" s="26" t="s">
        <v>127</v>
      </c>
      <c r="B8" s="7"/>
      <c r="C8" s="7"/>
      <c r="D8" s="7"/>
      <c r="E8" s="7">
        <v>1</v>
      </c>
      <c r="F8" s="7"/>
      <c r="G8" s="7"/>
      <c r="H8" s="7">
        <v>1</v>
      </c>
      <c r="I8" s="7"/>
      <c r="J8" s="29"/>
      <c r="K8" s="6"/>
    </row>
    <row r="9" spans="1:11" ht="15" customHeight="1" x14ac:dyDescent="0.25">
      <c r="A9" s="26" t="s">
        <v>128</v>
      </c>
      <c r="B9" s="7"/>
      <c r="C9" s="7"/>
      <c r="D9" s="7"/>
      <c r="E9" s="7"/>
      <c r="F9" s="7"/>
      <c r="G9" s="7">
        <v>1</v>
      </c>
      <c r="H9" s="7"/>
      <c r="I9" s="7">
        <v>1</v>
      </c>
      <c r="J9" s="29">
        <v>1</v>
      </c>
      <c r="K9" s="6"/>
    </row>
    <row r="10" spans="1:11" x14ac:dyDescent="0.25">
      <c r="A10" s="26" t="s">
        <v>129</v>
      </c>
      <c r="B10" s="7"/>
      <c r="C10" s="7"/>
      <c r="D10" s="7"/>
      <c r="E10" s="7"/>
      <c r="F10" s="7">
        <v>1</v>
      </c>
      <c r="G10" s="7"/>
      <c r="H10" s="7">
        <v>1</v>
      </c>
      <c r="I10" s="7"/>
      <c r="J10" s="29"/>
      <c r="K10" s="6"/>
    </row>
    <row r="11" spans="1:11" ht="16.5" thickBot="1" x14ac:dyDescent="0.3">
      <c r="A11" s="27" t="s">
        <v>130</v>
      </c>
      <c r="B11" s="8"/>
      <c r="C11" s="8"/>
      <c r="D11" s="8"/>
      <c r="E11" s="8"/>
      <c r="F11" s="8"/>
      <c r="G11" s="8"/>
      <c r="H11" s="8">
        <v>1</v>
      </c>
      <c r="I11" s="8"/>
      <c r="J11" s="9"/>
      <c r="K11" s="6"/>
    </row>
    <row r="12" spans="1:11" x14ac:dyDescent="0.25">
      <c r="A12" s="11"/>
      <c r="B12" s="6"/>
      <c r="C12" s="6"/>
      <c r="D12" s="6"/>
      <c r="E12" s="6"/>
      <c r="F12" s="6"/>
      <c r="G12" s="6"/>
      <c r="H12" s="6"/>
      <c r="I12" s="6"/>
      <c r="J12" s="6"/>
      <c r="K12" s="6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C12"/>
  <sheetViews>
    <sheetView workbookViewId="0">
      <selection activeCell="A13" sqref="A13"/>
    </sheetView>
  </sheetViews>
  <sheetFormatPr defaultColWidth="9.140625" defaultRowHeight="15.75" x14ac:dyDescent="0.25"/>
  <cols>
    <col min="1" max="1" width="15.7109375" style="1" customWidth="1"/>
    <col min="2" max="16384" width="9.140625" style="1"/>
  </cols>
  <sheetData>
    <row r="1" spans="1:3" ht="16.5" thickBot="1" x14ac:dyDescent="0.3">
      <c r="A1" s="1" t="s">
        <v>159</v>
      </c>
    </row>
    <row r="2" spans="1:3" s="6" customFormat="1" x14ac:dyDescent="0.25">
      <c r="A2" s="4" t="s">
        <v>158</v>
      </c>
      <c r="B2" s="73" t="s">
        <v>109</v>
      </c>
      <c r="C2" s="25" t="s">
        <v>239</v>
      </c>
    </row>
    <row r="3" spans="1:3" x14ac:dyDescent="0.25">
      <c r="A3" s="26" t="s">
        <v>122</v>
      </c>
      <c r="B3" s="103"/>
      <c r="C3" s="29"/>
    </row>
    <row r="4" spans="1:3" x14ac:dyDescent="0.25">
      <c r="A4" s="26" t="s">
        <v>123</v>
      </c>
      <c r="B4" s="103"/>
      <c r="C4" s="29"/>
    </row>
    <row r="5" spans="1:3" x14ac:dyDescent="0.25">
      <c r="A5" s="26" t="s">
        <v>124</v>
      </c>
      <c r="B5" s="103"/>
      <c r="C5" s="29"/>
    </row>
    <row r="6" spans="1:3" x14ac:dyDescent="0.25">
      <c r="A6" s="26" t="s">
        <v>125</v>
      </c>
      <c r="B6" s="103"/>
      <c r="C6" s="29"/>
    </row>
    <row r="7" spans="1:3" x14ac:dyDescent="0.25">
      <c r="A7" s="26" t="s">
        <v>126</v>
      </c>
      <c r="B7" s="103"/>
      <c r="C7" s="29"/>
    </row>
    <row r="8" spans="1:3" x14ac:dyDescent="0.25">
      <c r="A8" s="26" t="s">
        <v>127</v>
      </c>
      <c r="B8" s="103"/>
      <c r="C8" s="29"/>
    </row>
    <row r="9" spans="1:3" x14ac:dyDescent="0.25">
      <c r="A9" s="26" t="s">
        <v>128</v>
      </c>
      <c r="B9" s="103"/>
      <c r="C9" s="29"/>
    </row>
    <row r="10" spans="1:3" x14ac:dyDescent="0.25">
      <c r="A10" s="26" t="s">
        <v>129</v>
      </c>
      <c r="B10" s="103"/>
      <c r="C10" s="29"/>
    </row>
    <row r="11" spans="1:3" ht="16.5" thickBot="1" x14ac:dyDescent="0.3">
      <c r="A11" s="27" t="s">
        <v>130</v>
      </c>
      <c r="B11" s="104"/>
      <c r="C11" s="9">
        <v>1</v>
      </c>
    </row>
    <row r="12" spans="1:3" x14ac:dyDescent="0.25">
      <c r="A12" s="11"/>
      <c r="B12" s="6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C12"/>
  <sheetViews>
    <sheetView workbookViewId="0">
      <selection activeCell="A13" sqref="A13"/>
    </sheetView>
  </sheetViews>
  <sheetFormatPr defaultColWidth="9.140625" defaultRowHeight="15.75" x14ac:dyDescent="0.25"/>
  <cols>
    <col min="1" max="1" width="14.7109375" style="1" customWidth="1"/>
    <col min="2" max="16384" width="9.140625" style="1"/>
  </cols>
  <sheetData>
    <row r="1" spans="1:3" ht="16.5" thickBot="1" x14ac:dyDescent="0.3">
      <c r="A1" s="1" t="s">
        <v>160</v>
      </c>
    </row>
    <row r="2" spans="1:3" s="6" customFormat="1" x14ac:dyDescent="0.25">
      <c r="A2" s="4" t="s">
        <v>158</v>
      </c>
      <c r="B2" s="5" t="s">
        <v>111</v>
      </c>
      <c r="C2" s="25" t="s">
        <v>112</v>
      </c>
    </row>
    <row r="3" spans="1:3" x14ac:dyDescent="0.25">
      <c r="A3" s="26" t="s">
        <v>122</v>
      </c>
      <c r="B3" s="7">
        <v>1</v>
      </c>
      <c r="C3" s="29"/>
    </row>
    <row r="4" spans="1:3" x14ac:dyDescent="0.25">
      <c r="A4" s="26" t="s">
        <v>123</v>
      </c>
      <c r="B4" s="7"/>
      <c r="C4" s="29"/>
    </row>
    <row r="5" spans="1:3" x14ac:dyDescent="0.25">
      <c r="A5" s="26" t="s">
        <v>124</v>
      </c>
      <c r="B5" s="7"/>
      <c r="C5" s="29"/>
    </row>
    <row r="6" spans="1:3" x14ac:dyDescent="0.25">
      <c r="A6" s="26" t="s">
        <v>125</v>
      </c>
      <c r="B6" s="7"/>
      <c r="C6" s="29">
        <v>1</v>
      </c>
    </row>
    <row r="7" spans="1:3" x14ac:dyDescent="0.25">
      <c r="A7" s="26" t="s">
        <v>126</v>
      </c>
      <c r="B7" s="7"/>
      <c r="C7" s="29"/>
    </row>
    <row r="8" spans="1:3" x14ac:dyDescent="0.25">
      <c r="A8" s="26" t="s">
        <v>127</v>
      </c>
      <c r="B8" s="7"/>
      <c r="C8" s="29"/>
    </row>
    <row r="9" spans="1:3" x14ac:dyDescent="0.25">
      <c r="A9" s="26" t="s">
        <v>128</v>
      </c>
      <c r="B9" s="7"/>
      <c r="C9" s="29"/>
    </row>
    <row r="10" spans="1:3" x14ac:dyDescent="0.25">
      <c r="A10" s="26" t="s">
        <v>129</v>
      </c>
      <c r="B10" s="7"/>
      <c r="C10" s="29"/>
    </row>
    <row r="11" spans="1:3" ht="16.5" thickBot="1" x14ac:dyDescent="0.3">
      <c r="A11" s="27" t="s">
        <v>130</v>
      </c>
      <c r="B11" s="8"/>
      <c r="C11" s="9"/>
    </row>
    <row r="12" spans="1:3" x14ac:dyDescent="0.25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12"/>
  <sheetViews>
    <sheetView workbookViewId="0">
      <selection activeCell="A13" sqref="A13"/>
    </sheetView>
  </sheetViews>
  <sheetFormatPr defaultColWidth="9.140625" defaultRowHeight="15.75" x14ac:dyDescent="0.25"/>
  <cols>
    <col min="1" max="1" width="15" style="1" customWidth="1"/>
    <col min="2" max="16384" width="9.140625" style="1"/>
  </cols>
  <sheetData>
    <row r="1" spans="1:3" ht="16.5" thickBot="1" x14ac:dyDescent="0.3">
      <c r="A1" s="1" t="s">
        <v>161</v>
      </c>
    </row>
    <row r="2" spans="1:3" s="6" customFormat="1" x14ac:dyDescent="0.25">
      <c r="A2" s="4" t="s">
        <v>158</v>
      </c>
      <c r="B2" s="5" t="s">
        <v>117</v>
      </c>
      <c r="C2" s="25" t="s">
        <v>118</v>
      </c>
    </row>
    <row r="3" spans="1:3" x14ac:dyDescent="0.25">
      <c r="A3" s="26" t="s">
        <v>122</v>
      </c>
      <c r="B3" s="7"/>
      <c r="C3" s="29"/>
    </row>
    <row r="4" spans="1:3" x14ac:dyDescent="0.25">
      <c r="A4" s="26" t="s">
        <v>123</v>
      </c>
      <c r="B4" s="7"/>
      <c r="C4" s="29"/>
    </row>
    <row r="5" spans="1:3" x14ac:dyDescent="0.25">
      <c r="A5" s="26" t="s">
        <v>124</v>
      </c>
      <c r="B5" s="7">
        <v>1</v>
      </c>
      <c r="C5" s="29"/>
    </row>
    <row r="6" spans="1:3" x14ac:dyDescent="0.25">
      <c r="A6" s="26" t="s">
        <v>125</v>
      </c>
      <c r="B6" s="7"/>
      <c r="C6" s="29"/>
    </row>
    <row r="7" spans="1:3" x14ac:dyDescent="0.25">
      <c r="A7" s="26" t="s">
        <v>126</v>
      </c>
      <c r="B7" s="7"/>
      <c r="C7" s="29"/>
    </row>
    <row r="8" spans="1:3" x14ac:dyDescent="0.25">
      <c r="A8" s="26" t="s">
        <v>127</v>
      </c>
      <c r="B8" s="7"/>
      <c r="C8" s="29"/>
    </row>
    <row r="9" spans="1:3" x14ac:dyDescent="0.25">
      <c r="A9" s="26" t="s">
        <v>128</v>
      </c>
      <c r="B9" s="7"/>
      <c r="C9" s="29"/>
    </row>
    <row r="10" spans="1:3" x14ac:dyDescent="0.25">
      <c r="A10" s="26" t="s">
        <v>129</v>
      </c>
      <c r="B10" s="7"/>
      <c r="C10" s="29"/>
    </row>
    <row r="11" spans="1:3" ht="16.5" thickBot="1" x14ac:dyDescent="0.3">
      <c r="A11" s="27" t="s">
        <v>130</v>
      </c>
      <c r="B11" s="8"/>
      <c r="C11" s="9">
        <v>1</v>
      </c>
    </row>
    <row r="12" spans="1:3" x14ac:dyDescent="0.25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11"/>
  <sheetViews>
    <sheetView workbookViewId="0">
      <selection activeCell="A13" sqref="A13"/>
    </sheetView>
  </sheetViews>
  <sheetFormatPr defaultColWidth="9.140625" defaultRowHeight="15.75" x14ac:dyDescent="0.25"/>
  <cols>
    <col min="1" max="1" width="16" style="1" customWidth="1"/>
    <col min="2" max="16384" width="9.140625" style="1"/>
  </cols>
  <sheetData>
    <row r="1" spans="1:4" ht="16.5" thickBot="1" x14ac:dyDescent="0.3">
      <c r="A1" s="1" t="s">
        <v>162</v>
      </c>
    </row>
    <row r="2" spans="1:4" s="6" customFormat="1" x14ac:dyDescent="0.25">
      <c r="A2" s="4" t="s">
        <v>158</v>
      </c>
      <c r="B2" s="73" t="s">
        <v>115</v>
      </c>
      <c r="C2" s="5" t="s">
        <v>226</v>
      </c>
      <c r="D2" s="25" t="s">
        <v>227</v>
      </c>
    </row>
    <row r="3" spans="1:4" x14ac:dyDescent="0.25">
      <c r="A3" s="26" t="s">
        <v>122</v>
      </c>
      <c r="B3" s="103"/>
      <c r="C3" s="7"/>
      <c r="D3" s="29"/>
    </row>
    <row r="4" spans="1:4" x14ac:dyDescent="0.25">
      <c r="A4" s="26" t="s">
        <v>123</v>
      </c>
      <c r="B4" s="103"/>
      <c r="C4" s="7"/>
      <c r="D4" s="29"/>
    </row>
    <row r="5" spans="1:4" x14ac:dyDescent="0.25">
      <c r="A5" s="26" t="s">
        <v>124</v>
      </c>
      <c r="B5" s="103"/>
      <c r="C5" s="7"/>
      <c r="D5" s="29"/>
    </row>
    <row r="6" spans="1:4" x14ac:dyDescent="0.25">
      <c r="A6" s="26" t="s">
        <v>125</v>
      </c>
      <c r="B6" s="103"/>
      <c r="C6" s="7"/>
      <c r="D6" s="29"/>
    </row>
    <row r="7" spans="1:4" x14ac:dyDescent="0.25">
      <c r="A7" s="26" t="s">
        <v>126</v>
      </c>
      <c r="B7" s="103"/>
      <c r="C7" s="7"/>
      <c r="D7" s="29"/>
    </row>
    <row r="8" spans="1:4" x14ac:dyDescent="0.25">
      <c r="A8" s="26" t="s">
        <v>127</v>
      </c>
      <c r="B8" s="103"/>
      <c r="C8" s="7"/>
      <c r="D8" s="29"/>
    </row>
    <row r="9" spans="1:4" x14ac:dyDescent="0.25">
      <c r="A9" s="26" t="s">
        <v>128</v>
      </c>
      <c r="B9" s="103"/>
      <c r="C9" s="7"/>
      <c r="D9" s="29"/>
    </row>
    <row r="10" spans="1:4" x14ac:dyDescent="0.25">
      <c r="A10" s="26" t="s">
        <v>129</v>
      </c>
      <c r="B10" s="103"/>
      <c r="C10" s="7"/>
      <c r="D10" s="29"/>
    </row>
    <row r="11" spans="1:4" ht="16.5" thickBot="1" x14ac:dyDescent="0.3">
      <c r="A11" s="27" t="s">
        <v>130</v>
      </c>
      <c r="B11" s="104"/>
      <c r="C11" s="8"/>
      <c r="D11" s="9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78038-CDE7-4F76-A235-C6722F09C3AA}">
  <sheetPr>
    <tabColor theme="9" tint="0.79998168889431442"/>
  </sheetPr>
  <dimension ref="A1:D11"/>
  <sheetViews>
    <sheetView workbookViewId="0">
      <selection activeCell="A13" sqref="A13"/>
    </sheetView>
  </sheetViews>
  <sheetFormatPr defaultRowHeight="15.75" x14ac:dyDescent="0.25"/>
  <cols>
    <col min="1" max="1" width="16.7109375" style="1" customWidth="1"/>
    <col min="2" max="16384" width="9.140625" style="1"/>
  </cols>
  <sheetData>
    <row r="1" spans="1:4" ht="16.5" thickBot="1" x14ac:dyDescent="0.3">
      <c r="A1" s="1" t="s">
        <v>231</v>
      </c>
    </row>
    <row r="2" spans="1:4" x14ac:dyDescent="0.25">
      <c r="A2" s="4" t="s">
        <v>158</v>
      </c>
      <c r="B2" s="73" t="s">
        <v>228</v>
      </c>
      <c r="C2" s="5" t="s">
        <v>229</v>
      </c>
      <c r="D2" s="25" t="s">
        <v>230</v>
      </c>
    </row>
    <row r="3" spans="1:4" x14ac:dyDescent="0.25">
      <c r="A3" s="26" t="s">
        <v>122</v>
      </c>
      <c r="B3" s="105"/>
      <c r="C3" s="7"/>
      <c r="D3" s="29"/>
    </row>
    <row r="4" spans="1:4" x14ac:dyDescent="0.25">
      <c r="A4" s="26" t="s">
        <v>123</v>
      </c>
      <c r="B4" s="105"/>
      <c r="C4" s="7"/>
      <c r="D4" s="29"/>
    </row>
    <row r="5" spans="1:4" x14ac:dyDescent="0.25">
      <c r="A5" s="26" t="s">
        <v>124</v>
      </c>
      <c r="B5" s="105"/>
      <c r="C5" s="7"/>
      <c r="D5" s="29"/>
    </row>
    <row r="6" spans="1:4" x14ac:dyDescent="0.25">
      <c r="A6" s="26" t="s">
        <v>125</v>
      </c>
      <c r="B6" s="105"/>
      <c r="C6" s="7"/>
      <c r="D6" s="29"/>
    </row>
    <row r="7" spans="1:4" x14ac:dyDescent="0.25">
      <c r="A7" s="26" t="s">
        <v>126</v>
      </c>
      <c r="B7" s="105"/>
      <c r="C7" s="7"/>
      <c r="D7" s="29"/>
    </row>
    <row r="8" spans="1:4" x14ac:dyDescent="0.25">
      <c r="A8" s="26" t="s">
        <v>127</v>
      </c>
      <c r="B8" s="105"/>
      <c r="C8" s="7"/>
      <c r="D8" s="29"/>
    </row>
    <row r="9" spans="1:4" x14ac:dyDescent="0.25">
      <c r="A9" s="26" t="s">
        <v>128</v>
      </c>
      <c r="B9" s="105"/>
      <c r="C9" s="7"/>
      <c r="D9" s="29"/>
    </row>
    <row r="10" spans="1:4" x14ac:dyDescent="0.25">
      <c r="A10" s="26" t="s">
        <v>129</v>
      </c>
      <c r="B10" s="105"/>
      <c r="C10" s="7"/>
      <c r="D10" s="29"/>
    </row>
    <row r="11" spans="1:4" ht="16.5" thickBot="1" x14ac:dyDescent="0.3">
      <c r="A11" s="27" t="s">
        <v>130</v>
      </c>
      <c r="B11" s="106"/>
      <c r="C11" s="8"/>
      <c r="D11" s="9"/>
    </row>
  </sheetData>
  <phoneticPr fontId="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J5"/>
  <sheetViews>
    <sheetView workbookViewId="0">
      <selection activeCell="A7" sqref="A7"/>
    </sheetView>
  </sheetViews>
  <sheetFormatPr defaultColWidth="9.140625" defaultRowHeight="15.75" x14ac:dyDescent="0.25"/>
  <cols>
    <col min="1" max="1" width="13.140625" style="1" customWidth="1"/>
    <col min="2" max="16384" width="9.140625" style="1"/>
  </cols>
  <sheetData>
    <row r="1" spans="1:10" ht="16.5" thickBot="1" x14ac:dyDescent="0.3">
      <c r="A1" s="1" t="s">
        <v>163</v>
      </c>
    </row>
    <row r="2" spans="1:10" s="6" customFormat="1" x14ac:dyDescent="0.25">
      <c r="A2" s="4" t="s">
        <v>169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25" t="s">
        <v>130</v>
      </c>
    </row>
    <row r="3" spans="1:10" x14ac:dyDescent="0.25">
      <c r="A3" s="26" t="s">
        <v>115</v>
      </c>
      <c r="B3" s="30"/>
      <c r="C3" s="30"/>
      <c r="D3" s="30"/>
      <c r="E3" s="30"/>
      <c r="F3" s="30"/>
      <c r="G3" s="30"/>
      <c r="H3" s="30"/>
      <c r="I3" s="30"/>
      <c r="J3" s="32"/>
    </row>
    <row r="4" spans="1:10" x14ac:dyDescent="0.25">
      <c r="A4" s="26" t="s">
        <v>226</v>
      </c>
      <c r="B4" s="30"/>
      <c r="C4" s="30"/>
      <c r="D4" s="30"/>
      <c r="E4" s="30"/>
      <c r="F4" s="30"/>
      <c r="G4" s="30"/>
      <c r="H4" s="30"/>
      <c r="I4" s="30"/>
      <c r="J4" s="32"/>
    </row>
    <row r="5" spans="1:10" ht="16.5" thickBot="1" x14ac:dyDescent="0.3">
      <c r="A5" s="27" t="s">
        <v>227</v>
      </c>
      <c r="B5" s="31"/>
      <c r="C5" s="31"/>
      <c r="D5" s="31"/>
      <c r="E5" s="31"/>
      <c r="F5" s="31"/>
      <c r="G5" s="31"/>
      <c r="H5" s="31"/>
      <c r="I5" s="31"/>
      <c r="J5" s="33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ECBE8-579F-4C46-8EE6-A1073B2E4481}">
  <sheetPr>
    <tabColor theme="9" tint="0.79998168889431442"/>
  </sheetPr>
  <dimension ref="A1:D5"/>
  <sheetViews>
    <sheetView workbookViewId="0">
      <selection activeCell="A7" sqref="A7"/>
    </sheetView>
  </sheetViews>
  <sheetFormatPr defaultRowHeight="15.75" x14ac:dyDescent="0.25"/>
  <cols>
    <col min="1" max="1" width="14.42578125" style="1" customWidth="1"/>
    <col min="2" max="16384" width="9.140625" style="1"/>
  </cols>
  <sheetData>
    <row r="1" spans="1:4" ht="16.5" thickBot="1" x14ac:dyDescent="0.3">
      <c r="A1" s="1" t="s">
        <v>232</v>
      </c>
    </row>
    <row r="2" spans="1:4" x14ac:dyDescent="0.25">
      <c r="A2" s="4" t="s">
        <v>169</v>
      </c>
      <c r="B2" s="5" t="s">
        <v>228</v>
      </c>
      <c r="C2" s="5" t="s">
        <v>229</v>
      </c>
      <c r="D2" s="25" t="s">
        <v>230</v>
      </c>
    </row>
    <row r="3" spans="1:4" x14ac:dyDescent="0.25">
      <c r="A3" s="26" t="s">
        <v>115</v>
      </c>
      <c r="B3" s="30"/>
      <c r="C3" s="30"/>
      <c r="D3" s="119"/>
    </row>
    <row r="4" spans="1:4" x14ac:dyDescent="0.25">
      <c r="A4" s="26" t="s">
        <v>226</v>
      </c>
      <c r="B4" s="7"/>
      <c r="C4" s="7"/>
      <c r="D4" s="119"/>
    </row>
    <row r="5" spans="1:4" ht="16.5" thickBot="1" x14ac:dyDescent="0.3">
      <c r="A5" s="27" t="s">
        <v>227</v>
      </c>
      <c r="B5" s="117"/>
      <c r="C5" s="117"/>
      <c r="D5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A12"/>
  <sheetViews>
    <sheetView zoomScaleNormal="100" workbookViewId="0">
      <selection activeCell="A13" sqref="A13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9.28515625" style="1" bestFit="1" customWidth="1"/>
    <col min="53" max="53" width="15.5703125" style="1" bestFit="1" customWidth="1"/>
    <col min="54" max="16384" width="9.28515625" style="1"/>
  </cols>
  <sheetData>
    <row r="1" spans="1:53" ht="16.5" thickBot="1" x14ac:dyDescent="0.3">
      <c r="A1" s="1" t="s">
        <v>44</v>
      </c>
    </row>
    <row r="2" spans="1:53" s="6" customFormat="1" x14ac:dyDescent="0.25">
      <c r="A2" s="4" t="s">
        <v>45</v>
      </c>
      <c r="B2" s="25" t="s">
        <v>46</v>
      </c>
      <c r="D2" s="68" t="s">
        <v>47</v>
      </c>
      <c r="E2" s="69" t="s">
        <v>48</v>
      </c>
      <c r="F2" s="61"/>
      <c r="G2" s="61"/>
      <c r="H2" s="62"/>
      <c r="I2" s="61"/>
      <c r="J2" s="61"/>
      <c r="K2" s="63"/>
    </row>
    <row r="3" spans="1:53" x14ac:dyDescent="0.25">
      <c r="A3" s="26" t="s">
        <v>49</v>
      </c>
      <c r="B3" s="41" t="s">
        <v>50</v>
      </c>
      <c r="D3" s="56" t="s">
        <v>51</v>
      </c>
      <c r="E3" s="57" t="s">
        <v>50</v>
      </c>
      <c r="F3" s="58" t="s">
        <v>52</v>
      </c>
      <c r="G3" s="51" t="s">
        <v>53</v>
      </c>
      <c r="H3" s="55"/>
      <c r="I3" s="51" t="s">
        <v>54</v>
      </c>
      <c r="J3" s="58" t="s">
        <v>52</v>
      </c>
      <c r="K3" s="53" t="s">
        <v>55</v>
      </c>
    </row>
    <row r="4" spans="1:53" x14ac:dyDescent="0.25">
      <c r="A4" s="26" t="s">
        <v>56</v>
      </c>
      <c r="B4" s="41" t="s">
        <v>57</v>
      </c>
      <c r="D4" s="56" t="s">
        <v>58</v>
      </c>
      <c r="E4" s="57" t="s">
        <v>59</v>
      </c>
      <c r="F4" s="58" t="s">
        <v>52</v>
      </c>
      <c r="G4" s="51" t="s">
        <v>60</v>
      </c>
      <c r="H4" s="55"/>
      <c r="I4" s="51"/>
      <c r="J4" s="51"/>
      <c r="K4" s="53"/>
    </row>
    <row r="5" spans="1:53" x14ac:dyDescent="0.25">
      <c r="A5" s="26" t="s">
        <v>61</v>
      </c>
      <c r="B5" s="41" t="s">
        <v>62</v>
      </c>
      <c r="D5" s="56" t="s">
        <v>63</v>
      </c>
      <c r="E5" s="59"/>
      <c r="F5" s="52"/>
      <c r="G5" s="52"/>
      <c r="H5" s="56"/>
      <c r="I5" s="52"/>
      <c r="J5" s="52"/>
      <c r="K5" s="54"/>
    </row>
    <row r="6" spans="1:53" x14ac:dyDescent="0.25">
      <c r="A6" s="26" t="s">
        <v>64</v>
      </c>
      <c r="B6" s="41" t="s">
        <v>65</v>
      </c>
      <c r="D6" s="56" t="s">
        <v>66</v>
      </c>
      <c r="E6" s="57" t="s">
        <v>65</v>
      </c>
      <c r="F6" s="58" t="s">
        <v>52</v>
      </c>
      <c r="G6" s="51" t="s">
        <v>67</v>
      </c>
      <c r="H6" s="56"/>
      <c r="I6" s="52"/>
      <c r="J6" s="52"/>
      <c r="K6" s="54"/>
    </row>
    <row r="7" spans="1:53" x14ac:dyDescent="0.25">
      <c r="A7" s="26" t="s">
        <v>68</v>
      </c>
      <c r="B7" s="41" t="s">
        <v>69</v>
      </c>
      <c r="D7" s="56" t="s">
        <v>70</v>
      </c>
      <c r="E7" s="57" t="s">
        <v>71</v>
      </c>
      <c r="F7" s="58" t="s">
        <v>52</v>
      </c>
      <c r="G7" s="51" t="s">
        <v>72</v>
      </c>
      <c r="H7" s="56"/>
      <c r="I7" s="52"/>
      <c r="J7" s="52"/>
      <c r="K7" s="54"/>
    </row>
    <row r="8" spans="1:53" x14ac:dyDescent="0.25">
      <c r="A8" s="26" t="s">
        <v>73</v>
      </c>
      <c r="B8" s="41" t="s">
        <v>74</v>
      </c>
      <c r="D8" s="56" t="s">
        <v>75</v>
      </c>
      <c r="E8" s="59"/>
      <c r="F8" s="52"/>
      <c r="G8" s="52"/>
      <c r="H8" s="56"/>
      <c r="I8" s="52"/>
      <c r="J8" s="52"/>
      <c r="K8" s="54"/>
      <c r="AT8" s="30" t="s">
        <v>49</v>
      </c>
      <c r="AU8" s="30" t="s">
        <v>56</v>
      </c>
      <c r="AV8" s="30" t="s">
        <v>61</v>
      </c>
      <c r="AW8" s="30" t="s">
        <v>64</v>
      </c>
      <c r="AX8" s="30" t="s">
        <v>68</v>
      </c>
      <c r="AY8" s="30" t="s">
        <v>73</v>
      </c>
      <c r="AZ8" s="30" t="s">
        <v>214</v>
      </c>
      <c r="BA8" s="30" t="s">
        <v>76</v>
      </c>
    </row>
    <row r="9" spans="1:53" x14ac:dyDescent="0.25">
      <c r="A9" s="26" t="s">
        <v>214</v>
      </c>
      <c r="B9" s="41" t="s">
        <v>215</v>
      </c>
      <c r="D9" s="56" t="s">
        <v>216</v>
      </c>
      <c r="E9" s="59" t="s">
        <v>215</v>
      </c>
      <c r="F9" s="52" t="s">
        <v>52</v>
      </c>
      <c r="G9" s="52" t="s">
        <v>217</v>
      </c>
      <c r="H9" s="56"/>
      <c r="I9" s="52"/>
      <c r="J9" s="52"/>
      <c r="K9" s="54"/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218</v>
      </c>
      <c r="BA9" s="1" t="s">
        <v>74</v>
      </c>
    </row>
    <row r="10" spans="1:53" x14ac:dyDescent="0.25">
      <c r="A10" s="26" t="s">
        <v>219</v>
      </c>
      <c r="B10" s="41" t="s">
        <v>84</v>
      </c>
      <c r="D10" s="56" t="s">
        <v>220</v>
      </c>
      <c r="E10" s="59"/>
      <c r="F10" s="52"/>
      <c r="G10" s="52"/>
      <c r="H10" s="56"/>
      <c r="I10" s="52"/>
      <c r="J10" s="52"/>
      <c r="K10" s="54"/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215</v>
      </c>
      <c r="BA10" s="1" t="s">
        <v>78</v>
      </c>
    </row>
    <row r="11" spans="1:53" ht="16.5" thickBot="1" x14ac:dyDescent="0.3">
      <c r="A11" s="27" t="s">
        <v>77</v>
      </c>
      <c r="B11" s="37" t="s">
        <v>78</v>
      </c>
      <c r="D11" s="60" t="s">
        <v>79</v>
      </c>
      <c r="E11" s="64" t="s">
        <v>80</v>
      </c>
      <c r="F11" s="65" t="s">
        <v>52</v>
      </c>
      <c r="G11" s="66" t="s">
        <v>81</v>
      </c>
      <c r="H11" s="60"/>
      <c r="I11" s="67" t="s">
        <v>82</v>
      </c>
      <c r="J11" s="65" t="s">
        <v>52</v>
      </c>
      <c r="K11" s="66" t="s">
        <v>83</v>
      </c>
      <c r="AU11" s="1" t="s">
        <v>87</v>
      </c>
      <c r="BA11" s="1" t="s">
        <v>80</v>
      </c>
    </row>
    <row r="12" spans="1:53" x14ac:dyDescent="0.25">
      <c r="AU12" s="1" t="s">
        <v>59</v>
      </c>
      <c r="BA12" s="1" t="s">
        <v>82</v>
      </c>
    </row>
  </sheetData>
  <dataValidations count="8">
    <dataValidation type="list" allowBlank="1" showInputMessage="1" showErrorMessage="1" sqref="B3" xr:uid="{0221D16C-ACF3-42AE-9C26-25DCEE5A4935}">
      <formula1>$AT$9:$AT$10</formula1>
    </dataValidation>
    <dataValidation type="list" allowBlank="1" showInputMessage="1" showErrorMessage="1" sqref="B4 B10" xr:uid="{48F5BE7D-5F59-4B5D-A488-104864EC18E3}">
      <formula1>$AU$9:$AU$12</formula1>
    </dataValidation>
    <dataValidation type="list" allowBlank="1" showInputMessage="1" showErrorMessage="1" sqref="B6" xr:uid="{9028AD91-E96A-4D2A-B2A3-6F94739A937D}">
      <formula1>$AW$9:$AW$10</formula1>
    </dataValidation>
    <dataValidation type="list" allowBlank="1" showInputMessage="1" showErrorMessage="1" sqref="B7" xr:uid="{786B06B2-2E18-4E07-817C-AFF8EF08A5C5}">
      <formula1>$AX$9:$AX$10</formula1>
    </dataValidation>
    <dataValidation type="list" allowBlank="1" showInputMessage="1" showErrorMessage="1" sqref="B8" xr:uid="{C12D334A-9947-4F69-ADBA-610C067372DB}">
      <formula1>$AY$9:$AY$10</formula1>
    </dataValidation>
    <dataValidation type="list" allowBlank="1" showInputMessage="1" showErrorMessage="1" sqref="B5" xr:uid="{C77CFCD0-E9B6-4035-9AEC-88575ADC24B9}">
      <formula1>$AV$9:$AV$10</formula1>
    </dataValidation>
    <dataValidation type="list" allowBlank="1" showInputMessage="1" showErrorMessage="1" sqref="B9" xr:uid="{A9C3EE24-05FB-48EE-9886-7F2676DC7EE9}">
      <formula1>$AZ$9:$AZ$10</formula1>
    </dataValidation>
    <dataValidation type="list" allowBlank="1" showInputMessage="1" showErrorMessage="1" sqref="B11" xr:uid="{F2F718D3-1F2B-4B75-B6F1-E58F1982C8E5}">
      <formula1>$BA$9:$BA$12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C3"/>
  <sheetViews>
    <sheetView workbookViewId="0">
      <selection activeCell="A5" sqref="A5"/>
    </sheetView>
  </sheetViews>
  <sheetFormatPr defaultColWidth="9.140625" defaultRowHeight="15.75" x14ac:dyDescent="0.25"/>
  <cols>
    <col min="1" max="1" width="19.7109375" style="1" customWidth="1"/>
    <col min="2" max="16384" width="9.140625" style="1"/>
  </cols>
  <sheetData>
    <row r="1" spans="1:3" ht="16.5" thickBot="1" x14ac:dyDescent="0.3">
      <c r="A1" s="1" t="s">
        <v>164</v>
      </c>
    </row>
    <row r="2" spans="1:3" s="6" customFormat="1" x14ac:dyDescent="0.25">
      <c r="A2" s="4" t="s">
        <v>165</v>
      </c>
      <c r="B2" s="73" t="s">
        <v>109</v>
      </c>
      <c r="C2" s="25" t="s">
        <v>239</v>
      </c>
    </row>
    <row r="3" spans="1:3" ht="16.5" thickBot="1" x14ac:dyDescent="0.3">
      <c r="A3" s="27" t="s">
        <v>114</v>
      </c>
      <c r="B3" s="104">
        <v>1</v>
      </c>
      <c r="C3" s="9"/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C4"/>
  <sheetViews>
    <sheetView workbookViewId="0">
      <selection activeCell="A6" sqref="A6"/>
    </sheetView>
  </sheetViews>
  <sheetFormatPr defaultColWidth="9.140625" defaultRowHeight="15.75" x14ac:dyDescent="0.25"/>
  <cols>
    <col min="1" max="1" width="15.5703125" style="1" customWidth="1"/>
    <col min="2" max="16384" width="9.140625" style="1"/>
  </cols>
  <sheetData>
    <row r="1" spans="1:3" ht="16.5" thickBot="1" x14ac:dyDescent="0.3">
      <c r="A1" s="1" t="s">
        <v>166</v>
      </c>
    </row>
    <row r="2" spans="1:3" s="6" customFormat="1" x14ac:dyDescent="0.25">
      <c r="A2" s="4" t="s">
        <v>167</v>
      </c>
      <c r="B2" s="73" t="s">
        <v>109</v>
      </c>
      <c r="C2" s="25" t="s">
        <v>239</v>
      </c>
    </row>
    <row r="3" spans="1:3" x14ac:dyDescent="0.25">
      <c r="A3" s="26" t="s">
        <v>117</v>
      </c>
      <c r="B3" s="103"/>
      <c r="C3" s="29"/>
    </row>
    <row r="4" spans="1:3" ht="16.5" thickBot="1" x14ac:dyDescent="0.3">
      <c r="A4" s="27" t="s">
        <v>118</v>
      </c>
      <c r="B4" s="104"/>
      <c r="C4" s="9"/>
    </row>
  </sheetData>
  <phoneticPr fontId="2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4"/>
  <sheetViews>
    <sheetView workbookViewId="0">
      <selection activeCell="A6" sqref="A6"/>
    </sheetView>
  </sheetViews>
  <sheetFormatPr defaultRowHeight="15.75" x14ac:dyDescent="0.25"/>
  <cols>
    <col min="1" max="1" width="16.5703125" style="1" customWidth="1"/>
    <col min="2" max="16384" width="9.140625" style="1"/>
  </cols>
  <sheetData>
    <row r="1" spans="1:4" ht="16.5" thickBot="1" x14ac:dyDescent="0.3">
      <c r="A1" s="1" t="s">
        <v>233</v>
      </c>
    </row>
    <row r="2" spans="1:4" x14ac:dyDescent="0.25">
      <c r="A2" s="4" t="s">
        <v>167</v>
      </c>
      <c r="B2" s="5" t="s">
        <v>115</v>
      </c>
      <c r="C2" s="5" t="s">
        <v>226</v>
      </c>
      <c r="D2" s="25" t="s">
        <v>227</v>
      </c>
    </row>
    <row r="3" spans="1:4" x14ac:dyDescent="0.25">
      <c r="A3" s="26" t="s">
        <v>117</v>
      </c>
      <c r="B3" s="7"/>
      <c r="C3" s="7"/>
      <c r="D3" s="29"/>
    </row>
    <row r="4" spans="1:4" ht="16.5" thickBot="1" x14ac:dyDescent="0.3">
      <c r="A4" s="27" t="s">
        <v>118</v>
      </c>
      <c r="B4" s="8">
        <v>1</v>
      </c>
      <c r="C4" s="117"/>
      <c r="D4" s="118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C5"/>
  <sheetViews>
    <sheetView workbookViewId="0">
      <selection activeCell="A7" sqref="A7"/>
    </sheetView>
  </sheetViews>
  <sheetFormatPr defaultRowHeight="15.75" x14ac:dyDescent="0.25"/>
  <cols>
    <col min="1" max="1" width="14.7109375" style="1" customWidth="1"/>
    <col min="2" max="16384" width="9.140625" style="1"/>
  </cols>
  <sheetData>
    <row r="1" spans="1:3" ht="16.5" thickBot="1" x14ac:dyDescent="0.3">
      <c r="A1" s="1" t="s">
        <v>168</v>
      </c>
    </row>
    <row r="2" spans="1:3" x14ac:dyDescent="0.25">
      <c r="A2" s="4" t="s">
        <v>169</v>
      </c>
      <c r="B2" s="5" t="s">
        <v>109</v>
      </c>
      <c r="C2" s="25" t="s">
        <v>239</v>
      </c>
    </row>
    <row r="3" spans="1:3" x14ac:dyDescent="0.25">
      <c r="A3" s="26" t="s">
        <v>115</v>
      </c>
      <c r="B3" s="7">
        <v>1</v>
      </c>
      <c r="C3" s="29"/>
    </row>
    <row r="4" spans="1:3" x14ac:dyDescent="0.25">
      <c r="A4" s="26" t="s">
        <v>226</v>
      </c>
      <c r="B4" s="135"/>
      <c r="C4" s="119"/>
    </row>
    <row r="5" spans="1:3" ht="16.5" thickBot="1" x14ac:dyDescent="0.3">
      <c r="A5" s="27" t="s">
        <v>227</v>
      </c>
      <c r="B5" s="117"/>
      <c r="C5" s="118"/>
    </row>
  </sheetData>
  <phoneticPr fontId="2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J4"/>
  <sheetViews>
    <sheetView workbookViewId="0">
      <selection activeCell="A6" sqref="A6"/>
    </sheetView>
  </sheetViews>
  <sheetFormatPr defaultColWidth="9.140625" defaultRowHeight="15.75" x14ac:dyDescent="0.25"/>
  <cols>
    <col min="1" max="1" width="15.7109375" style="1" customWidth="1"/>
    <col min="2" max="16384" width="9.140625" style="1"/>
  </cols>
  <sheetData>
    <row r="1" spans="1:10" ht="16.5" thickBot="1" x14ac:dyDescent="0.3">
      <c r="A1" s="1" t="s">
        <v>170</v>
      </c>
    </row>
    <row r="2" spans="1:10" s="6" customFormat="1" x14ac:dyDescent="0.25">
      <c r="A2" s="4" t="s">
        <v>167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25" t="s">
        <v>130</v>
      </c>
    </row>
    <row r="3" spans="1:10" x14ac:dyDescent="0.25">
      <c r="A3" s="26" t="s">
        <v>117</v>
      </c>
      <c r="B3" s="7"/>
      <c r="C3" s="7"/>
      <c r="D3" s="7"/>
      <c r="E3" s="7"/>
      <c r="F3" s="7"/>
      <c r="G3" s="7"/>
      <c r="H3" s="7"/>
      <c r="I3" s="7"/>
      <c r="J3" s="29"/>
    </row>
    <row r="4" spans="1:10" ht="16.5" thickBot="1" x14ac:dyDescent="0.3">
      <c r="A4" s="27" t="s">
        <v>118</v>
      </c>
      <c r="B4" s="8"/>
      <c r="C4" s="8"/>
      <c r="D4" s="8"/>
      <c r="E4" s="8"/>
      <c r="F4" s="8"/>
      <c r="G4" s="8"/>
      <c r="H4" s="8"/>
      <c r="I4" s="8"/>
      <c r="J4" s="9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A3BF6-1973-4856-86F5-89173E1F6931}">
  <sheetPr>
    <tabColor theme="9" tint="0.79998168889431442"/>
  </sheetPr>
  <dimension ref="A1:D4"/>
  <sheetViews>
    <sheetView workbookViewId="0">
      <selection activeCell="A6" sqref="A6"/>
    </sheetView>
  </sheetViews>
  <sheetFormatPr defaultRowHeight="15.75" x14ac:dyDescent="0.25"/>
  <cols>
    <col min="1" max="1" width="17.42578125" style="1" customWidth="1"/>
    <col min="2" max="16384" width="9.140625" style="1"/>
  </cols>
  <sheetData>
    <row r="1" spans="1:4" ht="16.5" thickBot="1" x14ac:dyDescent="0.3">
      <c r="A1" s="1" t="s">
        <v>234</v>
      </c>
    </row>
    <row r="2" spans="1:4" x14ac:dyDescent="0.25">
      <c r="A2" s="4" t="s">
        <v>167</v>
      </c>
      <c r="B2" s="73" t="s">
        <v>228</v>
      </c>
      <c r="C2" s="5" t="s">
        <v>229</v>
      </c>
      <c r="D2" s="25" t="s">
        <v>230</v>
      </c>
    </row>
    <row r="3" spans="1:4" x14ac:dyDescent="0.25">
      <c r="A3" s="26" t="s">
        <v>117</v>
      </c>
      <c r="B3" s="103"/>
      <c r="C3" s="7"/>
      <c r="D3" s="29"/>
    </row>
    <row r="4" spans="1:4" ht="16.5" thickBot="1" x14ac:dyDescent="0.3">
      <c r="A4" s="27" t="s">
        <v>118</v>
      </c>
      <c r="B4" s="104"/>
      <c r="C4" s="8"/>
      <c r="D4" s="9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72789-356D-454C-8F35-29F71BAFFC7F}">
  <sheetPr>
    <tabColor theme="9" tint="0.79998168889431442"/>
  </sheetPr>
  <dimension ref="A1:C4"/>
  <sheetViews>
    <sheetView workbookViewId="0">
      <selection activeCell="A6" sqref="A6"/>
    </sheetView>
  </sheetViews>
  <sheetFormatPr defaultRowHeight="15" x14ac:dyDescent="0.25"/>
  <cols>
    <col min="1" max="1" width="16" customWidth="1"/>
  </cols>
  <sheetData>
    <row r="1" spans="1:3" ht="15.75" thickBot="1" x14ac:dyDescent="0.3">
      <c r="A1" t="s">
        <v>244</v>
      </c>
    </row>
    <row r="2" spans="1:3" ht="15.75" x14ac:dyDescent="0.25">
      <c r="A2" s="4" t="s">
        <v>167</v>
      </c>
      <c r="B2" s="73" t="s">
        <v>111</v>
      </c>
      <c r="C2" s="25" t="s">
        <v>112</v>
      </c>
    </row>
    <row r="3" spans="1:3" ht="15.75" x14ac:dyDescent="0.25">
      <c r="A3" s="26" t="s">
        <v>117</v>
      </c>
      <c r="B3" s="103"/>
      <c r="C3" s="29"/>
    </row>
    <row r="4" spans="1:3" ht="16.5" thickBot="1" x14ac:dyDescent="0.3">
      <c r="A4" s="27" t="s">
        <v>118</v>
      </c>
      <c r="B4" s="104"/>
      <c r="C4" s="9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C6"/>
  <sheetViews>
    <sheetView workbookViewId="0">
      <selection activeCell="A8" sqref="A8"/>
    </sheetView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3" ht="16.5" thickBot="1" x14ac:dyDescent="0.3">
      <c r="A1" s="1" t="s">
        <v>171</v>
      </c>
    </row>
    <row r="2" spans="1:3" s="6" customFormat="1" x14ac:dyDescent="0.25">
      <c r="A2" s="4" t="s">
        <v>153</v>
      </c>
      <c r="B2" s="73" t="s">
        <v>109</v>
      </c>
      <c r="C2" s="25" t="s">
        <v>239</v>
      </c>
    </row>
    <row r="3" spans="1:3" s="6" customFormat="1" x14ac:dyDescent="0.25">
      <c r="A3" s="26" t="s">
        <v>89</v>
      </c>
      <c r="B3" s="103"/>
      <c r="C3" s="29"/>
    </row>
    <row r="4" spans="1:3" x14ac:dyDescent="0.25">
      <c r="A4" s="26" t="s">
        <v>90</v>
      </c>
      <c r="B4" s="103"/>
      <c r="C4" s="29"/>
    </row>
    <row r="5" spans="1:3" x14ac:dyDescent="0.25">
      <c r="A5" s="26" t="s">
        <v>91</v>
      </c>
      <c r="B5" s="103"/>
      <c r="C5" s="29"/>
    </row>
    <row r="6" spans="1:3" ht="16.5" thickBot="1" x14ac:dyDescent="0.3">
      <c r="A6" s="27" t="s">
        <v>92</v>
      </c>
      <c r="B6" s="104"/>
      <c r="C6" s="9"/>
    </row>
  </sheetData>
  <phoneticPr fontId="2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C3"/>
  <sheetViews>
    <sheetView workbookViewId="0">
      <selection activeCell="A5" sqref="A5"/>
    </sheetView>
  </sheetViews>
  <sheetFormatPr defaultColWidth="9.140625" defaultRowHeight="15.75" x14ac:dyDescent="0.25"/>
  <cols>
    <col min="1" max="1" width="19.85546875" style="1" customWidth="1"/>
    <col min="2" max="16384" width="9.140625" style="1"/>
  </cols>
  <sheetData>
    <row r="1" spans="1:3" ht="16.5" thickBot="1" x14ac:dyDescent="0.3">
      <c r="A1" s="1" t="s">
        <v>172</v>
      </c>
    </row>
    <row r="2" spans="1:3" s="6" customFormat="1" x14ac:dyDescent="0.25">
      <c r="A2" s="4" t="s">
        <v>165</v>
      </c>
      <c r="B2" s="73" t="s">
        <v>109</v>
      </c>
      <c r="C2" s="25" t="s">
        <v>239</v>
      </c>
    </row>
    <row r="3" spans="1:3" ht="16.5" thickBot="1" x14ac:dyDescent="0.3">
      <c r="A3" s="27" t="s">
        <v>114</v>
      </c>
      <c r="B3" s="104">
        <v>1</v>
      </c>
      <c r="C3" s="9"/>
    </row>
  </sheetData>
  <phoneticPr fontId="2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C6"/>
  <sheetViews>
    <sheetView workbookViewId="0">
      <selection activeCell="A8" sqref="A8"/>
    </sheetView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3" ht="16.5" thickBot="1" x14ac:dyDescent="0.3">
      <c r="A1" s="1" t="s">
        <v>173</v>
      </c>
    </row>
    <row r="2" spans="1:3" s="6" customFormat="1" x14ac:dyDescent="0.25">
      <c r="A2" s="4" t="s">
        <v>153</v>
      </c>
      <c r="B2" s="5" t="s">
        <v>111</v>
      </c>
      <c r="C2" s="25" t="s">
        <v>112</v>
      </c>
    </row>
    <row r="3" spans="1:3" s="6" customFormat="1" x14ac:dyDescent="0.25">
      <c r="A3" s="26" t="s">
        <v>89</v>
      </c>
      <c r="B3" s="7">
        <v>1</v>
      </c>
      <c r="C3" s="29">
        <v>1</v>
      </c>
    </row>
    <row r="4" spans="1:3" s="6" customFormat="1" x14ac:dyDescent="0.25">
      <c r="A4" s="26" t="s">
        <v>90</v>
      </c>
      <c r="B4" s="7">
        <v>1</v>
      </c>
      <c r="C4" s="29">
        <v>1</v>
      </c>
    </row>
    <row r="5" spans="1:3" s="6" customFormat="1" x14ac:dyDescent="0.25">
      <c r="A5" s="26" t="s">
        <v>91</v>
      </c>
      <c r="B5" s="7">
        <v>1</v>
      </c>
      <c r="C5" s="29">
        <v>1</v>
      </c>
    </row>
    <row r="6" spans="1:3" ht="16.5" thickBot="1" x14ac:dyDescent="0.3">
      <c r="A6" s="27" t="s">
        <v>92</v>
      </c>
      <c r="B6" s="8">
        <v>1</v>
      </c>
      <c r="C6" s="9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A7" sqref="A7"/>
    </sheetView>
  </sheetViews>
  <sheetFormatPr defaultColWidth="9.140625" defaultRowHeight="15.75" x14ac:dyDescent="0.25"/>
  <cols>
    <col min="1" max="2" width="9.140625" style="1"/>
    <col min="3" max="3" width="3.5703125" style="1" customWidth="1"/>
    <col min="4" max="12" width="9.140625" style="1"/>
    <col min="13" max="13" width="11.140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140625" style="1"/>
  </cols>
  <sheetData>
    <row r="1" spans="1:4" x14ac:dyDescent="0.25">
      <c r="A1" s="1" t="s">
        <v>88</v>
      </c>
    </row>
    <row r="2" spans="1:4" x14ac:dyDescent="0.25">
      <c r="A2" s="2" t="s">
        <v>89</v>
      </c>
    </row>
    <row r="3" spans="1:4" x14ac:dyDescent="0.25">
      <c r="A3" s="2" t="s">
        <v>90</v>
      </c>
      <c r="D3" s="10"/>
    </row>
    <row r="4" spans="1:4" x14ac:dyDescent="0.25">
      <c r="A4" s="2" t="s">
        <v>91</v>
      </c>
    </row>
    <row r="5" spans="1:4" x14ac:dyDescent="0.25">
      <c r="A5" s="2" t="s">
        <v>92</v>
      </c>
    </row>
    <row r="6" spans="1:4" x14ac:dyDescent="0.25">
      <c r="A6" s="10"/>
    </row>
    <row r="7" spans="1:4" x14ac:dyDescent="0.25">
      <c r="A7" s="10"/>
    </row>
    <row r="8" spans="1:4" x14ac:dyDescent="0.25">
      <c r="A8" s="10"/>
    </row>
    <row r="9" spans="1:4" x14ac:dyDescent="0.25">
      <c r="A9" s="10"/>
    </row>
    <row r="10" spans="1:4" x14ac:dyDescent="0.25">
      <c r="A10" s="10"/>
    </row>
    <row r="11" spans="1:4" x14ac:dyDescent="0.25">
      <c r="A11" s="10"/>
    </row>
    <row r="12" spans="1:4" x14ac:dyDescent="0.25">
      <c r="A12" s="10"/>
    </row>
    <row r="13" spans="1:4" x14ac:dyDescent="0.25">
      <c r="A13" s="10"/>
    </row>
    <row r="14" spans="1:4" x14ac:dyDescent="0.25">
      <c r="A14" s="10"/>
    </row>
    <row r="15" spans="1:4" x14ac:dyDescent="0.25">
      <c r="A15" s="10"/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C4"/>
  <sheetViews>
    <sheetView workbookViewId="0">
      <selection activeCell="A6" sqref="A6"/>
    </sheetView>
  </sheetViews>
  <sheetFormatPr defaultColWidth="9.140625" defaultRowHeight="15.75" x14ac:dyDescent="0.25"/>
  <cols>
    <col min="1" max="1" width="18.140625" style="1" customWidth="1"/>
    <col min="2" max="16384" width="9.140625" style="1"/>
  </cols>
  <sheetData>
    <row r="1" spans="1:3" ht="16.5" thickBot="1" x14ac:dyDescent="0.3">
      <c r="A1" s="1" t="s">
        <v>174</v>
      </c>
    </row>
    <row r="2" spans="1:3" s="6" customFormat="1" x14ac:dyDescent="0.25">
      <c r="A2" s="4" t="s">
        <v>155</v>
      </c>
      <c r="B2" s="5" t="s">
        <v>111</v>
      </c>
      <c r="C2" s="25" t="s">
        <v>112</v>
      </c>
    </row>
    <row r="3" spans="1:3" s="6" customFormat="1" x14ac:dyDescent="0.25">
      <c r="A3" s="47" t="s">
        <v>109</v>
      </c>
      <c r="B3" s="113">
        <v>1</v>
      </c>
      <c r="C3" s="114">
        <v>1</v>
      </c>
    </row>
    <row r="4" spans="1:3" ht="16.5" thickBot="1" x14ac:dyDescent="0.3">
      <c r="A4" s="27" t="s">
        <v>239</v>
      </c>
      <c r="B4" s="8"/>
      <c r="C4" s="9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C4"/>
  <sheetViews>
    <sheetView workbookViewId="0">
      <selection activeCell="A6" sqref="A6"/>
    </sheetView>
  </sheetViews>
  <sheetFormatPr defaultColWidth="9.140625" defaultRowHeight="15.75" x14ac:dyDescent="0.25"/>
  <cols>
    <col min="1" max="1" width="17.7109375" style="1" customWidth="1"/>
    <col min="2" max="16384" width="9.140625" style="1"/>
  </cols>
  <sheetData>
    <row r="1" spans="1:3" ht="16.5" thickBot="1" x14ac:dyDescent="0.3">
      <c r="A1" s="1" t="s">
        <v>175</v>
      </c>
    </row>
    <row r="2" spans="1:3" s="6" customFormat="1" x14ac:dyDescent="0.25">
      <c r="A2" s="4" t="s">
        <v>155</v>
      </c>
      <c r="B2" s="73" t="s">
        <v>109</v>
      </c>
      <c r="C2" s="25" t="s">
        <v>239</v>
      </c>
    </row>
    <row r="3" spans="1:3" s="6" customFormat="1" x14ac:dyDescent="0.25">
      <c r="A3" s="47" t="s">
        <v>109</v>
      </c>
      <c r="B3" s="120"/>
      <c r="C3" s="121"/>
    </row>
    <row r="4" spans="1:3" ht="16.5" thickBot="1" x14ac:dyDescent="0.3">
      <c r="A4" s="27" t="s">
        <v>239</v>
      </c>
      <c r="B4" s="106"/>
      <c r="C4" s="33"/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D4"/>
  <sheetViews>
    <sheetView workbookViewId="0">
      <selection activeCell="A6" sqref="A6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4" ht="16.5" thickBot="1" x14ac:dyDescent="0.3">
      <c r="A1" s="1" t="s">
        <v>176</v>
      </c>
    </row>
    <row r="2" spans="1:4" s="6" customFormat="1" x14ac:dyDescent="0.25">
      <c r="A2" s="4" t="s">
        <v>155</v>
      </c>
      <c r="B2" s="73" t="s">
        <v>115</v>
      </c>
      <c r="C2" s="5" t="s">
        <v>226</v>
      </c>
      <c r="D2" s="25" t="s">
        <v>227</v>
      </c>
    </row>
    <row r="3" spans="1:4" s="6" customFormat="1" x14ac:dyDescent="0.25">
      <c r="A3" s="47" t="s">
        <v>109</v>
      </c>
      <c r="B3" s="112"/>
      <c r="C3" s="113"/>
      <c r="D3" s="114"/>
    </row>
    <row r="4" spans="1:4" ht="16.5" thickBot="1" x14ac:dyDescent="0.3">
      <c r="A4" s="27" t="s">
        <v>239</v>
      </c>
      <c r="B4" s="104"/>
      <c r="C4" s="8"/>
      <c r="D4" s="9"/>
    </row>
  </sheetData>
  <phoneticPr fontId="2" type="noConversion"/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35D21-A9CB-462D-A985-6B6D4051745F}">
  <sheetPr>
    <tabColor theme="9" tint="0.79998168889431442"/>
  </sheetPr>
  <dimension ref="A1:D4"/>
  <sheetViews>
    <sheetView workbookViewId="0">
      <selection activeCell="A6" sqref="A6"/>
    </sheetView>
  </sheetViews>
  <sheetFormatPr defaultRowHeight="15.75" x14ac:dyDescent="0.25"/>
  <cols>
    <col min="1" max="1" width="17.5703125" style="1" customWidth="1"/>
    <col min="2" max="16384" width="9.140625" style="1"/>
  </cols>
  <sheetData>
    <row r="1" spans="1:4" ht="16.5" thickBot="1" x14ac:dyDescent="0.3">
      <c r="A1" s="1" t="s">
        <v>235</v>
      </c>
    </row>
    <row r="2" spans="1:4" x14ac:dyDescent="0.25">
      <c r="A2" s="4" t="s">
        <v>167</v>
      </c>
      <c r="B2" s="73" t="s">
        <v>115</v>
      </c>
      <c r="C2" s="5" t="s">
        <v>226</v>
      </c>
      <c r="D2" s="25" t="s">
        <v>227</v>
      </c>
    </row>
    <row r="3" spans="1:4" x14ac:dyDescent="0.25">
      <c r="A3" s="26" t="s">
        <v>117</v>
      </c>
      <c r="B3" s="103"/>
      <c r="C3" s="7"/>
      <c r="D3" s="29"/>
    </row>
    <row r="4" spans="1:4" ht="16.5" thickBot="1" x14ac:dyDescent="0.3">
      <c r="A4" s="27" t="s">
        <v>118</v>
      </c>
      <c r="B4" s="104">
        <v>1</v>
      </c>
      <c r="C4" s="8"/>
      <c r="D4" s="9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8F968-B569-4630-B489-36D60677DD57}">
  <sheetPr>
    <tabColor theme="9" tint="0.79998168889431442"/>
  </sheetPr>
  <dimension ref="A1:D4"/>
  <sheetViews>
    <sheetView workbookViewId="0">
      <selection activeCell="A6" sqref="A6"/>
    </sheetView>
  </sheetViews>
  <sheetFormatPr defaultRowHeight="15.75" x14ac:dyDescent="0.25"/>
  <cols>
    <col min="1" max="1" width="16.140625" style="1" customWidth="1"/>
    <col min="2" max="16384" width="9.140625" style="1"/>
  </cols>
  <sheetData>
    <row r="1" spans="1:4" ht="16.5" thickBot="1" x14ac:dyDescent="0.3">
      <c r="A1" s="1" t="s">
        <v>236</v>
      </c>
    </row>
    <row r="2" spans="1:4" x14ac:dyDescent="0.25">
      <c r="A2" s="4" t="s">
        <v>167</v>
      </c>
      <c r="B2" s="73" t="s">
        <v>228</v>
      </c>
      <c r="C2" s="5" t="s">
        <v>229</v>
      </c>
      <c r="D2" s="25" t="s">
        <v>230</v>
      </c>
    </row>
    <row r="3" spans="1:4" x14ac:dyDescent="0.25">
      <c r="A3" s="26" t="s">
        <v>117</v>
      </c>
      <c r="B3" s="103"/>
      <c r="C3" s="7"/>
      <c r="D3" s="29"/>
    </row>
    <row r="4" spans="1:4" ht="16.5" thickBot="1" x14ac:dyDescent="0.3">
      <c r="A4" s="27" t="s">
        <v>118</v>
      </c>
      <c r="B4" s="104"/>
      <c r="C4" s="8"/>
      <c r="D4" s="9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31FC4-DDA8-4CA5-9995-BA95F5C41F90}">
  <sheetPr>
    <tabColor theme="9" tint="0.79998168889431442"/>
  </sheetPr>
  <dimension ref="A1:D5"/>
  <sheetViews>
    <sheetView workbookViewId="0">
      <selection activeCell="A7" sqref="A7"/>
    </sheetView>
  </sheetViews>
  <sheetFormatPr defaultRowHeight="15.75" x14ac:dyDescent="0.25"/>
  <cols>
    <col min="1" max="1" width="15.42578125" style="1" customWidth="1"/>
    <col min="2" max="16384" width="9.140625" style="1"/>
  </cols>
  <sheetData>
    <row r="1" spans="1:4" ht="16.5" thickBot="1" x14ac:dyDescent="0.3">
      <c r="A1" s="1" t="s">
        <v>237</v>
      </c>
    </row>
    <row r="2" spans="1:4" x14ac:dyDescent="0.25">
      <c r="A2" s="4" t="s">
        <v>169</v>
      </c>
      <c r="B2" s="5" t="s">
        <v>228</v>
      </c>
      <c r="C2" s="5" t="s">
        <v>229</v>
      </c>
      <c r="D2" s="25" t="s">
        <v>230</v>
      </c>
    </row>
    <row r="3" spans="1:4" x14ac:dyDescent="0.25">
      <c r="A3" s="26" t="s">
        <v>115</v>
      </c>
      <c r="B3" s="30"/>
      <c r="C3" s="30"/>
      <c r="D3" s="32"/>
    </row>
    <row r="4" spans="1:4" x14ac:dyDescent="0.25">
      <c r="A4" s="26" t="s">
        <v>226</v>
      </c>
      <c r="B4" s="7"/>
      <c r="C4" s="7"/>
      <c r="D4" s="29"/>
    </row>
    <row r="5" spans="1:4" ht="16.5" thickBot="1" x14ac:dyDescent="0.3">
      <c r="A5" s="27" t="s">
        <v>227</v>
      </c>
      <c r="B5" s="8"/>
      <c r="C5" s="8"/>
      <c r="D5" s="9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13D63-6E3B-4ADA-BB26-770DF5E350F8}">
  <sheetPr>
    <tabColor theme="9" tint="0.79998168889431442"/>
  </sheetPr>
  <dimension ref="A1:C4"/>
  <sheetViews>
    <sheetView workbookViewId="0">
      <selection activeCell="A6" sqref="A6"/>
    </sheetView>
  </sheetViews>
  <sheetFormatPr defaultRowHeight="15" x14ac:dyDescent="0.25"/>
  <cols>
    <col min="1" max="1" width="18.42578125" customWidth="1"/>
  </cols>
  <sheetData>
    <row r="1" spans="1:3" ht="15.75" thickBot="1" x14ac:dyDescent="0.3">
      <c r="A1" t="s">
        <v>245</v>
      </c>
    </row>
    <row r="2" spans="1:3" ht="15.75" x14ac:dyDescent="0.25">
      <c r="A2" s="4" t="s">
        <v>167</v>
      </c>
      <c r="B2" s="73" t="s">
        <v>111</v>
      </c>
      <c r="C2" s="25" t="s">
        <v>112</v>
      </c>
    </row>
    <row r="3" spans="1:3" ht="15.75" x14ac:dyDescent="0.25">
      <c r="A3" s="26" t="s">
        <v>117</v>
      </c>
      <c r="B3" s="103"/>
      <c r="C3" s="29"/>
    </row>
    <row r="4" spans="1:3" ht="16.5" thickBot="1" x14ac:dyDescent="0.3">
      <c r="A4" s="27" t="s">
        <v>118</v>
      </c>
      <c r="B4" s="104"/>
      <c r="C4" s="9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5B5E2-5BB6-4D8A-A59D-BCD5CAC9BC96}">
  <sheetPr>
    <tabColor theme="9" tint="0.79998168889431442"/>
  </sheetPr>
  <dimension ref="A1:D28"/>
  <sheetViews>
    <sheetView workbookViewId="0">
      <selection activeCell="A30" sqref="A30"/>
    </sheetView>
  </sheetViews>
  <sheetFormatPr defaultColWidth="9.28515625" defaultRowHeight="15.75" x14ac:dyDescent="0.25"/>
  <cols>
    <col min="1" max="1" width="12.28515625" style="1" customWidth="1"/>
    <col min="2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ht="16.5" thickBot="1" x14ac:dyDescent="0.3">
      <c r="A1" s="1" t="s">
        <v>221</v>
      </c>
    </row>
    <row r="2" spans="1:4" x14ac:dyDescent="0.25">
      <c r="A2" s="107" t="s">
        <v>187</v>
      </c>
      <c r="B2" s="98" t="s">
        <v>46</v>
      </c>
    </row>
    <row r="3" spans="1:4" x14ac:dyDescent="0.25">
      <c r="A3" s="99" t="s">
        <v>89</v>
      </c>
      <c r="B3" s="100">
        <v>650</v>
      </c>
    </row>
    <row r="4" spans="1:4" x14ac:dyDescent="0.25">
      <c r="A4" s="99" t="s">
        <v>90</v>
      </c>
      <c r="B4" s="100">
        <v>550</v>
      </c>
      <c r="D4" s="10"/>
    </row>
    <row r="5" spans="1:4" x14ac:dyDescent="0.25">
      <c r="A5" s="99" t="s">
        <v>91</v>
      </c>
      <c r="B5" s="100">
        <v>550</v>
      </c>
    </row>
    <row r="6" spans="1:4" x14ac:dyDescent="0.25">
      <c r="A6" s="99" t="s">
        <v>92</v>
      </c>
      <c r="B6" s="100">
        <v>450</v>
      </c>
    </row>
    <row r="7" spans="1:4" x14ac:dyDescent="0.25">
      <c r="A7" s="99" t="s">
        <v>109</v>
      </c>
      <c r="B7" s="100">
        <v>650</v>
      </c>
    </row>
    <row r="8" spans="1:4" x14ac:dyDescent="0.25">
      <c r="A8" s="99" t="s">
        <v>239</v>
      </c>
      <c r="B8" s="100">
        <v>600</v>
      </c>
    </row>
    <row r="9" spans="1:4" x14ac:dyDescent="0.25">
      <c r="A9" s="99" t="s">
        <v>111</v>
      </c>
      <c r="B9" s="100">
        <v>550</v>
      </c>
    </row>
    <row r="10" spans="1:4" x14ac:dyDescent="0.25">
      <c r="A10" s="99" t="s">
        <v>112</v>
      </c>
      <c r="B10" s="100">
        <v>600</v>
      </c>
    </row>
    <row r="11" spans="1:4" x14ac:dyDescent="0.25">
      <c r="A11" s="99" t="s">
        <v>114</v>
      </c>
      <c r="B11" s="100">
        <v>650</v>
      </c>
    </row>
    <row r="12" spans="1:4" x14ac:dyDescent="0.25">
      <c r="A12" s="99" t="s">
        <v>115</v>
      </c>
      <c r="B12" s="100">
        <v>350</v>
      </c>
    </row>
    <row r="13" spans="1:4" x14ac:dyDescent="0.25">
      <c r="A13" s="99" t="s">
        <v>226</v>
      </c>
      <c r="B13" s="100">
        <v>500</v>
      </c>
    </row>
    <row r="14" spans="1:4" x14ac:dyDescent="0.25">
      <c r="A14" s="99" t="s">
        <v>227</v>
      </c>
      <c r="B14" s="100">
        <v>500</v>
      </c>
    </row>
    <row r="15" spans="1:4" x14ac:dyDescent="0.25">
      <c r="A15" s="99" t="s">
        <v>117</v>
      </c>
      <c r="B15" s="100">
        <v>500</v>
      </c>
    </row>
    <row r="16" spans="1:4" x14ac:dyDescent="0.25">
      <c r="A16" s="99" t="s">
        <v>118</v>
      </c>
      <c r="B16" s="100">
        <v>250</v>
      </c>
    </row>
    <row r="17" spans="1:2" x14ac:dyDescent="0.25">
      <c r="A17" s="99" t="s">
        <v>228</v>
      </c>
      <c r="B17" s="100">
        <v>500</v>
      </c>
    </row>
    <row r="18" spans="1:2" x14ac:dyDescent="0.25">
      <c r="A18" s="99" t="s">
        <v>229</v>
      </c>
      <c r="B18" s="100">
        <v>500</v>
      </c>
    </row>
    <row r="19" spans="1:2" x14ac:dyDescent="0.25">
      <c r="A19" s="99" t="s">
        <v>230</v>
      </c>
      <c r="B19" s="100">
        <v>500</v>
      </c>
    </row>
    <row r="20" spans="1:2" x14ac:dyDescent="0.25">
      <c r="A20" s="99" t="s">
        <v>122</v>
      </c>
      <c r="B20" s="100">
        <v>600</v>
      </c>
    </row>
    <row r="21" spans="1:2" x14ac:dyDescent="0.25">
      <c r="A21" s="99" t="s">
        <v>123</v>
      </c>
      <c r="B21" s="100">
        <v>600</v>
      </c>
    </row>
    <row r="22" spans="1:2" x14ac:dyDescent="0.25">
      <c r="A22" s="99" t="s">
        <v>124</v>
      </c>
      <c r="B22" s="100">
        <v>600</v>
      </c>
    </row>
    <row r="23" spans="1:2" x14ac:dyDescent="0.25">
      <c r="A23" s="99" t="s">
        <v>125</v>
      </c>
      <c r="B23" s="100">
        <v>600</v>
      </c>
    </row>
    <row r="24" spans="1:2" x14ac:dyDescent="0.25">
      <c r="A24" s="99" t="s">
        <v>126</v>
      </c>
      <c r="B24" s="100">
        <v>550</v>
      </c>
    </row>
    <row r="25" spans="1:2" x14ac:dyDescent="0.25">
      <c r="A25" s="99" t="s">
        <v>127</v>
      </c>
      <c r="B25" s="100">
        <v>550</v>
      </c>
    </row>
    <row r="26" spans="1:2" x14ac:dyDescent="0.25">
      <c r="A26" s="99" t="s">
        <v>128</v>
      </c>
      <c r="B26" s="100">
        <v>550</v>
      </c>
    </row>
    <row r="27" spans="1:2" x14ac:dyDescent="0.25">
      <c r="A27" s="99" t="s">
        <v>129</v>
      </c>
      <c r="B27" s="100">
        <v>550</v>
      </c>
    </row>
    <row r="28" spans="1:2" ht="16.5" thickBot="1" x14ac:dyDescent="0.3">
      <c r="A28" s="108" t="s">
        <v>130</v>
      </c>
      <c r="B28" s="109">
        <v>500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M8"/>
  <sheetViews>
    <sheetView showZeros="0" workbookViewId="0">
      <selection activeCell="A6" sqref="A6"/>
    </sheetView>
  </sheetViews>
  <sheetFormatPr defaultColWidth="9.140625" defaultRowHeight="15.75" x14ac:dyDescent="0.25"/>
  <cols>
    <col min="1" max="1" width="18" style="1" customWidth="1"/>
    <col min="2" max="2" width="15.42578125" style="1" bestFit="1" customWidth="1"/>
    <col min="3" max="3" width="9.85546875" style="1" bestFit="1" customWidth="1"/>
    <col min="4" max="11" width="9.140625" style="1"/>
    <col min="12" max="12" width="11.7109375" style="1" bestFit="1" customWidth="1"/>
    <col min="13" max="13" width="13.140625" style="1" bestFit="1" customWidth="1"/>
    <col min="14" max="16384" width="9.140625" style="1"/>
  </cols>
  <sheetData>
    <row r="1" spans="1:13" ht="16.5" thickBot="1" x14ac:dyDescent="0.3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[bbl/day]</v>
      </c>
    </row>
    <row r="2" spans="1:13" s="6" customFormat="1" x14ac:dyDescent="0.25">
      <c r="A2" s="4" t="s">
        <v>155</v>
      </c>
      <c r="B2" s="5" t="s">
        <v>177</v>
      </c>
      <c r="C2" s="5" t="s">
        <v>178</v>
      </c>
      <c r="D2" s="5" t="s">
        <v>179</v>
      </c>
      <c r="E2" s="5" t="s">
        <v>180</v>
      </c>
      <c r="F2" s="5" t="s">
        <v>181</v>
      </c>
      <c r="G2" s="5" t="s">
        <v>182</v>
      </c>
      <c r="H2" s="5" t="s">
        <v>183</v>
      </c>
      <c r="I2" s="5" t="s">
        <v>184</v>
      </c>
      <c r="J2" s="5" t="s">
        <v>185</v>
      </c>
      <c r="K2" s="25" t="s">
        <v>186</v>
      </c>
    </row>
    <row r="3" spans="1:13" s="6" customFormat="1" x14ac:dyDescent="0.25">
      <c r="A3" s="47" t="s">
        <v>109</v>
      </c>
      <c r="B3" s="113">
        <v>50000</v>
      </c>
      <c r="C3" s="113">
        <v>50000</v>
      </c>
      <c r="D3" s="113">
        <v>50000</v>
      </c>
      <c r="E3" s="113">
        <v>50000</v>
      </c>
      <c r="F3" s="113">
        <v>50000</v>
      </c>
      <c r="G3" s="113"/>
      <c r="H3" s="113"/>
      <c r="I3" s="113"/>
      <c r="J3" s="113"/>
      <c r="K3" s="114"/>
      <c r="L3" s="75"/>
      <c r="M3" s="75"/>
    </row>
    <row r="4" spans="1:13" ht="16.5" thickBot="1" x14ac:dyDescent="0.3">
      <c r="A4" s="27" t="s">
        <v>239</v>
      </c>
      <c r="B4" s="8"/>
      <c r="C4" s="8"/>
      <c r="D4" s="8"/>
      <c r="E4" s="8"/>
      <c r="F4" s="8"/>
      <c r="G4" s="8"/>
      <c r="H4" s="8">
        <v>10000</v>
      </c>
      <c r="I4" s="8">
        <v>10000</v>
      </c>
      <c r="J4" s="8">
        <v>10000</v>
      </c>
      <c r="K4" s="9">
        <v>10000</v>
      </c>
    </row>
    <row r="7" spans="1:13" x14ac:dyDescent="0.25">
      <c r="B7" s="45"/>
    </row>
    <row r="8" spans="1:13" x14ac:dyDescent="0.25">
      <c r="F8" s="10"/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K10"/>
  <sheetViews>
    <sheetView workbookViewId="0">
      <selection activeCell="A8" sqref="A8"/>
    </sheetView>
  </sheetViews>
  <sheetFormatPr defaultColWidth="9.140625" defaultRowHeight="15.75" x14ac:dyDescent="0.25"/>
  <cols>
    <col min="1" max="1" width="15.7109375" style="6" customWidth="1"/>
    <col min="2" max="2" width="16.5703125" style="1" bestFit="1" customWidth="1"/>
    <col min="3" max="3" width="14.140625" style="1" bestFit="1" customWidth="1"/>
    <col min="4" max="5" width="10.140625" style="1" bestFit="1" customWidth="1"/>
    <col min="6" max="16384" width="9.140625" style="1"/>
  </cols>
  <sheetData>
    <row r="1" spans="1:11" ht="16.5" thickBot="1" x14ac:dyDescent="0.3">
      <c r="A1" s="1" t="str">
        <f>_xlfn.CONCAT( "Table of Production Rate Forecasts by Pads [",VLOOKUP("volume", Units!$A$2:$B$11, 2, FALSE),"/", VLOOKUP("time", Units!$A$2:$B$11, 2, FALSE),"]")</f>
        <v>Table of Production Rate Forecasts by Pads [bbl/day]</v>
      </c>
    </row>
    <row r="2" spans="1:11" s="6" customFormat="1" x14ac:dyDescent="0.25">
      <c r="A2" s="4" t="s">
        <v>153</v>
      </c>
      <c r="B2" s="5" t="s">
        <v>177</v>
      </c>
      <c r="C2" s="5" t="s">
        <v>178</v>
      </c>
      <c r="D2" s="5" t="s">
        <v>179</v>
      </c>
      <c r="E2" s="5" t="s">
        <v>180</v>
      </c>
      <c r="F2" s="5" t="s">
        <v>181</v>
      </c>
      <c r="G2" s="5" t="s">
        <v>182</v>
      </c>
      <c r="H2" s="5" t="s">
        <v>183</v>
      </c>
      <c r="I2" s="5" t="s">
        <v>184</v>
      </c>
      <c r="J2" s="5" t="s">
        <v>185</v>
      </c>
      <c r="K2" s="25" t="s">
        <v>186</v>
      </c>
    </row>
    <row r="3" spans="1:11" s="6" customFormat="1" x14ac:dyDescent="0.25">
      <c r="A3" s="26" t="s">
        <v>89</v>
      </c>
      <c r="B3" s="34">
        <f>(5000*7)/7</f>
        <v>5000</v>
      </c>
      <c r="C3" s="34">
        <f>$B3*(VALUE(RIGHT(C$2,2)))^(-0.21)</f>
        <v>4322.6861565393256</v>
      </c>
      <c r="D3" s="34">
        <f t="shared" ref="D3:K3" si="0">$B3*(VALUE(RIGHT(D$2,2)))^(-0.21)</f>
        <v>3969.854054028066</v>
      </c>
      <c r="E3" s="34">
        <f t="shared" si="0"/>
        <v>3737.1231215873463</v>
      </c>
      <c r="F3" s="34">
        <f t="shared" si="0"/>
        <v>3566.0407645411756</v>
      </c>
      <c r="G3" s="34">
        <f t="shared" si="0"/>
        <v>3432.0866325657289</v>
      </c>
      <c r="H3" s="34">
        <f t="shared" si="0"/>
        <v>3322.7633834431954</v>
      </c>
      <c r="I3" s="34">
        <f t="shared" si="0"/>
        <v>3230.8820765937307</v>
      </c>
      <c r="J3" s="34">
        <f t="shared" si="0"/>
        <v>3151.9482420566142</v>
      </c>
      <c r="K3" s="35">
        <f t="shared" si="0"/>
        <v>3082.9750093074108</v>
      </c>
    </row>
    <row r="4" spans="1:11" s="6" customFormat="1" x14ac:dyDescent="0.25">
      <c r="A4" s="26" t="s">
        <v>90</v>
      </c>
      <c r="B4" s="34">
        <f>(13000*7)/7</f>
        <v>13000</v>
      </c>
      <c r="C4" s="34">
        <f t="shared" ref="C4:K4" si="1">$B4*(VALUE(RIGHT(C$2,2)))^(-0.35)</f>
        <v>10199.593272657759</v>
      </c>
      <c r="D4" s="34">
        <f t="shared" si="1"/>
        <v>8850.1557384298558</v>
      </c>
      <c r="E4" s="34">
        <f t="shared" si="1"/>
        <v>8002.4386867419562</v>
      </c>
      <c r="F4" s="34">
        <f t="shared" si="1"/>
        <v>7401.2291525269902</v>
      </c>
      <c r="G4" s="34">
        <f t="shared" si="1"/>
        <v>6943.6914562817392</v>
      </c>
      <c r="H4" s="34">
        <f t="shared" si="1"/>
        <v>6578.9871524644777</v>
      </c>
      <c r="I4" s="34">
        <f t="shared" si="1"/>
        <v>6278.5861380114975</v>
      </c>
      <c r="J4" s="34">
        <f t="shared" si="1"/>
        <v>6025.0197380356067</v>
      </c>
      <c r="K4" s="35">
        <f t="shared" si="1"/>
        <v>5806.8866979625209</v>
      </c>
    </row>
    <row r="5" spans="1:11" x14ac:dyDescent="0.25">
      <c r="A5" s="26" t="s">
        <v>91</v>
      </c>
      <c r="B5" s="34">
        <f>(8000*7)/7</f>
        <v>8000</v>
      </c>
      <c r="C5" s="34">
        <f>$B5*(VALUE(RIGHT(C$2,2)))^(-0.25)</f>
        <v>6727.171322029717</v>
      </c>
      <c r="D5" s="34">
        <f t="shared" ref="D5:K5" si="2">$B5*(VALUE(RIGHT(D$2,2)))^(-0.25)</f>
        <v>6078.6854852127399</v>
      </c>
      <c r="E5" s="34">
        <f t="shared" si="2"/>
        <v>5656.8542494923804</v>
      </c>
      <c r="F5" s="34">
        <f t="shared" si="2"/>
        <v>5349.9224398113756</v>
      </c>
      <c r="G5" s="34">
        <f t="shared" si="2"/>
        <v>5111.5448339701798</v>
      </c>
      <c r="H5" s="34">
        <f t="shared" si="2"/>
        <v>4918.3052236101157</v>
      </c>
      <c r="I5" s="34">
        <f t="shared" si="2"/>
        <v>4756.8284600108846</v>
      </c>
      <c r="J5" s="34">
        <f t="shared" si="2"/>
        <v>4618.8021535170055</v>
      </c>
      <c r="K5" s="35">
        <f t="shared" si="2"/>
        <v>4498.7306015227923</v>
      </c>
    </row>
    <row r="6" spans="1:11" ht="16.5" thickBot="1" x14ac:dyDescent="0.3">
      <c r="A6" s="27" t="s">
        <v>92</v>
      </c>
      <c r="B6" s="36">
        <v>10000</v>
      </c>
      <c r="C6" s="36">
        <f>$B6*(VALUE(RIGHT(C$2,2)))^(-0.02)</f>
        <v>9862.3270449335923</v>
      </c>
      <c r="D6" s="36">
        <f t="shared" ref="D6:K6" si="3">$B6*(VALUE(RIGHT(D$2,2)))^(-0.02)</f>
        <v>9782.6738572917111</v>
      </c>
      <c r="E6" s="36">
        <f t="shared" si="3"/>
        <v>9726.5494741228558</v>
      </c>
      <c r="F6" s="36">
        <f t="shared" si="3"/>
        <v>9683.2378572562975</v>
      </c>
      <c r="G6" s="36">
        <f t="shared" si="3"/>
        <v>9647.9928954532861</v>
      </c>
      <c r="H6" s="36">
        <f t="shared" si="3"/>
        <v>9618.2938070479941</v>
      </c>
      <c r="I6" s="36">
        <f t="shared" si="3"/>
        <v>9592.6411932526426</v>
      </c>
      <c r="J6" s="36">
        <f t="shared" si="3"/>
        <v>9570.0707798138701</v>
      </c>
      <c r="K6" s="37">
        <f t="shared" si="3"/>
        <v>9549.9258602143582</v>
      </c>
    </row>
    <row r="7" spans="1:11" x14ac:dyDescent="0.25">
      <c r="B7" s="44"/>
      <c r="C7" s="45"/>
    </row>
    <row r="9" spans="1:11" x14ac:dyDescent="0.25">
      <c r="B9" s="45"/>
    </row>
    <row r="10" spans="1:11" x14ac:dyDescent="0.25">
      <c r="B10" s="45"/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140625" defaultRowHeight="15.75" x14ac:dyDescent="0.25"/>
  <cols>
    <col min="1" max="2" width="9.140625" style="1"/>
    <col min="3" max="3" width="3.5703125" style="1" customWidth="1"/>
    <col min="4" max="12" width="9.140625" style="1"/>
    <col min="13" max="13" width="11.140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140625" style="1"/>
  </cols>
  <sheetData>
    <row r="1" spans="1:15" x14ac:dyDescent="0.25">
      <c r="A1" s="1" t="s">
        <v>93</v>
      </c>
    </row>
    <row r="2" spans="1:15" x14ac:dyDescent="0.25">
      <c r="A2" s="2" t="s">
        <v>94</v>
      </c>
    </row>
    <row r="3" spans="1:15" x14ac:dyDescent="0.25">
      <c r="A3" s="2" t="s">
        <v>95</v>
      </c>
    </row>
    <row r="4" spans="1:15" x14ac:dyDescent="0.25">
      <c r="A4" s="2" t="s">
        <v>96</v>
      </c>
      <c r="D4" s="10"/>
    </row>
    <row r="5" spans="1:15" x14ac:dyDescent="0.25">
      <c r="A5" s="2" t="s">
        <v>97</v>
      </c>
      <c r="M5" s="11"/>
      <c r="N5" s="11"/>
      <c r="O5" s="11"/>
    </row>
    <row r="6" spans="1:15" x14ac:dyDescent="0.25">
      <c r="A6" s="2" t="s">
        <v>98</v>
      </c>
    </row>
    <row r="7" spans="1:15" x14ac:dyDescent="0.25">
      <c r="A7" s="2" t="s">
        <v>99</v>
      </c>
    </row>
    <row r="8" spans="1:15" x14ac:dyDescent="0.25">
      <c r="A8" s="2" t="s">
        <v>100</v>
      </c>
    </row>
    <row r="9" spans="1:15" x14ac:dyDescent="0.25">
      <c r="A9" s="2" t="s">
        <v>101</v>
      </c>
    </row>
    <row r="10" spans="1:15" x14ac:dyDescent="0.25">
      <c r="A10" s="2" t="s">
        <v>102</v>
      </c>
    </row>
    <row r="11" spans="1:15" x14ac:dyDescent="0.25">
      <c r="A11" s="2" t="s">
        <v>103</v>
      </c>
    </row>
    <row r="12" spans="1:15" x14ac:dyDescent="0.25">
      <c r="A12" s="2" t="s">
        <v>104</v>
      </c>
    </row>
    <row r="13" spans="1:15" x14ac:dyDescent="0.25">
      <c r="A13" s="2" t="s">
        <v>105</v>
      </c>
    </row>
    <row r="14" spans="1:15" x14ac:dyDescent="0.25">
      <c r="A14" s="2" t="s">
        <v>106</v>
      </c>
    </row>
    <row r="15" spans="1:15" x14ac:dyDescent="0.25">
      <c r="A15" s="2" t="s">
        <v>107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K6"/>
  <sheetViews>
    <sheetView workbookViewId="0">
      <selection activeCell="A6" sqref="A6"/>
    </sheetView>
  </sheetViews>
  <sheetFormatPr defaultColWidth="9.140625" defaultRowHeight="15.75" x14ac:dyDescent="0.25"/>
  <cols>
    <col min="1" max="1" width="17.140625" style="6" customWidth="1"/>
    <col min="2" max="2" width="14.140625" style="1" bestFit="1" customWidth="1"/>
    <col min="3" max="16384" width="9.140625" style="1"/>
  </cols>
  <sheetData>
    <row r="1" spans="1:11" ht="16.5" thickBot="1" x14ac:dyDescent="0.3">
      <c r="A1" s="1" t="str">
        <f>_xlfn.CONCAT( "Table of Flowback Rate Forecasts by Pads [",VLOOKUP("volume", Units!$A$2:$B$11, 2, FALSE),"/", VLOOKUP("time", Units!$A$2:$B$11, 2, FALSE),"]")</f>
        <v>Table of Flowback Rate Forecasts by Pads [bbl/day]</v>
      </c>
    </row>
    <row r="2" spans="1:11" s="6" customFormat="1" x14ac:dyDescent="0.25">
      <c r="A2" s="4" t="s">
        <v>155</v>
      </c>
      <c r="B2" s="5" t="s">
        <v>177</v>
      </c>
      <c r="C2" s="5" t="s">
        <v>178</v>
      </c>
      <c r="D2" s="5" t="s">
        <v>179</v>
      </c>
      <c r="E2" s="5" t="s">
        <v>180</v>
      </c>
      <c r="F2" s="5" t="s">
        <v>181</v>
      </c>
      <c r="G2" s="5" t="s">
        <v>182</v>
      </c>
      <c r="H2" s="5" t="s">
        <v>183</v>
      </c>
      <c r="I2" s="5" t="s">
        <v>184</v>
      </c>
      <c r="J2" s="5" t="s">
        <v>185</v>
      </c>
      <c r="K2" s="25" t="s">
        <v>186</v>
      </c>
    </row>
    <row r="3" spans="1:11" x14ac:dyDescent="0.25">
      <c r="A3" s="47" t="s">
        <v>109</v>
      </c>
      <c r="B3" s="113"/>
      <c r="C3" s="113"/>
      <c r="D3" s="113"/>
      <c r="E3" s="113"/>
      <c r="F3" s="113"/>
      <c r="G3" s="113">
        <v>14830.817816703033</v>
      </c>
      <c r="H3" s="72">
        <v>14293.87494883082</v>
      </c>
      <c r="I3" s="113">
        <v>13824.917187280023</v>
      </c>
      <c r="J3" s="113">
        <v>13410.239747200454</v>
      </c>
      <c r="K3" s="114">
        <v>13039.766210409243</v>
      </c>
    </row>
    <row r="4" spans="1:11" ht="16.5" thickBot="1" x14ac:dyDescent="0.3">
      <c r="A4" s="27" t="s">
        <v>239</v>
      </c>
      <c r="B4" s="117"/>
      <c r="C4" s="117"/>
      <c r="D4" s="117"/>
      <c r="E4" s="117"/>
      <c r="F4" s="117"/>
      <c r="G4" s="117"/>
      <c r="H4" s="117"/>
      <c r="I4" s="117"/>
      <c r="J4" s="117"/>
      <c r="K4" s="118"/>
    </row>
    <row r="5" spans="1:11" x14ac:dyDescent="0.25">
      <c r="F5" s="10"/>
    </row>
    <row r="6" spans="1:11" x14ac:dyDescent="0.25">
      <c r="A6" s="1"/>
      <c r="B6" s="45"/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44DCF-56F0-450B-930F-1DD02EF4264D}">
  <sheetPr>
    <tabColor theme="7" tint="0.79998168889431442"/>
  </sheetPr>
  <dimension ref="A1:M23"/>
  <sheetViews>
    <sheetView workbookViewId="0">
      <selection activeCell="A10" sqref="A10"/>
    </sheetView>
  </sheetViews>
  <sheetFormatPr defaultColWidth="9.28515625" defaultRowHeight="15.75" x14ac:dyDescent="0.25"/>
  <cols>
    <col min="1" max="1" width="15.7109375" style="6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13" ht="16.5" thickBot="1" x14ac:dyDescent="0.3">
      <c r="A1" s="1" t="s">
        <v>225</v>
      </c>
    </row>
    <row r="2" spans="1:13" s="6" customFormat="1" x14ac:dyDescent="0.25">
      <c r="A2" s="4" t="s">
        <v>187</v>
      </c>
      <c r="B2" s="5" t="s">
        <v>177</v>
      </c>
      <c r="C2" s="5" t="s">
        <v>178</v>
      </c>
      <c r="D2" s="5" t="s">
        <v>179</v>
      </c>
      <c r="E2" s="5" t="s">
        <v>180</v>
      </c>
      <c r="F2" s="5" t="s">
        <v>181</v>
      </c>
      <c r="G2" s="5" t="s">
        <v>182</v>
      </c>
      <c r="H2" s="5" t="s">
        <v>183</v>
      </c>
      <c r="I2" s="5" t="s">
        <v>184</v>
      </c>
      <c r="J2" s="5" t="s">
        <v>185</v>
      </c>
      <c r="K2" s="25" t="s">
        <v>186</v>
      </c>
      <c r="M2" s="1"/>
    </row>
    <row r="3" spans="1:13" s="6" customFormat="1" x14ac:dyDescent="0.25">
      <c r="A3" s="26" t="s">
        <v>89</v>
      </c>
      <c r="B3" s="34">
        <v>50</v>
      </c>
      <c r="C3" s="34">
        <v>43.226861565393257</v>
      </c>
      <c r="D3" s="34">
        <v>39.698540540280661</v>
      </c>
      <c r="E3" s="34">
        <v>37.371231215873465</v>
      </c>
      <c r="F3" s="34">
        <v>35.660407645411759</v>
      </c>
      <c r="G3" s="34">
        <v>34.320866325657292</v>
      </c>
      <c r="H3" s="34">
        <v>33.227633834431956</v>
      </c>
      <c r="I3" s="34">
        <v>32.308820765937305</v>
      </c>
      <c r="J3" s="34">
        <v>31.519482420566142</v>
      </c>
      <c r="K3" s="35">
        <v>30.829750093074107</v>
      </c>
      <c r="L3" s="83"/>
      <c r="M3" s="1"/>
    </row>
    <row r="4" spans="1:13" s="6" customFormat="1" x14ac:dyDescent="0.25">
      <c r="A4" s="26" t="s">
        <v>90</v>
      </c>
      <c r="B4" s="34">
        <v>130</v>
      </c>
      <c r="C4" s="34">
        <v>101.99593272657759</v>
      </c>
      <c r="D4" s="34">
        <v>88.501557384298565</v>
      </c>
      <c r="E4" s="34">
        <v>80.024386867419565</v>
      </c>
      <c r="F4" s="34">
        <v>74.012291525269902</v>
      </c>
      <c r="G4" s="34">
        <v>69.436914562817392</v>
      </c>
      <c r="H4" s="34">
        <v>65.789871524644781</v>
      </c>
      <c r="I4" s="34">
        <v>62.785861380114973</v>
      </c>
      <c r="J4" s="34">
        <v>60.25019738035607</v>
      </c>
      <c r="K4" s="35">
        <v>58.068866979625213</v>
      </c>
      <c r="L4" s="83"/>
      <c r="M4" s="1"/>
    </row>
    <row r="5" spans="1:13" x14ac:dyDescent="0.25">
      <c r="A5" s="26" t="s">
        <v>91</v>
      </c>
      <c r="B5" s="34">
        <v>80</v>
      </c>
      <c r="C5" s="34">
        <v>67.271713220297173</v>
      </c>
      <c r="D5" s="34">
        <v>60.786854852127398</v>
      </c>
      <c r="E5" s="34">
        <v>56.568542494923804</v>
      </c>
      <c r="F5" s="34">
        <v>53.499224398113761</v>
      </c>
      <c r="G5" s="34">
        <v>51.1154483397018</v>
      </c>
      <c r="H5" s="34">
        <v>49.183052236101162</v>
      </c>
      <c r="I5" s="34">
        <v>47.568284600108846</v>
      </c>
      <c r="J5" s="34">
        <v>46.188021535170058</v>
      </c>
      <c r="K5" s="35">
        <v>44.987306015227922</v>
      </c>
      <c r="L5" s="83"/>
    </row>
    <row r="6" spans="1:13" x14ac:dyDescent="0.25">
      <c r="A6" s="26" t="s">
        <v>92</v>
      </c>
      <c r="B6" s="34">
        <v>20</v>
      </c>
      <c r="C6" s="34">
        <v>19.724654089867183</v>
      </c>
      <c r="D6" s="34">
        <v>19.565347714583421</v>
      </c>
      <c r="E6" s="34">
        <v>19.45309894824571</v>
      </c>
      <c r="F6" s="34">
        <v>19.366475714512596</v>
      </c>
      <c r="G6" s="34">
        <v>19.29598579090657</v>
      </c>
      <c r="H6" s="34">
        <v>19.236587614095988</v>
      </c>
      <c r="I6" s="34">
        <v>19.185282386505289</v>
      </c>
      <c r="J6" s="34">
        <v>19.14014155962774</v>
      </c>
      <c r="K6" s="35">
        <v>19.099851720428717</v>
      </c>
      <c r="L6" s="83"/>
    </row>
    <row r="7" spans="1:13" x14ac:dyDescent="0.25">
      <c r="A7" s="26" t="s">
        <v>109</v>
      </c>
      <c r="B7" s="34">
        <v>0</v>
      </c>
      <c r="C7" s="34">
        <v>0</v>
      </c>
      <c r="D7" s="34">
        <v>0</v>
      </c>
      <c r="E7" s="34">
        <v>0</v>
      </c>
      <c r="F7" s="34">
        <v>0</v>
      </c>
      <c r="G7" s="34">
        <v>148.30817816703032</v>
      </c>
      <c r="H7" s="34">
        <v>142.93874948830822</v>
      </c>
      <c r="I7" s="34">
        <v>138.24917187280025</v>
      </c>
      <c r="J7" s="34">
        <v>134.10239747200455</v>
      </c>
      <c r="K7" s="35">
        <v>130.39766210409243</v>
      </c>
      <c r="L7" s="83"/>
    </row>
    <row r="8" spans="1:13" ht="16.5" thickBot="1" x14ac:dyDescent="0.3">
      <c r="A8" s="27" t="s">
        <v>239</v>
      </c>
      <c r="B8" s="36">
        <v>0</v>
      </c>
      <c r="C8" s="36">
        <v>0</v>
      </c>
      <c r="D8" s="36">
        <v>0</v>
      </c>
      <c r="E8" s="36">
        <v>0</v>
      </c>
      <c r="F8" s="36">
        <v>0</v>
      </c>
      <c r="G8" s="36">
        <v>0</v>
      </c>
      <c r="H8" s="36">
        <v>0</v>
      </c>
      <c r="I8" s="36">
        <v>0</v>
      </c>
      <c r="J8" s="36">
        <v>0</v>
      </c>
      <c r="K8" s="37">
        <v>0</v>
      </c>
      <c r="L8" s="83"/>
    </row>
    <row r="9" spans="1:13" x14ac:dyDescent="0.25">
      <c r="A9" s="11"/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</row>
    <row r="10" spans="1:13" x14ac:dyDescent="0.25">
      <c r="A10" s="11"/>
      <c r="B10" s="83"/>
      <c r="C10" s="83"/>
      <c r="D10" s="83"/>
      <c r="E10" s="83"/>
      <c r="F10" s="83"/>
      <c r="G10" s="83"/>
      <c r="H10" s="83"/>
      <c r="I10" s="83"/>
      <c r="J10" s="83"/>
      <c r="K10" s="83"/>
      <c r="L10" s="83"/>
    </row>
    <row r="11" spans="1:13" x14ac:dyDescent="0.25">
      <c r="A11" s="11"/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</row>
    <row r="12" spans="1:13" x14ac:dyDescent="0.25">
      <c r="A12" s="11"/>
      <c r="B12" s="83"/>
      <c r="C12" s="83"/>
      <c r="D12" s="83"/>
      <c r="E12" s="83"/>
      <c r="F12" s="83"/>
      <c r="G12" s="83"/>
      <c r="H12" s="83"/>
      <c r="I12" s="83"/>
      <c r="J12" s="83"/>
      <c r="K12" s="83"/>
      <c r="L12" s="83"/>
    </row>
    <row r="13" spans="1:13" x14ac:dyDescent="0.25">
      <c r="A13" s="11"/>
      <c r="B13" s="83"/>
      <c r="C13" s="83"/>
      <c r="D13" s="83"/>
      <c r="E13" s="83"/>
      <c r="F13" s="83"/>
      <c r="G13" s="83"/>
      <c r="H13" s="83"/>
      <c r="I13" s="83"/>
      <c r="J13" s="83"/>
      <c r="K13" s="83"/>
      <c r="L13" s="83"/>
    </row>
    <row r="14" spans="1:13" x14ac:dyDescent="0.25">
      <c r="A14" s="11"/>
      <c r="B14" s="83"/>
      <c r="C14" s="83"/>
      <c r="D14" s="83"/>
      <c r="E14" s="83"/>
      <c r="F14" s="83"/>
      <c r="G14" s="83"/>
      <c r="H14" s="83"/>
      <c r="I14" s="83"/>
      <c r="J14" s="83"/>
      <c r="K14" s="83"/>
      <c r="L14" s="83"/>
    </row>
    <row r="15" spans="1:13" x14ac:dyDescent="0.25">
      <c r="A15" s="11"/>
      <c r="B15" s="83"/>
      <c r="C15" s="83"/>
      <c r="D15" s="83"/>
      <c r="E15" s="83"/>
      <c r="F15" s="83"/>
      <c r="G15" s="83"/>
      <c r="H15" s="83"/>
      <c r="I15" s="83"/>
      <c r="J15" s="83"/>
      <c r="K15" s="83"/>
      <c r="L15" s="83"/>
    </row>
    <row r="16" spans="1:13" x14ac:dyDescent="0.25">
      <c r="A16" s="11"/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</row>
    <row r="17" spans="1:12" x14ac:dyDescent="0.25">
      <c r="A17" s="11"/>
      <c r="B17" s="6"/>
      <c r="C17" s="6"/>
      <c r="D17" s="6"/>
      <c r="E17" s="6"/>
      <c r="F17" s="6"/>
      <c r="G17" s="6"/>
      <c r="H17" s="6"/>
      <c r="I17" s="6"/>
      <c r="J17" s="6"/>
      <c r="K17" s="6"/>
      <c r="L17" s="83"/>
    </row>
    <row r="18" spans="1:12" x14ac:dyDescent="0.25">
      <c r="A18" s="11"/>
      <c r="B18" s="11"/>
      <c r="C18" s="11"/>
      <c r="D18" s="11"/>
      <c r="E18" s="11"/>
      <c r="F18" s="11"/>
      <c r="G18" s="6"/>
      <c r="H18" s="6"/>
      <c r="I18" s="6"/>
      <c r="J18" s="6"/>
      <c r="K18" s="6"/>
      <c r="L18" s="83"/>
    </row>
    <row r="19" spans="1:12" x14ac:dyDescent="0.25">
      <c r="A19" s="11"/>
      <c r="B19" s="6"/>
      <c r="C19" s="6"/>
      <c r="D19" s="6"/>
      <c r="E19" s="6"/>
      <c r="F19" s="6"/>
      <c r="G19" s="6"/>
      <c r="H19" s="6"/>
      <c r="I19" s="6"/>
      <c r="J19" s="6"/>
      <c r="K19" s="6"/>
      <c r="L19" s="83"/>
    </row>
    <row r="20" spans="1:12" x14ac:dyDescent="0.25">
      <c r="B20" s="44"/>
      <c r="C20" s="45"/>
    </row>
    <row r="22" spans="1:12" x14ac:dyDescent="0.25">
      <c r="B22" s="45"/>
    </row>
    <row r="23" spans="1:12" x14ac:dyDescent="0.25">
      <c r="B23" s="45"/>
    </row>
  </sheetData>
  <phoneticPr fontId="2" type="noConversion"/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F1704-24BE-48F1-9574-42F155399A4D}">
  <sheetPr>
    <tabColor rgb="FFD9C6FE"/>
  </sheetPr>
  <dimension ref="A1:V23"/>
  <sheetViews>
    <sheetView showZeros="0" zoomScaleNormal="100" workbookViewId="0">
      <selection activeCell="A25" sqref="A25"/>
    </sheetView>
  </sheetViews>
  <sheetFormatPr defaultColWidth="9.140625" defaultRowHeight="15.75" x14ac:dyDescent="0.25"/>
  <cols>
    <col min="1" max="16384" width="9.140625" style="1"/>
  </cols>
  <sheetData>
    <row r="1" spans="1:22" ht="16.5" thickBot="1" x14ac:dyDescent="0.3">
      <c r="A1" s="1" t="str">
        <f>_xlfn.CONCAT( "Table of Initial Pipeline Capacity between Sites [",VLOOKUP("volume", Units!$A$2:$B$11, 2, FALSE),"/", VLOOKUP("time", Units!$A$2:$B$11, 2, FALSE),"]")</f>
        <v>Table of Initial Pipeline Capacity between Sites [bbl/day]</v>
      </c>
    </row>
    <row r="2" spans="1:22" x14ac:dyDescent="0.25">
      <c r="A2" s="4" t="s">
        <v>187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80" t="s">
        <v>130</v>
      </c>
      <c r="K2" s="5" t="s">
        <v>111</v>
      </c>
      <c r="L2" s="80" t="s">
        <v>112</v>
      </c>
      <c r="M2" s="5" t="s">
        <v>117</v>
      </c>
      <c r="N2" s="80" t="s">
        <v>118</v>
      </c>
      <c r="O2" s="73" t="s">
        <v>115</v>
      </c>
      <c r="P2" s="5" t="s">
        <v>226</v>
      </c>
      <c r="Q2" s="80" t="s">
        <v>227</v>
      </c>
      <c r="R2" s="5" t="s">
        <v>228</v>
      </c>
      <c r="S2" s="5" t="s">
        <v>229</v>
      </c>
      <c r="T2" s="80" t="s">
        <v>230</v>
      </c>
      <c r="U2" s="5" t="s">
        <v>109</v>
      </c>
      <c r="V2" s="25" t="s">
        <v>239</v>
      </c>
    </row>
    <row r="3" spans="1:22" x14ac:dyDescent="0.25">
      <c r="A3" s="26" t="s">
        <v>89</v>
      </c>
      <c r="B3" s="112">
        <v>14206</v>
      </c>
      <c r="C3" s="113">
        <v>0</v>
      </c>
      <c r="D3" s="113">
        <v>0</v>
      </c>
      <c r="E3" s="113">
        <v>0</v>
      </c>
      <c r="F3" s="113">
        <v>0</v>
      </c>
      <c r="G3" s="113">
        <v>0</v>
      </c>
      <c r="H3" s="113">
        <v>0</v>
      </c>
      <c r="I3" s="113">
        <v>0</v>
      </c>
      <c r="J3" s="110">
        <v>0</v>
      </c>
      <c r="K3" s="7">
        <v>0</v>
      </c>
      <c r="L3" s="77">
        <v>0</v>
      </c>
      <c r="M3" s="7">
        <v>0</v>
      </c>
      <c r="N3" s="77">
        <v>0</v>
      </c>
      <c r="O3" s="103">
        <v>0</v>
      </c>
      <c r="P3" s="7"/>
      <c r="Q3" s="77"/>
      <c r="R3" s="7"/>
      <c r="S3" s="7"/>
      <c r="T3" s="77"/>
      <c r="U3" s="7">
        <v>0</v>
      </c>
      <c r="V3" s="29">
        <v>0</v>
      </c>
    </row>
    <row r="4" spans="1:22" x14ac:dyDescent="0.25">
      <c r="A4" s="26" t="s">
        <v>90</v>
      </c>
      <c r="B4" s="103">
        <v>0</v>
      </c>
      <c r="C4" s="7">
        <v>0</v>
      </c>
      <c r="D4" s="7">
        <v>0</v>
      </c>
      <c r="E4" s="7">
        <v>0</v>
      </c>
      <c r="F4" s="7">
        <v>14206</v>
      </c>
      <c r="G4" s="7">
        <v>0</v>
      </c>
      <c r="H4" s="7">
        <v>0</v>
      </c>
      <c r="I4" s="7">
        <v>0</v>
      </c>
      <c r="J4" s="77">
        <v>0</v>
      </c>
      <c r="K4" s="7">
        <v>0</v>
      </c>
      <c r="L4" s="77">
        <v>0</v>
      </c>
      <c r="M4" s="7">
        <v>0</v>
      </c>
      <c r="N4" s="77">
        <v>0</v>
      </c>
      <c r="O4" s="103">
        <v>0</v>
      </c>
      <c r="P4" s="7"/>
      <c r="Q4" s="77"/>
      <c r="R4" s="7"/>
      <c r="S4" s="7"/>
      <c r="T4" s="77"/>
      <c r="U4" s="7">
        <v>0</v>
      </c>
      <c r="V4" s="29">
        <v>0</v>
      </c>
    </row>
    <row r="5" spans="1:22" x14ac:dyDescent="0.25">
      <c r="A5" s="26" t="s">
        <v>91</v>
      </c>
      <c r="B5" s="103">
        <v>0</v>
      </c>
      <c r="C5" s="7">
        <v>0</v>
      </c>
      <c r="D5" s="7">
        <v>0</v>
      </c>
      <c r="E5" s="7">
        <v>0</v>
      </c>
      <c r="F5" s="7">
        <v>0</v>
      </c>
      <c r="G5" s="7">
        <v>14206</v>
      </c>
      <c r="H5" s="7">
        <v>0</v>
      </c>
      <c r="I5" s="7">
        <v>0</v>
      </c>
      <c r="J5" s="77">
        <v>0</v>
      </c>
      <c r="K5" s="7">
        <v>0</v>
      </c>
      <c r="L5" s="77">
        <v>0</v>
      </c>
      <c r="M5" s="7">
        <v>0</v>
      </c>
      <c r="N5" s="77">
        <v>0</v>
      </c>
      <c r="O5" s="103">
        <v>0</v>
      </c>
      <c r="P5" s="7"/>
      <c r="Q5" s="77"/>
      <c r="R5" s="7"/>
      <c r="S5" s="7"/>
      <c r="T5" s="77"/>
      <c r="U5" s="7">
        <v>0</v>
      </c>
      <c r="V5" s="29">
        <v>0</v>
      </c>
    </row>
    <row r="6" spans="1:22" x14ac:dyDescent="0.25">
      <c r="A6" s="70" t="s">
        <v>92</v>
      </c>
      <c r="B6" s="111">
        <v>0</v>
      </c>
      <c r="C6" s="78">
        <v>0</v>
      </c>
      <c r="D6" s="78">
        <v>0</v>
      </c>
      <c r="E6" s="78">
        <v>0</v>
      </c>
      <c r="F6" s="78">
        <v>0</v>
      </c>
      <c r="G6" s="78">
        <v>0</v>
      </c>
      <c r="H6" s="78">
        <v>0</v>
      </c>
      <c r="I6" s="78">
        <v>0</v>
      </c>
      <c r="J6" s="79"/>
      <c r="K6" s="78">
        <v>0</v>
      </c>
      <c r="L6" s="79">
        <v>0</v>
      </c>
      <c r="M6" s="78">
        <v>0</v>
      </c>
      <c r="N6" s="79">
        <v>0</v>
      </c>
      <c r="O6" s="111">
        <v>0</v>
      </c>
      <c r="P6" s="78"/>
      <c r="Q6" s="79"/>
      <c r="R6" s="78"/>
      <c r="S6" s="78"/>
      <c r="T6" s="79"/>
      <c r="U6" s="78">
        <v>0</v>
      </c>
      <c r="V6" s="81">
        <v>0</v>
      </c>
    </row>
    <row r="7" spans="1:22" x14ac:dyDescent="0.25">
      <c r="A7" s="47" t="s">
        <v>109</v>
      </c>
      <c r="B7" s="113">
        <v>0</v>
      </c>
      <c r="C7" s="113">
        <v>0</v>
      </c>
      <c r="D7" s="113">
        <v>0</v>
      </c>
      <c r="E7" s="113">
        <v>0</v>
      </c>
      <c r="F7" s="113">
        <v>0</v>
      </c>
      <c r="G7" s="113">
        <v>0</v>
      </c>
      <c r="H7" s="113">
        <v>0</v>
      </c>
      <c r="I7" s="113">
        <v>42857</v>
      </c>
      <c r="J7" s="110"/>
      <c r="K7" s="113"/>
      <c r="L7" s="110"/>
      <c r="M7" s="113"/>
      <c r="N7" s="110"/>
      <c r="O7" s="112"/>
      <c r="P7" s="113"/>
      <c r="Q7" s="110"/>
      <c r="R7" s="113"/>
      <c r="S7" s="113"/>
      <c r="T7" s="110"/>
      <c r="U7" s="113"/>
      <c r="V7" s="114"/>
    </row>
    <row r="8" spans="1:22" x14ac:dyDescent="0.25">
      <c r="A8" s="70" t="s">
        <v>239</v>
      </c>
      <c r="B8" s="78">
        <v>0</v>
      </c>
      <c r="C8" s="78">
        <v>0</v>
      </c>
      <c r="D8" s="78">
        <v>0</v>
      </c>
      <c r="E8" s="78">
        <v>0</v>
      </c>
      <c r="F8" s="78">
        <v>0</v>
      </c>
      <c r="G8" s="78">
        <v>0</v>
      </c>
      <c r="H8" s="78">
        <v>0</v>
      </c>
      <c r="I8" s="78"/>
      <c r="J8" s="79">
        <v>0</v>
      </c>
      <c r="K8" s="78">
        <v>0</v>
      </c>
      <c r="L8" s="79">
        <v>0</v>
      </c>
      <c r="M8" s="78">
        <v>0</v>
      </c>
      <c r="N8" s="79">
        <v>0</v>
      </c>
      <c r="O8" s="111">
        <v>0</v>
      </c>
      <c r="P8" s="78"/>
      <c r="Q8" s="79"/>
      <c r="R8" s="78"/>
      <c r="S8" s="78"/>
      <c r="T8" s="79"/>
      <c r="U8" s="78">
        <v>0</v>
      </c>
      <c r="V8" s="81">
        <v>0</v>
      </c>
    </row>
    <row r="9" spans="1:22" x14ac:dyDescent="0.25">
      <c r="A9" s="26" t="s">
        <v>122</v>
      </c>
      <c r="B9" s="112">
        <v>0</v>
      </c>
      <c r="C9" s="113">
        <v>42857</v>
      </c>
      <c r="D9" s="113">
        <v>0</v>
      </c>
      <c r="E9" s="113">
        <v>0</v>
      </c>
      <c r="F9" s="113">
        <v>0</v>
      </c>
      <c r="G9" s="113">
        <v>0</v>
      </c>
      <c r="H9" s="113">
        <v>0</v>
      </c>
      <c r="I9" s="113">
        <v>0</v>
      </c>
      <c r="J9" s="110">
        <v>0</v>
      </c>
      <c r="K9" s="7">
        <v>42857</v>
      </c>
      <c r="L9" s="77">
        <v>0</v>
      </c>
      <c r="M9" s="7">
        <v>0</v>
      </c>
      <c r="N9" s="77">
        <v>0</v>
      </c>
      <c r="O9" s="103">
        <v>0</v>
      </c>
      <c r="P9" s="7"/>
      <c r="Q9" s="77"/>
      <c r="R9" s="7"/>
      <c r="S9" s="7"/>
      <c r="T9" s="77"/>
      <c r="U9" s="7">
        <v>0</v>
      </c>
      <c r="V9" s="29">
        <v>0</v>
      </c>
    </row>
    <row r="10" spans="1:22" x14ac:dyDescent="0.25">
      <c r="A10" s="26" t="s">
        <v>123</v>
      </c>
      <c r="B10" s="103"/>
      <c r="C10" s="7">
        <v>0</v>
      </c>
      <c r="D10" s="7">
        <v>42857</v>
      </c>
      <c r="E10" s="7">
        <v>0</v>
      </c>
      <c r="F10" s="7">
        <v>42857</v>
      </c>
      <c r="G10" s="7">
        <v>0</v>
      </c>
      <c r="H10" s="7">
        <v>0</v>
      </c>
      <c r="I10" s="7">
        <v>0</v>
      </c>
      <c r="J10" s="77"/>
      <c r="K10" s="7">
        <v>0</v>
      </c>
      <c r="L10" s="77">
        <v>0</v>
      </c>
      <c r="M10" s="7">
        <v>0</v>
      </c>
      <c r="N10" s="77">
        <v>0</v>
      </c>
      <c r="O10" s="103">
        <v>0</v>
      </c>
      <c r="P10" s="7"/>
      <c r="Q10" s="77"/>
      <c r="R10" s="7"/>
      <c r="S10" s="7"/>
      <c r="T10" s="77"/>
      <c r="U10" s="7">
        <v>0</v>
      </c>
      <c r="V10" s="29">
        <v>0</v>
      </c>
    </row>
    <row r="11" spans="1:22" x14ac:dyDescent="0.25">
      <c r="A11" s="26" t="s">
        <v>124</v>
      </c>
      <c r="B11" s="103">
        <v>0</v>
      </c>
      <c r="C11" s="7"/>
      <c r="D11" s="7">
        <v>0</v>
      </c>
      <c r="E11" s="7">
        <v>42857</v>
      </c>
      <c r="F11" s="7">
        <v>0</v>
      </c>
      <c r="G11" s="7">
        <v>0</v>
      </c>
      <c r="H11" s="7">
        <v>0</v>
      </c>
      <c r="I11" s="7">
        <v>0</v>
      </c>
      <c r="J11" s="77">
        <v>0</v>
      </c>
      <c r="K11" s="7">
        <v>0</v>
      </c>
      <c r="L11" s="77">
        <v>0</v>
      </c>
      <c r="M11" s="7">
        <v>0</v>
      </c>
      <c r="N11" s="77">
        <v>0</v>
      </c>
      <c r="O11" s="103">
        <v>0</v>
      </c>
      <c r="P11" s="7"/>
      <c r="Q11" s="77"/>
      <c r="R11" s="7"/>
      <c r="S11" s="7"/>
      <c r="T11" s="77"/>
      <c r="U11" s="7">
        <v>0</v>
      </c>
      <c r="V11" s="29">
        <v>0</v>
      </c>
    </row>
    <row r="12" spans="1:22" x14ac:dyDescent="0.25">
      <c r="A12" s="26" t="s">
        <v>125</v>
      </c>
      <c r="B12" s="103">
        <v>0</v>
      </c>
      <c r="C12" s="7">
        <v>0</v>
      </c>
      <c r="D12" s="7"/>
      <c r="E12" s="7">
        <v>0</v>
      </c>
      <c r="F12" s="7">
        <v>0</v>
      </c>
      <c r="G12" s="7">
        <v>42857</v>
      </c>
      <c r="H12" s="7">
        <v>0</v>
      </c>
      <c r="I12" s="7">
        <v>0</v>
      </c>
      <c r="J12" s="77">
        <v>0</v>
      </c>
      <c r="K12" s="7">
        <v>0</v>
      </c>
      <c r="L12" s="77">
        <v>42857</v>
      </c>
      <c r="M12" s="7">
        <v>0</v>
      </c>
      <c r="N12" s="77">
        <v>0</v>
      </c>
      <c r="O12" s="103">
        <v>0</v>
      </c>
      <c r="P12" s="7"/>
      <c r="Q12" s="77"/>
      <c r="R12" s="7"/>
      <c r="S12" s="7"/>
      <c r="T12" s="77"/>
      <c r="U12" s="7">
        <v>0</v>
      </c>
      <c r="V12" s="29">
        <v>0</v>
      </c>
    </row>
    <row r="13" spans="1:22" x14ac:dyDescent="0.25">
      <c r="A13" s="26" t="s">
        <v>126</v>
      </c>
      <c r="B13" s="103">
        <v>0</v>
      </c>
      <c r="C13" s="7"/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42857</v>
      </c>
      <c r="J13" s="77">
        <v>0</v>
      </c>
      <c r="K13" s="7">
        <v>0</v>
      </c>
      <c r="L13" s="77">
        <v>0</v>
      </c>
      <c r="M13" s="7">
        <v>0</v>
      </c>
      <c r="N13" s="77">
        <v>0</v>
      </c>
      <c r="O13" s="103">
        <v>0</v>
      </c>
      <c r="P13" s="7"/>
      <c r="Q13" s="77"/>
      <c r="R13" s="7"/>
      <c r="S13" s="7"/>
      <c r="T13" s="77"/>
      <c r="U13" s="7">
        <v>0</v>
      </c>
      <c r="V13" s="29">
        <v>0</v>
      </c>
    </row>
    <row r="14" spans="1:22" x14ac:dyDescent="0.25">
      <c r="A14" s="26" t="s">
        <v>127</v>
      </c>
      <c r="B14" s="103">
        <v>0</v>
      </c>
      <c r="C14" s="7">
        <v>0</v>
      </c>
      <c r="D14" s="7">
        <v>0</v>
      </c>
      <c r="E14" s="7"/>
      <c r="F14" s="7">
        <v>0</v>
      </c>
      <c r="G14" s="7">
        <v>0</v>
      </c>
      <c r="H14" s="7">
        <v>42857</v>
      </c>
      <c r="I14" s="7">
        <v>0</v>
      </c>
      <c r="J14" s="77">
        <v>0</v>
      </c>
      <c r="K14" s="7">
        <v>0</v>
      </c>
      <c r="L14" s="77">
        <v>0</v>
      </c>
      <c r="M14" s="7">
        <v>0</v>
      </c>
      <c r="N14" s="77">
        <v>0</v>
      </c>
      <c r="O14" s="103">
        <v>0</v>
      </c>
      <c r="P14" s="7"/>
      <c r="Q14" s="77"/>
      <c r="R14" s="7"/>
      <c r="S14" s="7"/>
      <c r="T14" s="77"/>
      <c r="U14" s="7">
        <v>0</v>
      </c>
      <c r="V14" s="29">
        <v>0</v>
      </c>
    </row>
    <row r="15" spans="1:22" x14ac:dyDescent="0.25">
      <c r="A15" s="26" t="s">
        <v>128</v>
      </c>
      <c r="B15" s="103">
        <v>0</v>
      </c>
      <c r="C15" s="7">
        <v>0</v>
      </c>
      <c r="D15" s="7">
        <v>0</v>
      </c>
      <c r="E15" s="7">
        <v>0</v>
      </c>
      <c r="F15" s="7">
        <v>0</v>
      </c>
      <c r="G15" s="7"/>
      <c r="H15" s="7">
        <v>0</v>
      </c>
      <c r="I15" s="7">
        <v>42857</v>
      </c>
      <c r="J15" s="77"/>
      <c r="K15" s="7">
        <v>0</v>
      </c>
      <c r="L15" s="77">
        <v>0</v>
      </c>
      <c r="M15" s="7">
        <v>0</v>
      </c>
      <c r="N15" s="77">
        <v>0</v>
      </c>
      <c r="O15" s="103">
        <v>0</v>
      </c>
      <c r="P15" s="7"/>
      <c r="Q15" s="77"/>
      <c r="R15" s="7"/>
      <c r="S15" s="7"/>
      <c r="T15" s="77"/>
      <c r="U15" s="7">
        <v>0</v>
      </c>
      <c r="V15" s="29">
        <v>0</v>
      </c>
    </row>
    <row r="16" spans="1:22" x14ac:dyDescent="0.25">
      <c r="A16" s="26" t="s">
        <v>129</v>
      </c>
      <c r="B16" s="103">
        <v>0</v>
      </c>
      <c r="C16" s="7">
        <v>0</v>
      </c>
      <c r="D16" s="7">
        <v>0</v>
      </c>
      <c r="E16" s="7">
        <v>0</v>
      </c>
      <c r="F16" s="7"/>
      <c r="G16" s="7">
        <v>0</v>
      </c>
      <c r="H16" s="7"/>
      <c r="I16" s="7">
        <v>0</v>
      </c>
      <c r="J16" s="77">
        <v>0</v>
      </c>
      <c r="K16" s="7">
        <v>0</v>
      </c>
      <c r="L16" s="77">
        <v>0</v>
      </c>
      <c r="M16" s="7">
        <v>0</v>
      </c>
      <c r="N16" s="77">
        <v>0</v>
      </c>
      <c r="O16" s="103">
        <v>0</v>
      </c>
      <c r="P16" s="7"/>
      <c r="Q16" s="77"/>
      <c r="R16" s="7"/>
      <c r="S16" s="7"/>
      <c r="T16" s="77"/>
      <c r="U16" s="7">
        <v>0</v>
      </c>
      <c r="V16" s="29">
        <v>0</v>
      </c>
    </row>
    <row r="17" spans="1:22" x14ac:dyDescent="0.25">
      <c r="A17" s="70" t="s">
        <v>130</v>
      </c>
      <c r="B17" s="111">
        <v>0</v>
      </c>
      <c r="C17" s="78">
        <v>0</v>
      </c>
      <c r="D17" s="78">
        <v>0</v>
      </c>
      <c r="E17" s="78">
        <v>0</v>
      </c>
      <c r="F17" s="78">
        <v>0</v>
      </c>
      <c r="G17" s="78">
        <v>0</v>
      </c>
      <c r="H17" s="78">
        <v>0</v>
      </c>
      <c r="I17" s="78">
        <v>0</v>
      </c>
      <c r="J17" s="79">
        <v>0</v>
      </c>
      <c r="K17" s="78">
        <v>0</v>
      </c>
      <c r="L17" s="79">
        <v>0</v>
      </c>
      <c r="M17" s="78">
        <v>0</v>
      </c>
      <c r="N17" s="79">
        <v>0</v>
      </c>
      <c r="O17" s="111">
        <v>0</v>
      </c>
      <c r="P17" s="78"/>
      <c r="Q17" s="79"/>
      <c r="R17" s="78"/>
      <c r="S17" s="78"/>
      <c r="T17" s="79"/>
      <c r="U17" s="78">
        <v>0</v>
      </c>
      <c r="V17" s="81">
        <v>0</v>
      </c>
    </row>
    <row r="18" spans="1:22" x14ac:dyDescent="0.25">
      <c r="A18" s="26" t="s">
        <v>115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7">
        <v>0</v>
      </c>
      <c r="K18" s="7">
        <v>0</v>
      </c>
      <c r="L18" s="77">
        <v>0</v>
      </c>
      <c r="M18" s="7">
        <v>0</v>
      </c>
      <c r="N18" s="77">
        <v>0</v>
      </c>
      <c r="O18" s="103">
        <v>0</v>
      </c>
      <c r="P18" s="7"/>
      <c r="Q18" s="77"/>
      <c r="R18" s="7"/>
      <c r="S18" s="7"/>
      <c r="T18" s="77"/>
      <c r="U18" s="7"/>
      <c r="V18" s="29"/>
    </row>
    <row r="19" spans="1:22" x14ac:dyDescent="0.25">
      <c r="A19" s="26" t="s">
        <v>226</v>
      </c>
      <c r="B19" s="7"/>
      <c r="C19" s="7"/>
      <c r="D19" s="7"/>
      <c r="E19" s="7"/>
      <c r="F19" s="7"/>
      <c r="G19" s="7"/>
      <c r="H19" s="7"/>
      <c r="I19" s="7"/>
      <c r="J19" s="77"/>
      <c r="K19" s="7"/>
      <c r="L19" s="77"/>
      <c r="M19" s="7"/>
      <c r="N19" s="77"/>
      <c r="O19" s="103"/>
      <c r="P19" s="7"/>
      <c r="Q19" s="77"/>
      <c r="R19" s="7"/>
      <c r="S19" s="7"/>
      <c r="T19" s="77"/>
      <c r="U19" s="7"/>
      <c r="V19" s="29"/>
    </row>
    <row r="20" spans="1:22" x14ac:dyDescent="0.25">
      <c r="A20" s="70" t="s">
        <v>227</v>
      </c>
      <c r="B20" s="78"/>
      <c r="C20" s="78"/>
      <c r="D20" s="78"/>
      <c r="E20" s="78"/>
      <c r="F20" s="78"/>
      <c r="G20" s="78"/>
      <c r="H20" s="78"/>
      <c r="I20" s="78"/>
      <c r="J20" s="79"/>
      <c r="K20" s="78"/>
      <c r="L20" s="79"/>
      <c r="M20" s="78"/>
      <c r="N20" s="79"/>
      <c r="O20" s="111"/>
      <c r="P20" s="78"/>
      <c r="Q20" s="79"/>
      <c r="R20" s="78"/>
      <c r="S20" s="78"/>
      <c r="T20" s="79"/>
      <c r="U20" s="78"/>
      <c r="V20" s="81"/>
    </row>
    <row r="21" spans="1:22" x14ac:dyDescent="0.25">
      <c r="A21" s="89" t="s">
        <v>114</v>
      </c>
      <c r="B21" s="91">
        <v>0</v>
      </c>
      <c r="C21" s="91">
        <v>0</v>
      </c>
      <c r="D21" s="91">
        <v>0</v>
      </c>
      <c r="E21" s="91">
        <v>0</v>
      </c>
      <c r="F21" s="91">
        <v>0</v>
      </c>
      <c r="G21" s="91">
        <v>0</v>
      </c>
      <c r="H21" s="91">
        <v>0</v>
      </c>
      <c r="I21" s="91">
        <v>0</v>
      </c>
      <c r="J21" s="92">
        <v>0</v>
      </c>
      <c r="K21" s="91">
        <v>0</v>
      </c>
      <c r="L21" s="92">
        <v>0</v>
      </c>
      <c r="M21" s="91">
        <v>0</v>
      </c>
      <c r="N21" s="92">
        <v>0</v>
      </c>
      <c r="O21" s="115">
        <v>0</v>
      </c>
      <c r="P21" s="91"/>
      <c r="Q21" s="92"/>
      <c r="R21" s="91"/>
      <c r="S21" s="91"/>
      <c r="T21" s="92"/>
      <c r="U21" s="91">
        <v>42857</v>
      </c>
      <c r="V21" s="90"/>
    </row>
    <row r="22" spans="1:22" x14ac:dyDescent="0.25">
      <c r="A22" s="26" t="s">
        <v>117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7">
        <v>0</v>
      </c>
      <c r="K22" s="7">
        <v>0</v>
      </c>
      <c r="L22" s="77">
        <v>0</v>
      </c>
      <c r="M22" s="7">
        <v>0</v>
      </c>
      <c r="N22" s="77">
        <v>0</v>
      </c>
      <c r="O22" s="103">
        <v>0</v>
      </c>
      <c r="P22" s="7"/>
      <c r="Q22" s="77"/>
      <c r="R22" s="7"/>
      <c r="S22" s="7"/>
      <c r="T22" s="77"/>
      <c r="U22" s="7"/>
      <c r="V22" s="29">
        <v>0</v>
      </c>
    </row>
    <row r="23" spans="1:22" ht="16.5" thickBot="1" x14ac:dyDescent="0.3">
      <c r="A23" s="27" t="s">
        <v>118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2">
        <v>0</v>
      </c>
      <c r="K23" s="8">
        <v>0</v>
      </c>
      <c r="L23" s="82">
        <v>0</v>
      </c>
      <c r="M23" s="8">
        <v>0</v>
      </c>
      <c r="N23" s="82">
        <v>0</v>
      </c>
      <c r="O23" s="104"/>
      <c r="P23" s="8"/>
      <c r="Q23" s="82"/>
      <c r="R23" s="8"/>
      <c r="S23" s="8"/>
      <c r="T23" s="82"/>
      <c r="U23" s="8"/>
      <c r="V23" s="9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E21CA-E0F8-4445-8FC2-328828AC1FFE}">
  <sheetPr>
    <tabColor rgb="FFD9C6FE"/>
  </sheetPr>
  <dimension ref="A1:BK63"/>
  <sheetViews>
    <sheetView zoomScaleNormal="100" workbookViewId="0">
      <pane xSplit="1" ySplit="2" topLeftCell="B3" activePane="bottomRight" state="frozen"/>
      <selection activeCell="A5" sqref="A5"/>
      <selection pane="topRight" activeCell="A5" sqref="A5"/>
      <selection pane="bottomLeft" activeCell="A5" sqref="A5"/>
      <selection pane="bottomRight" activeCell="A25" sqref="A25"/>
    </sheetView>
  </sheetViews>
  <sheetFormatPr defaultColWidth="9.28515625" defaultRowHeight="15.75" x14ac:dyDescent="0.25"/>
  <cols>
    <col min="1" max="2" width="15.7109375" style="1" customWidth="1"/>
    <col min="3" max="21" width="9.28515625" style="1"/>
    <col min="22" max="22" width="12.140625" style="1" bestFit="1" customWidth="1"/>
    <col min="23" max="16384" width="9.28515625" style="1"/>
  </cols>
  <sheetData>
    <row r="1" spans="1:63" ht="16.5" thickBot="1" x14ac:dyDescent="0.3">
      <c r="A1" s="1" t="s">
        <v>222</v>
      </c>
    </row>
    <row r="2" spans="1:63" x14ac:dyDescent="0.25">
      <c r="A2" s="4" t="s">
        <v>187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80" t="s">
        <v>130</v>
      </c>
      <c r="K2" s="5" t="s">
        <v>111</v>
      </c>
      <c r="L2" s="80" t="s">
        <v>112</v>
      </c>
      <c r="M2" s="5" t="s">
        <v>117</v>
      </c>
      <c r="N2" s="80" t="s">
        <v>118</v>
      </c>
      <c r="O2" s="73" t="s">
        <v>115</v>
      </c>
      <c r="P2" s="5" t="s">
        <v>226</v>
      </c>
      <c r="Q2" s="80" t="s">
        <v>227</v>
      </c>
      <c r="R2" s="5" t="s">
        <v>109</v>
      </c>
      <c r="S2" s="25" t="s">
        <v>239</v>
      </c>
      <c r="T2" s="101"/>
      <c r="U2" s="101"/>
      <c r="V2" s="101"/>
      <c r="W2" s="101"/>
      <c r="X2" s="101"/>
      <c r="Y2" s="101"/>
      <c r="Z2" s="101"/>
      <c r="AA2" s="101"/>
      <c r="AB2" s="101"/>
      <c r="AC2" s="101"/>
      <c r="AD2" s="101"/>
      <c r="AE2" s="101"/>
      <c r="AF2" s="101"/>
      <c r="AG2" s="101"/>
      <c r="AH2" s="101"/>
      <c r="AI2" s="101"/>
      <c r="AJ2" s="101"/>
      <c r="AK2" s="101"/>
      <c r="AL2" s="101"/>
      <c r="AM2" s="101"/>
      <c r="AN2" s="101"/>
      <c r="AO2" s="101"/>
      <c r="AP2" s="101"/>
      <c r="AQ2" s="101"/>
      <c r="AR2" s="101"/>
      <c r="AS2" s="101"/>
      <c r="AT2" s="101"/>
      <c r="AU2" s="101"/>
      <c r="AV2" s="101"/>
      <c r="AW2" s="101"/>
      <c r="AX2" s="101"/>
      <c r="AY2" s="101"/>
      <c r="AZ2" s="101"/>
      <c r="BA2" s="101"/>
      <c r="BB2" s="101"/>
      <c r="BC2" s="101"/>
      <c r="BD2" s="101"/>
      <c r="BE2" s="101"/>
      <c r="BF2" s="101"/>
      <c r="BG2" s="101"/>
      <c r="BH2" s="101"/>
      <c r="BI2" s="101"/>
      <c r="BJ2" s="101"/>
      <c r="BK2" s="101"/>
    </row>
    <row r="3" spans="1:63" x14ac:dyDescent="0.25">
      <c r="A3" s="26" t="s">
        <v>89</v>
      </c>
      <c r="B3" s="7">
        <v>6</v>
      </c>
      <c r="C3" s="7"/>
      <c r="D3" s="7"/>
      <c r="E3" s="7"/>
      <c r="F3" s="7"/>
      <c r="G3" s="7"/>
      <c r="H3" s="7"/>
      <c r="I3" s="7"/>
      <c r="J3" s="77"/>
      <c r="K3" s="7"/>
      <c r="L3" s="77"/>
      <c r="M3" s="7"/>
      <c r="N3" s="77"/>
      <c r="O3" s="103"/>
      <c r="P3" s="7"/>
      <c r="Q3" s="77"/>
      <c r="R3" s="7"/>
      <c r="S3" s="29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</row>
    <row r="4" spans="1:63" x14ac:dyDescent="0.25">
      <c r="A4" s="26" t="s">
        <v>90</v>
      </c>
      <c r="B4" s="7"/>
      <c r="C4" s="7"/>
      <c r="D4" s="7"/>
      <c r="E4" s="7"/>
      <c r="F4" s="7">
        <v>6</v>
      </c>
      <c r="G4" s="7"/>
      <c r="H4" s="7"/>
      <c r="I4" s="7"/>
      <c r="J4" s="77"/>
      <c r="K4" s="7"/>
      <c r="L4" s="77"/>
      <c r="M4" s="7"/>
      <c r="N4" s="77"/>
      <c r="O4" s="103"/>
      <c r="P4" s="7"/>
      <c r="Q4" s="77"/>
      <c r="R4" s="7"/>
      <c r="S4" s="29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</row>
    <row r="5" spans="1:63" x14ac:dyDescent="0.25">
      <c r="A5" s="26" t="s">
        <v>91</v>
      </c>
      <c r="B5" s="7"/>
      <c r="C5" s="7"/>
      <c r="D5" s="7"/>
      <c r="E5" s="7"/>
      <c r="F5" s="7"/>
      <c r="G5" s="7">
        <v>6</v>
      </c>
      <c r="H5" s="7"/>
      <c r="I5" s="7"/>
      <c r="J5" s="77"/>
      <c r="K5" s="7"/>
      <c r="L5" s="77"/>
      <c r="M5" s="7"/>
      <c r="N5" s="77"/>
      <c r="O5" s="103"/>
      <c r="P5" s="7"/>
      <c r="Q5" s="77"/>
      <c r="R5" s="7"/>
      <c r="S5" s="29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</row>
    <row r="6" spans="1:63" x14ac:dyDescent="0.25">
      <c r="A6" s="70" t="s">
        <v>92</v>
      </c>
      <c r="B6" s="78"/>
      <c r="C6" s="78"/>
      <c r="D6" s="78"/>
      <c r="E6" s="78"/>
      <c r="F6" s="78"/>
      <c r="G6" s="78"/>
      <c r="H6" s="78"/>
      <c r="I6" s="78"/>
      <c r="J6" s="79"/>
      <c r="K6" s="78"/>
      <c r="L6" s="79"/>
      <c r="M6" s="78"/>
      <c r="N6" s="79"/>
      <c r="O6" s="111"/>
      <c r="P6" s="78"/>
      <c r="Q6" s="79"/>
      <c r="R6" s="78"/>
      <c r="S6" s="81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</row>
    <row r="7" spans="1:63" x14ac:dyDescent="0.25">
      <c r="A7" s="47" t="s">
        <v>109</v>
      </c>
      <c r="B7" s="113"/>
      <c r="C7" s="113"/>
      <c r="D7" s="113"/>
      <c r="E7" s="113"/>
      <c r="F7" s="113"/>
      <c r="G7" s="113"/>
      <c r="H7" s="113"/>
      <c r="I7" s="113">
        <v>6</v>
      </c>
      <c r="J7" s="110"/>
      <c r="K7" s="113"/>
      <c r="L7" s="110"/>
      <c r="M7" s="113"/>
      <c r="N7" s="110"/>
      <c r="O7" s="112"/>
      <c r="P7" s="113"/>
      <c r="Q7" s="110"/>
      <c r="R7" s="113"/>
      <c r="S7" s="114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</row>
    <row r="8" spans="1:63" x14ac:dyDescent="0.25">
      <c r="A8" s="70" t="s">
        <v>239</v>
      </c>
      <c r="B8" s="78"/>
      <c r="C8" s="78"/>
      <c r="D8" s="78"/>
      <c r="E8" s="78"/>
      <c r="F8" s="78"/>
      <c r="G8" s="78"/>
      <c r="H8" s="78"/>
      <c r="I8" s="78"/>
      <c r="J8" s="79"/>
      <c r="K8" s="78"/>
      <c r="L8" s="79"/>
      <c r="M8" s="78"/>
      <c r="N8" s="79"/>
      <c r="O8" s="111"/>
      <c r="P8" s="78"/>
      <c r="Q8" s="79"/>
      <c r="R8" s="78"/>
      <c r="S8" s="81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</row>
    <row r="9" spans="1:63" x14ac:dyDescent="0.25">
      <c r="A9" s="26" t="s">
        <v>122</v>
      </c>
      <c r="B9" s="7"/>
      <c r="C9" s="7">
        <v>8</v>
      </c>
      <c r="D9" s="7"/>
      <c r="E9" s="7"/>
      <c r="F9" s="7"/>
      <c r="G9" s="7"/>
      <c r="H9" s="7"/>
      <c r="I9" s="7"/>
      <c r="J9" s="77"/>
      <c r="K9" s="7">
        <v>8</v>
      </c>
      <c r="L9" s="77"/>
      <c r="M9" s="7"/>
      <c r="N9" s="77"/>
      <c r="O9" s="103"/>
      <c r="P9" s="7"/>
      <c r="Q9" s="77"/>
      <c r="R9" s="7"/>
      <c r="S9" s="29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</row>
    <row r="10" spans="1:63" x14ac:dyDescent="0.25">
      <c r="A10" s="26" t="s">
        <v>123</v>
      </c>
      <c r="B10" s="7"/>
      <c r="C10" s="7"/>
      <c r="D10" s="7">
        <v>8</v>
      </c>
      <c r="E10" s="7"/>
      <c r="F10" s="7">
        <v>8</v>
      </c>
      <c r="G10" s="7"/>
      <c r="H10" s="7"/>
      <c r="I10" s="7"/>
      <c r="J10" s="77"/>
      <c r="K10" s="7"/>
      <c r="L10" s="77"/>
      <c r="M10" s="7"/>
      <c r="N10" s="77"/>
      <c r="O10" s="103"/>
      <c r="P10" s="7"/>
      <c r="Q10" s="77"/>
      <c r="R10" s="7"/>
      <c r="S10" s="29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</row>
    <row r="11" spans="1:63" x14ac:dyDescent="0.25">
      <c r="A11" s="26" t="s">
        <v>124</v>
      </c>
      <c r="B11" s="7"/>
      <c r="C11" s="7"/>
      <c r="D11" s="7"/>
      <c r="E11" s="7">
        <v>8</v>
      </c>
      <c r="F11" s="7"/>
      <c r="G11" s="7"/>
      <c r="H11" s="7"/>
      <c r="I11" s="7"/>
      <c r="J11" s="77"/>
      <c r="K11" s="7"/>
      <c r="L11" s="77"/>
      <c r="M11" s="7"/>
      <c r="N11" s="77"/>
      <c r="O11" s="103"/>
      <c r="P11" s="7"/>
      <c r="Q11" s="77"/>
      <c r="R11" s="7"/>
      <c r="S11" s="29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</row>
    <row r="12" spans="1:63" x14ac:dyDescent="0.25">
      <c r="A12" s="26" t="s">
        <v>125</v>
      </c>
      <c r="B12" s="7"/>
      <c r="C12" s="7"/>
      <c r="D12" s="7"/>
      <c r="E12" s="7"/>
      <c r="F12" s="7"/>
      <c r="G12" s="7">
        <v>8</v>
      </c>
      <c r="H12" s="7"/>
      <c r="I12" s="7"/>
      <c r="J12" s="77"/>
      <c r="K12" s="7"/>
      <c r="L12" s="77">
        <v>8</v>
      </c>
      <c r="M12" s="7"/>
      <c r="N12" s="77"/>
      <c r="O12" s="103"/>
      <c r="P12" s="7"/>
      <c r="Q12" s="77"/>
      <c r="R12" s="7"/>
      <c r="S12" s="29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</row>
    <row r="13" spans="1:63" x14ac:dyDescent="0.25">
      <c r="A13" s="26" t="s">
        <v>126</v>
      </c>
      <c r="B13" s="7"/>
      <c r="C13" s="7"/>
      <c r="D13" s="7"/>
      <c r="E13" s="7"/>
      <c r="F13" s="7"/>
      <c r="G13" s="7"/>
      <c r="H13" s="7"/>
      <c r="I13" s="7">
        <v>8</v>
      </c>
      <c r="J13" s="77"/>
      <c r="K13" s="7"/>
      <c r="L13" s="77"/>
      <c r="M13" s="7"/>
      <c r="N13" s="77"/>
      <c r="O13" s="103"/>
      <c r="P13" s="7"/>
      <c r="Q13" s="77"/>
      <c r="R13" s="7"/>
      <c r="S13" s="29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</row>
    <row r="14" spans="1:63" x14ac:dyDescent="0.25">
      <c r="A14" s="26" t="s">
        <v>127</v>
      </c>
      <c r="B14" s="7"/>
      <c r="C14" s="7"/>
      <c r="D14" s="7"/>
      <c r="E14" s="7"/>
      <c r="F14" s="7"/>
      <c r="G14" s="7"/>
      <c r="H14" s="7">
        <v>8</v>
      </c>
      <c r="I14" s="7"/>
      <c r="J14" s="77"/>
      <c r="K14" s="7"/>
      <c r="L14" s="77"/>
      <c r="M14" s="7"/>
      <c r="N14" s="77"/>
      <c r="O14" s="103"/>
      <c r="P14" s="7"/>
      <c r="Q14" s="77"/>
      <c r="R14" s="7"/>
      <c r="S14" s="29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</row>
    <row r="15" spans="1:63" x14ac:dyDescent="0.25">
      <c r="A15" s="26" t="s">
        <v>128</v>
      </c>
      <c r="B15" s="7"/>
      <c r="C15" s="7"/>
      <c r="D15" s="7"/>
      <c r="E15" s="7"/>
      <c r="F15" s="7"/>
      <c r="G15" s="7"/>
      <c r="H15" s="7"/>
      <c r="I15" s="7">
        <v>8</v>
      </c>
      <c r="J15" s="77"/>
      <c r="K15" s="7"/>
      <c r="L15" s="77"/>
      <c r="M15" s="7"/>
      <c r="N15" s="77"/>
      <c r="O15" s="103"/>
      <c r="P15" s="7"/>
      <c r="Q15" s="77"/>
      <c r="R15" s="7"/>
      <c r="S15" s="29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</row>
    <row r="16" spans="1:63" x14ac:dyDescent="0.25">
      <c r="A16" s="26" t="s">
        <v>129</v>
      </c>
      <c r="B16" s="7"/>
      <c r="C16" s="7"/>
      <c r="D16" s="7"/>
      <c r="E16" s="7"/>
      <c r="F16" s="7"/>
      <c r="G16" s="7"/>
      <c r="H16" s="7"/>
      <c r="I16" s="7"/>
      <c r="J16" s="77"/>
      <c r="K16" s="7"/>
      <c r="L16" s="77"/>
      <c r="M16" s="7"/>
      <c r="N16" s="77"/>
      <c r="O16" s="103"/>
      <c r="P16" s="7"/>
      <c r="Q16" s="77"/>
      <c r="R16" s="7"/>
      <c r="S16" s="29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</row>
    <row r="17" spans="1:63" x14ac:dyDescent="0.25">
      <c r="A17" s="70" t="s">
        <v>130</v>
      </c>
      <c r="B17" s="78"/>
      <c r="C17" s="78"/>
      <c r="D17" s="78"/>
      <c r="E17" s="78"/>
      <c r="F17" s="78"/>
      <c r="G17" s="78"/>
      <c r="H17" s="78"/>
      <c r="I17" s="78"/>
      <c r="J17" s="79"/>
      <c r="K17" s="78"/>
      <c r="L17" s="79"/>
      <c r="M17" s="78"/>
      <c r="N17" s="79"/>
      <c r="O17" s="111"/>
      <c r="P17" s="78"/>
      <c r="Q17" s="79"/>
      <c r="R17" s="78"/>
      <c r="S17" s="81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</row>
    <row r="18" spans="1:63" x14ac:dyDescent="0.25">
      <c r="A18" s="26" t="s">
        <v>115</v>
      </c>
      <c r="B18" s="7"/>
      <c r="C18" s="7"/>
      <c r="D18" s="7"/>
      <c r="E18" s="7"/>
      <c r="F18" s="7"/>
      <c r="G18" s="7"/>
      <c r="H18" s="7"/>
      <c r="I18" s="7"/>
      <c r="J18" s="77"/>
      <c r="K18" s="7"/>
      <c r="L18" s="77"/>
      <c r="M18" s="7"/>
      <c r="N18" s="77"/>
      <c r="O18" s="103"/>
      <c r="P18" s="7"/>
      <c r="Q18" s="77"/>
      <c r="R18" s="7"/>
      <c r="S18" s="29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</row>
    <row r="19" spans="1:63" x14ac:dyDescent="0.25">
      <c r="A19" s="26" t="s">
        <v>226</v>
      </c>
      <c r="B19" s="7"/>
      <c r="C19" s="7"/>
      <c r="D19" s="7"/>
      <c r="E19" s="7"/>
      <c r="F19" s="7"/>
      <c r="G19" s="7"/>
      <c r="H19" s="7"/>
      <c r="I19" s="7"/>
      <c r="J19" s="77"/>
      <c r="K19" s="7"/>
      <c r="L19" s="77"/>
      <c r="M19" s="7"/>
      <c r="N19" s="77"/>
      <c r="O19" s="103"/>
      <c r="P19" s="7"/>
      <c r="Q19" s="77"/>
      <c r="R19" s="7"/>
      <c r="S19" s="29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</row>
    <row r="20" spans="1:63" x14ac:dyDescent="0.25">
      <c r="A20" s="70" t="s">
        <v>227</v>
      </c>
      <c r="B20" s="78"/>
      <c r="C20" s="78"/>
      <c r="D20" s="78"/>
      <c r="E20" s="78"/>
      <c r="F20" s="78"/>
      <c r="G20" s="78"/>
      <c r="H20" s="78"/>
      <c r="I20" s="78"/>
      <c r="J20" s="79"/>
      <c r="K20" s="78"/>
      <c r="L20" s="79"/>
      <c r="M20" s="78"/>
      <c r="N20" s="79"/>
      <c r="O20" s="111"/>
      <c r="P20" s="78"/>
      <c r="Q20" s="79"/>
      <c r="R20" s="78"/>
      <c r="S20" s="81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</row>
    <row r="21" spans="1:63" x14ac:dyDescent="0.25">
      <c r="A21" s="89" t="s">
        <v>114</v>
      </c>
      <c r="B21" s="91"/>
      <c r="C21" s="91"/>
      <c r="D21" s="91"/>
      <c r="E21" s="91"/>
      <c r="F21" s="91"/>
      <c r="G21" s="91"/>
      <c r="H21" s="91"/>
      <c r="I21" s="91"/>
      <c r="J21" s="92"/>
      <c r="K21" s="91"/>
      <c r="L21" s="92"/>
      <c r="M21" s="91"/>
      <c r="N21" s="92"/>
      <c r="O21" s="115"/>
      <c r="P21" s="91"/>
      <c r="Q21" s="92"/>
      <c r="R21" s="91">
        <v>8</v>
      </c>
      <c r="S21" s="90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</row>
    <row r="22" spans="1:63" x14ac:dyDescent="0.25">
      <c r="A22" s="26" t="s">
        <v>117</v>
      </c>
      <c r="B22" s="7"/>
      <c r="C22" s="7"/>
      <c r="D22" s="7"/>
      <c r="E22" s="7"/>
      <c r="F22" s="7"/>
      <c r="G22" s="7"/>
      <c r="H22" s="7"/>
      <c r="I22" s="7"/>
      <c r="J22" s="77"/>
      <c r="K22" s="7"/>
      <c r="L22" s="77"/>
      <c r="M22" s="7"/>
      <c r="N22" s="77"/>
      <c r="O22" s="103"/>
      <c r="P22" s="7"/>
      <c r="Q22" s="77"/>
      <c r="R22" s="7"/>
      <c r="S22" s="29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</row>
    <row r="23" spans="1:63" ht="16.5" thickBot="1" x14ac:dyDescent="0.3">
      <c r="A23" s="27" t="s">
        <v>118</v>
      </c>
      <c r="B23" s="8"/>
      <c r="C23" s="8"/>
      <c r="D23" s="8"/>
      <c r="E23" s="8"/>
      <c r="F23" s="8"/>
      <c r="G23" s="8"/>
      <c r="H23" s="8"/>
      <c r="I23" s="8"/>
      <c r="J23" s="82"/>
      <c r="K23" s="8"/>
      <c r="L23" s="82"/>
      <c r="M23" s="8"/>
      <c r="N23" s="82"/>
      <c r="O23" s="104"/>
      <c r="P23" s="8"/>
      <c r="Q23" s="82"/>
      <c r="R23" s="8"/>
      <c r="S23" s="9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</row>
    <row r="24" spans="1:63" x14ac:dyDescent="0.25">
      <c r="A24" s="102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</row>
    <row r="25" spans="1:63" x14ac:dyDescent="0.25">
      <c r="A25" s="102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</row>
    <row r="26" spans="1:63" x14ac:dyDescent="0.25">
      <c r="A26" s="102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</row>
    <row r="27" spans="1:63" x14ac:dyDescent="0.25">
      <c r="A27" s="102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</row>
    <row r="28" spans="1:63" x14ac:dyDescent="0.25">
      <c r="A28" s="102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</row>
    <row r="29" spans="1:63" x14ac:dyDescent="0.25">
      <c r="A29" s="102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</row>
    <row r="30" spans="1:63" x14ac:dyDescent="0.25">
      <c r="A30" s="102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</row>
    <row r="31" spans="1:63" x14ac:dyDescent="0.25">
      <c r="A31" s="102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</row>
    <row r="32" spans="1:63" x14ac:dyDescent="0.25">
      <c r="A32" s="102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</row>
    <row r="33" spans="1:63" x14ac:dyDescent="0.25">
      <c r="A33" s="102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</row>
    <row r="34" spans="1:63" x14ac:dyDescent="0.25">
      <c r="A34" s="102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</row>
    <row r="35" spans="1:63" x14ac:dyDescent="0.25">
      <c r="A35" s="102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</row>
    <row r="36" spans="1:63" x14ac:dyDescent="0.25">
      <c r="A36" s="102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</row>
    <row r="37" spans="1:63" x14ac:dyDescent="0.25">
      <c r="A37" s="102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</row>
    <row r="38" spans="1:63" x14ac:dyDescent="0.25">
      <c r="A38" s="102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</row>
    <row r="39" spans="1:63" x14ac:dyDescent="0.25">
      <c r="A39" s="102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</row>
    <row r="40" spans="1:63" x14ac:dyDescent="0.25">
      <c r="A40" s="102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</row>
    <row r="41" spans="1:63" x14ac:dyDescent="0.25">
      <c r="A41" s="102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</row>
    <row r="42" spans="1:63" x14ac:dyDescent="0.25">
      <c r="A42" s="102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</row>
    <row r="43" spans="1:63" x14ac:dyDescent="0.25">
      <c r="A43" s="102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</row>
    <row r="44" spans="1:63" x14ac:dyDescent="0.25">
      <c r="A44" s="102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</row>
    <row r="45" spans="1:63" x14ac:dyDescent="0.25">
      <c r="A45" s="102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</row>
    <row r="46" spans="1:63" x14ac:dyDescent="0.25">
      <c r="A46" s="102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</row>
    <row r="47" spans="1:63" x14ac:dyDescent="0.25">
      <c r="A47" s="102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</row>
    <row r="48" spans="1:63" x14ac:dyDescent="0.25">
      <c r="A48" s="102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</row>
    <row r="49" spans="1:63" x14ac:dyDescent="0.25">
      <c r="A49" s="102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</row>
    <row r="50" spans="1:63" x14ac:dyDescent="0.25">
      <c r="A50" s="102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</row>
    <row r="51" spans="1:63" x14ac:dyDescent="0.25">
      <c r="A51" s="102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</row>
    <row r="52" spans="1:63" x14ac:dyDescent="0.25">
      <c r="A52" s="102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</row>
    <row r="53" spans="1:63" x14ac:dyDescent="0.25">
      <c r="A53" s="102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</row>
    <row r="54" spans="1:63" x14ac:dyDescent="0.25">
      <c r="A54" s="102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</row>
    <row r="55" spans="1:63" x14ac:dyDescent="0.25">
      <c r="A55" s="102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</row>
    <row r="56" spans="1:63" x14ac:dyDescent="0.25">
      <c r="A56" s="102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</row>
    <row r="57" spans="1:63" x14ac:dyDescent="0.25">
      <c r="A57" s="102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</row>
    <row r="58" spans="1:63" x14ac:dyDescent="0.25">
      <c r="A58" s="102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</row>
    <row r="59" spans="1:63" x14ac:dyDescent="0.25">
      <c r="A59" s="102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</row>
    <row r="60" spans="1:63" x14ac:dyDescent="0.25">
      <c r="A60" s="102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</row>
    <row r="61" spans="1:63" x14ac:dyDescent="0.25">
      <c r="A61" s="102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</row>
    <row r="62" spans="1:63" x14ac:dyDescent="0.25">
      <c r="A62" s="102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</row>
    <row r="63" spans="1:63" x14ac:dyDescent="0.25">
      <c r="A63" s="102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</row>
  </sheetData>
  <phoneticPr fontId="2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2.140625" style="1" customWidth="1"/>
    <col min="2" max="16384" width="9.140625" style="1"/>
  </cols>
  <sheetData>
    <row r="1" spans="1:2" ht="16.5" thickBot="1" x14ac:dyDescent="0.3">
      <c r="A1" s="1" t="str">
        <f>_xlfn.CONCAT( "Table of Initial Disposal Capacity [",VLOOKUP("volume", Units!$A$2:$B$11, 2, FALSE),"/", VLOOKUP("time", Units!$A$2:$B$11, 2, FALSE),"]")</f>
        <v>Table of Initial Disposal Capacity [bbl/day]</v>
      </c>
    </row>
    <row r="2" spans="1:2" s="6" customFormat="1" x14ac:dyDescent="0.25">
      <c r="A2" s="4" t="s">
        <v>188</v>
      </c>
      <c r="B2" s="25" t="s">
        <v>46</v>
      </c>
    </row>
    <row r="3" spans="1:2" x14ac:dyDescent="0.25">
      <c r="A3" s="26" t="s">
        <v>111</v>
      </c>
      <c r="B3" s="35">
        <v>20000</v>
      </c>
    </row>
    <row r="4" spans="1:2" ht="16.5" thickBot="1" x14ac:dyDescent="0.3">
      <c r="A4" s="27" t="s">
        <v>112</v>
      </c>
      <c r="B4" s="37">
        <v>20000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7" sqref="A7"/>
    </sheetView>
  </sheetViews>
  <sheetFormatPr defaultColWidth="9.140625" defaultRowHeight="15.75" x14ac:dyDescent="0.25"/>
  <cols>
    <col min="1" max="1" width="14.5703125" style="1" customWidth="1"/>
    <col min="2" max="16384" width="9.140625" style="1"/>
  </cols>
  <sheetData>
    <row r="1" spans="1:2" ht="16.5" thickBot="1" x14ac:dyDescent="0.3">
      <c r="A1" s="1" t="str">
        <f>_xlfn.CONCAT( "Table of Initial Storage Capacity [",VLOOKUP("volume", Units!$A$2:$B$11, 2, FALSE),"]")</f>
        <v>Table of Initial Storage Capacity [bbl]</v>
      </c>
    </row>
    <row r="2" spans="1:2" s="6" customFormat="1" x14ac:dyDescent="0.25">
      <c r="A2" s="4" t="s">
        <v>169</v>
      </c>
      <c r="B2" s="25" t="s">
        <v>46</v>
      </c>
    </row>
    <row r="3" spans="1:2" x14ac:dyDescent="0.25">
      <c r="A3" s="26" t="s">
        <v>115</v>
      </c>
      <c r="B3" s="35">
        <v>0</v>
      </c>
    </row>
    <row r="4" spans="1:2" x14ac:dyDescent="0.25">
      <c r="A4" s="26" t="s">
        <v>226</v>
      </c>
      <c r="B4" s="35">
        <v>0</v>
      </c>
    </row>
    <row r="5" spans="1:2" ht="16.5" thickBot="1" x14ac:dyDescent="0.3">
      <c r="A5" s="27" t="s">
        <v>227</v>
      </c>
      <c r="B5" s="37">
        <v>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E4"/>
  <sheetViews>
    <sheetView workbookViewId="0">
      <selection activeCell="A6" sqref="A6"/>
    </sheetView>
  </sheetViews>
  <sheetFormatPr defaultColWidth="9.140625" defaultRowHeight="15.75" x14ac:dyDescent="0.25"/>
  <cols>
    <col min="1" max="1" width="16.140625" style="1" customWidth="1"/>
    <col min="2" max="16384" width="9.140625" style="1"/>
  </cols>
  <sheetData>
    <row r="1" spans="1:5" ht="16.5" thickBot="1" x14ac:dyDescent="0.3">
      <c r="A1" s="1" t="str">
        <f>_xlfn.CONCAT( "Table of Initial Treatment Capacity [",VLOOKUP("volume", Units!$A$2:$B$11, 2, FALSE),"/", VLOOKUP("time", Units!$A$2:$B$11, 2, FALSE),"]")</f>
        <v>Table of Initial Treatment Capacity [bbl/day]</v>
      </c>
    </row>
    <row r="2" spans="1:5" x14ac:dyDescent="0.25">
      <c r="A2" s="4" t="s">
        <v>167</v>
      </c>
      <c r="B2" s="73" t="s">
        <v>119</v>
      </c>
      <c r="C2" s="5" t="s">
        <v>120</v>
      </c>
      <c r="D2" s="5" t="s">
        <v>211</v>
      </c>
      <c r="E2" s="25" t="s">
        <v>212</v>
      </c>
    </row>
    <row r="3" spans="1:5" x14ac:dyDescent="0.25">
      <c r="A3" s="26" t="s">
        <v>117</v>
      </c>
      <c r="B3" s="71">
        <v>0</v>
      </c>
      <c r="C3" s="72">
        <v>0</v>
      </c>
      <c r="D3" s="72">
        <v>0</v>
      </c>
      <c r="E3" s="43">
        <v>0</v>
      </c>
    </row>
    <row r="4" spans="1:5" ht="16.5" thickBot="1" x14ac:dyDescent="0.3">
      <c r="A4" s="27" t="s">
        <v>118</v>
      </c>
      <c r="B4" s="42">
        <v>0</v>
      </c>
      <c r="C4" s="36">
        <v>0</v>
      </c>
      <c r="D4" s="36">
        <v>0</v>
      </c>
      <c r="E4" s="37">
        <v>0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8A3C4-CDFB-42B9-A561-3BE030B562A7}">
  <sheetPr>
    <tabColor rgb="FFD9C6FE"/>
  </sheetPr>
  <dimension ref="A1:K5"/>
  <sheetViews>
    <sheetView workbookViewId="0">
      <selection activeCell="A7" sqref="A7"/>
    </sheetView>
  </sheetViews>
  <sheetFormatPr defaultRowHeight="15.75" x14ac:dyDescent="0.25"/>
  <cols>
    <col min="1" max="1" width="16.85546875" style="1" customWidth="1"/>
    <col min="2" max="16384" width="9.140625" style="1"/>
  </cols>
  <sheetData>
    <row r="1" spans="1:11" ht="16.5" thickBot="1" x14ac:dyDescent="0.3">
      <c r="A1" s="1" t="str">
        <f>_xlfn.CONCAT( "Table of Beneficial Reuse minimum required flow [",VLOOKUP("volume", Units!$A$2:$B$11, 2, FALSE),"/", VLOOKUP("time", Units!$A$2:$B$11, 2, FALSE),"]")</f>
        <v>Table of Beneficial Reuse minimum required flow [bbl/day]</v>
      </c>
    </row>
    <row r="2" spans="1:11" x14ac:dyDescent="0.25">
      <c r="A2" s="4" t="s">
        <v>238</v>
      </c>
      <c r="B2" s="5" t="s">
        <v>177</v>
      </c>
      <c r="C2" s="5" t="s">
        <v>178</v>
      </c>
      <c r="D2" s="5" t="s">
        <v>179</v>
      </c>
      <c r="E2" s="5" t="s">
        <v>180</v>
      </c>
      <c r="F2" s="5" t="s">
        <v>181</v>
      </c>
      <c r="G2" s="5" t="s">
        <v>182</v>
      </c>
      <c r="H2" s="5" t="s">
        <v>183</v>
      </c>
      <c r="I2" s="5" t="s">
        <v>184</v>
      </c>
      <c r="J2" s="5" t="s">
        <v>185</v>
      </c>
      <c r="K2" s="25" t="s">
        <v>186</v>
      </c>
    </row>
    <row r="3" spans="1:11" x14ac:dyDescent="0.25">
      <c r="A3" s="26" t="s">
        <v>228</v>
      </c>
      <c r="B3" s="34">
        <v>0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34">
        <v>0</v>
      </c>
      <c r="I3" s="34">
        <v>0</v>
      </c>
      <c r="J3" s="34">
        <v>0</v>
      </c>
      <c r="K3" s="35">
        <v>0</v>
      </c>
    </row>
    <row r="4" spans="1:11" x14ac:dyDescent="0.25">
      <c r="A4" s="26" t="s">
        <v>229</v>
      </c>
      <c r="B4" s="34">
        <v>0</v>
      </c>
      <c r="C4" s="34">
        <v>0</v>
      </c>
      <c r="D4" s="34">
        <v>0</v>
      </c>
      <c r="E4" s="34">
        <v>0</v>
      </c>
      <c r="F4" s="34">
        <v>0</v>
      </c>
      <c r="G4" s="34">
        <v>0</v>
      </c>
      <c r="H4" s="34">
        <v>0</v>
      </c>
      <c r="I4" s="34">
        <v>0</v>
      </c>
      <c r="J4" s="34">
        <v>0</v>
      </c>
      <c r="K4" s="35">
        <v>0</v>
      </c>
    </row>
    <row r="5" spans="1:11" ht="16.5" thickBot="1" x14ac:dyDescent="0.3">
      <c r="A5" s="27" t="s">
        <v>230</v>
      </c>
      <c r="B5" s="36">
        <v>0</v>
      </c>
      <c r="C5" s="36">
        <v>0</v>
      </c>
      <c r="D5" s="36">
        <v>0</v>
      </c>
      <c r="E5" s="36">
        <v>0</v>
      </c>
      <c r="F5" s="36">
        <v>0</v>
      </c>
      <c r="G5" s="36">
        <v>0</v>
      </c>
      <c r="H5" s="36">
        <v>0</v>
      </c>
      <c r="I5" s="36">
        <v>0</v>
      </c>
      <c r="J5" s="36">
        <v>0</v>
      </c>
      <c r="K5" s="37">
        <v>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0BCF9-7789-4700-AF4D-19AFDD7DEF21}">
  <sheetPr>
    <tabColor rgb="FFD9C6FE"/>
  </sheetPr>
  <dimension ref="A1:K5"/>
  <sheetViews>
    <sheetView workbookViewId="0">
      <selection activeCell="A7" sqref="A7"/>
    </sheetView>
  </sheetViews>
  <sheetFormatPr defaultRowHeight="15.75" x14ac:dyDescent="0.25"/>
  <cols>
    <col min="1" max="1" width="16.140625" style="1" customWidth="1"/>
    <col min="2" max="16384" width="9.140625" style="1"/>
  </cols>
  <sheetData>
    <row r="1" spans="1:11" ht="16.5" thickBot="1" x14ac:dyDescent="0.3">
      <c r="A1" s="1" t="str">
        <f>_xlfn.CONCAT( "Table of Beneficial Reuse Capacity [",VLOOKUP("volume", Units!$A$2:$B$11, 2, FALSE),"/", VLOOKUP("time", Units!$A$2:$B$11, 2, FALSE),"] (leave cells blank to indicate infinite capacity)")</f>
        <v>Table of Beneficial Reuse Capacity [bbl/day] (leave cells blank to indicate infinite capacity)</v>
      </c>
    </row>
    <row r="2" spans="1:11" x14ac:dyDescent="0.25">
      <c r="A2" s="4" t="s">
        <v>238</v>
      </c>
      <c r="B2" s="5" t="s">
        <v>177</v>
      </c>
      <c r="C2" s="5" t="s">
        <v>178</v>
      </c>
      <c r="D2" s="5" t="s">
        <v>179</v>
      </c>
      <c r="E2" s="5" t="s">
        <v>180</v>
      </c>
      <c r="F2" s="5" t="s">
        <v>181</v>
      </c>
      <c r="G2" s="5" t="s">
        <v>182</v>
      </c>
      <c r="H2" s="5" t="s">
        <v>183</v>
      </c>
      <c r="I2" s="5" t="s">
        <v>184</v>
      </c>
      <c r="J2" s="5" t="s">
        <v>185</v>
      </c>
      <c r="K2" s="25" t="s">
        <v>186</v>
      </c>
    </row>
    <row r="3" spans="1:11" x14ac:dyDescent="0.25">
      <c r="A3" s="26" t="s">
        <v>228</v>
      </c>
      <c r="B3" s="34">
        <v>36000</v>
      </c>
      <c r="C3" s="34">
        <v>36000</v>
      </c>
      <c r="D3" s="34">
        <v>36000</v>
      </c>
      <c r="E3" s="34">
        <v>36000</v>
      </c>
      <c r="F3" s="34">
        <v>36000</v>
      </c>
      <c r="G3" s="34">
        <v>36000</v>
      </c>
      <c r="H3" s="34">
        <v>36000</v>
      </c>
      <c r="I3" s="34">
        <v>36000</v>
      </c>
      <c r="J3" s="34">
        <v>36000</v>
      </c>
      <c r="K3" s="35">
        <v>36000</v>
      </c>
    </row>
    <row r="4" spans="1:11" x14ac:dyDescent="0.25">
      <c r="A4" s="26" t="s">
        <v>229</v>
      </c>
      <c r="B4" s="34">
        <v>12580</v>
      </c>
      <c r="C4" s="34">
        <v>12580</v>
      </c>
      <c r="D4" s="34">
        <v>12580</v>
      </c>
      <c r="E4" s="34">
        <v>12580</v>
      </c>
      <c r="F4" s="34">
        <v>12580</v>
      </c>
      <c r="G4" s="34">
        <v>12580</v>
      </c>
      <c r="H4" s="34">
        <v>12580</v>
      </c>
      <c r="I4" s="34">
        <v>12580</v>
      </c>
      <c r="J4" s="34">
        <v>12580</v>
      </c>
      <c r="K4" s="35">
        <v>12580</v>
      </c>
    </row>
    <row r="5" spans="1:11" ht="16.5" thickBot="1" x14ac:dyDescent="0.3">
      <c r="A5" s="27" t="s">
        <v>230</v>
      </c>
      <c r="B5" s="36">
        <v>51112</v>
      </c>
      <c r="C5" s="36">
        <v>51112</v>
      </c>
      <c r="D5" s="36">
        <v>51112</v>
      </c>
      <c r="E5" s="36">
        <v>51112</v>
      </c>
      <c r="F5" s="36">
        <v>51112</v>
      </c>
      <c r="G5" s="36">
        <v>51112</v>
      </c>
      <c r="H5" s="36">
        <v>51112</v>
      </c>
      <c r="I5" s="36">
        <v>51112</v>
      </c>
      <c r="J5" s="36">
        <v>51112</v>
      </c>
      <c r="K5" s="37">
        <v>51112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K14"/>
  <sheetViews>
    <sheetView workbookViewId="0">
      <selection activeCell="A5" sqref="A5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11" ht="16.5" thickBot="1" x14ac:dyDescent="0.3">
      <c r="A1" s="1" t="str">
        <f>_xlfn.CONCAT( "Table of Freshwater Sourcing Availability [",VLOOKUP("volume", Units!$A$2:$B$11, 2, FALSE),"/", VLOOKUP("time", Units!$A$2:$B$11, 2, FALSE),"]")</f>
        <v>Table of Freshwater Sourcing Availability [bbl/day]</v>
      </c>
    </row>
    <row r="2" spans="1:11" s="6" customFormat="1" x14ac:dyDescent="0.25">
      <c r="A2" s="4" t="s">
        <v>165</v>
      </c>
      <c r="B2" s="5" t="s">
        <v>177</v>
      </c>
      <c r="C2" s="5" t="s">
        <v>178</v>
      </c>
      <c r="D2" s="5" t="s">
        <v>179</v>
      </c>
      <c r="E2" s="5" t="s">
        <v>180</v>
      </c>
      <c r="F2" s="5" t="s">
        <v>181</v>
      </c>
      <c r="G2" s="5" t="s">
        <v>182</v>
      </c>
      <c r="H2" s="5" t="s">
        <v>183</v>
      </c>
      <c r="I2" s="5" t="s">
        <v>184</v>
      </c>
      <c r="J2" s="5" t="s">
        <v>185</v>
      </c>
      <c r="K2" s="25" t="s">
        <v>186</v>
      </c>
    </row>
    <row r="3" spans="1:11" s="6" customFormat="1" ht="16.5" thickBot="1" x14ac:dyDescent="0.3">
      <c r="A3" s="27" t="s">
        <v>114</v>
      </c>
      <c r="B3" s="36">
        <v>80000</v>
      </c>
      <c r="C3" s="36">
        <v>80000</v>
      </c>
      <c r="D3" s="36">
        <v>80000</v>
      </c>
      <c r="E3" s="36">
        <v>80000</v>
      </c>
      <c r="F3" s="36">
        <v>80000</v>
      </c>
      <c r="G3" s="36">
        <v>80000</v>
      </c>
      <c r="H3" s="36">
        <v>80000</v>
      </c>
      <c r="I3" s="36">
        <v>80000</v>
      </c>
      <c r="J3" s="36">
        <v>80000</v>
      </c>
      <c r="K3" s="37">
        <v>80000</v>
      </c>
    </row>
    <row r="14" spans="1:11" x14ac:dyDescent="0.25">
      <c r="F14" s="10"/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108</v>
      </c>
    </row>
    <row r="2" spans="1:16" x14ac:dyDescent="0.25">
      <c r="A2" s="2" t="s">
        <v>109</v>
      </c>
    </row>
    <row r="3" spans="1:16" x14ac:dyDescent="0.25">
      <c r="A3" s="2" t="s">
        <v>239</v>
      </c>
      <c r="N3" s="11"/>
      <c r="O3" s="11"/>
      <c r="P3" s="11"/>
    </row>
    <row r="4" spans="1:16" x14ac:dyDescent="0.25">
      <c r="A4" s="10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6.85546875" style="1" customWidth="1"/>
    <col min="2" max="2" width="10.140625" style="1" bestFit="1" customWidth="1"/>
    <col min="3" max="16384" width="9.140625" style="1"/>
  </cols>
  <sheetData>
    <row r="1" spans="1:2" ht="16.5" thickBot="1" x14ac:dyDescent="0.3">
      <c r="A1" s="1" t="str">
        <f>_xlfn.CONCAT( "Table of Completions Pad Storage Capacity [",VLOOKUP("volume", Units!$A$2:$B$11, 2, FALSE),"]")</f>
        <v>Table of Completions Pad Storage Capacity [bbl]</v>
      </c>
    </row>
    <row r="2" spans="1:2" s="6" customFormat="1" x14ac:dyDescent="0.25">
      <c r="A2" s="4" t="s">
        <v>155</v>
      </c>
      <c r="B2" s="25" t="s">
        <v>46</v>
      </c>
    </row>
    <row r="3" spans="1:2" x14ac:dyDescent="0.25">
      <c r="A3" s="47" t="s">
        <v>109</v>
      </c>
      <c r="B3" s="43">
        <v>0</v>
      </c>
    </row>
    <row r="4" spans="1:2" ht="16.5" thickBot="1" x14ac:dyDescent="0.3">
      <c r="A4" s="27" t="s">
        <v>239</v>
      </c>
      <c r="B4" s="37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7.5703125" style="1" customWidth="1"/>
    <col min="2" max="16384" width="9.140625" style="1"/>
  </cols>
  <sheetData>
    <row r="1" spans="1:2" ht="16.5" thickBot="1" x14ac:dyDescent="0.3">
      <c r="A1" s="1" t="str">
        <f>_xlfn.CONCAT( "Table of Pad Offloading Capacity [",VLOOKUP("volume", Units!$A$2:$B$11, 2, FALSE),"/", VLOOKUP("time", Units!$A$2:$B$11, 2, FALSE),"]")</f>
        <v>Table of Pad Offloading Capacity [bbl/day]</v>
      </c>
    </row>
    <row r="2" spans="1:2" s="6" customFormat="1" x14ac:dyDescent="0.25">
      <c r="A2" s="4" t="s">
        <v>155</v>
      </c>
      <c r="B2" s="25" t="s">
        <v>46</v>
      </c>
    </row>
    <row r="3" spans="1:2" s="6" customFormat="1" x14ac:dyDescent="0.25">
      <c r="A3" s="47" t="s">
        <v>109</v>
      </c>
      <c r="B3" s="43">
        <v>30000</v>
      </c>
    </row>
    <row r="4" spans="1:2" ht="16.5" thickBot="1" x14ac:dyDescent="0.3">
      <c r="A4" s="27" t="s">
        <v>239</v>
      </c>
      <c r="B4" s="37">
        <v>30000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12"/>
  <sheetViews>
    <sheetView workbookViewId="0">
      <selection activeCell="A13" sqref="A13"/>
    </sheetView>
  </sheetViews>
  <sheetFormatPr defaultColWidth="9.140625" defaultRowHeight="15.75" x14ac:dyDescent="0.25"/>
  <cols>
    <col min="1" max="1" width="11" style="1" customWidth="1"/>
    <col min="2" max="2" width="10.140625" style="1" bestFit="1" customWidth="1"/>
    <col min="3" max="16384" width="9.140625" style="1"/>
  </cols>
  <sheetData>
    <row r="1" spans="1:2" ht="16.5" thickBot="1" x14ac:dyDescent="0.3">
      <c r="A1" s="1" t="str">
        <f>_xlfn.CONCAT( "Table of Node Capacity Capacity [",VLOOKUP("volume", Units!$A$2:$B$11, 2, FALSE),"/", VLOOKUP("time", Units!$A$2:$B$11, 2, FALSE),"]", " *absence of node or empty cell signifies no max capacity")</f>
        <v>Table of Node Capacity Capacity [bbl/day] *absence of node or empty cell signifies no max capacity</v>
      </c>
    </row>
    <row r="2" spans="1:2" s="6" customFormat="1" x14ac:dyDescent="0.25">
      <c r="A2" s="4" t="s">
        <v>187</v>
      </c>
      <c r="B2" s="25" t="s">
        <v>46</v>
      </c>
    </row>
    <row r="3" spans="1:2" x14ac:dyDescent="0.25">
      <c r="A3" s="26" t="s">
        <v>122</v>
      </c>
      <c r="B3" s="35"/>
    </row>
    <row r="4" spans="1:2" x14ac:dyDescent="0.25">
      <c r="A4" s="26" t="s">
        <v>123</v>
      </c>
      <c r="B4" s="35"/>
    </row>
    <row r="5" spans="1:2" x14ac:dyDescent="0.25">
      <c r="A5" s="26" t="s">
        <v>124</v>
      </c>
      <c r="B5" s="35"/>
    </row>
    <row r="6" spans="1:2" x14ac:dyDescent="0.25">
      <c r="A6" s="26" t="s">
        <v>125</v>
      </c>
      <c r="B6" s="35"/>
    </row>
    <row r="7" spans="1:2" x14ac:dyDescent="0.25">
      <c r="A7" s="26" t="s">
        <v>126</v>
      </c>
      <c r="B7" s="35"/>
    </row>
    <row r="8" spans="1:2" x14ac:dyDescent="0.25">
      <c r="A8" s="26" t="s">
        <v>127</v>
      </c>
      <c r="B8" s="35"/>
    </row>
    <row r="9" spans="1:2" x14ac:dyDescent="0.25">
      <c r="A9" s="26" t="s">
        <v>128</v>
      </c>
      <c r="B9" s="35"/>
    </row>
    <row r="10" spans="1:2" x14ac:dyDescent="0.25">
      <c r="A10" s="26" t="s">
        <v>129</v>
      </c>
      <c r="B10" s="35"/>
    </row>
    <row r="11" spans="1:2" ht="16.5" thickBot="1" x14ac:dyDescent="0.3">
      <c r="A11" s="27" t="s">
        <v>130</v>
      </c>
      <c r="B11" s="37"/>
    </row>
    <row r="12" spans="1:2" x14ac:dyDescent="0.25">
      <c r="A12" s="11"/>
      <c r="B12" s="83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K9"/>
  <sheetViews>
    <sheetView showZeros="0" workbookViewId="0">
      <selection activeCell="A6" sqref="A6"/>
    </sheetView>
  </sheetViews>
  <sheetFormatPr defaultColWidth="9.140625" defaultRowHeight="15.75" x14ac:dyDescent="0.25"/>
  <cols>
    <col min="1" max="1" width="16.5703125" style="1" customWidth="1"/>
    <col min="2" max="2" width="15.42578125" style="1" bestFit="1" customWidth="1"/>
    <col min="3" max="3" width="9.85546875" style="1" bestFit="1" customWidth="1"/>
    <col min="4" max="16384" width="9.140625" style="1"/>
  </cols>
  <sheetData>
    <row r="1" spans="1:11" ht="16.5" thickBot="1" x14ac:dyDescent="0.3">
      <c r="A1" s="1" t="str">
        <f>_xlfn.CONCAT( "Operating Capacity of Disposal Site [%]")</f>
        <v>Operating Capacity of Disposal Site [%]</v>
      </c>
    </row>
    <row r="2" spans="1:11" s="6" customFormat="1" x14ac:dyDescent="0.25">
      <c r="A2" s="4" t="s">
        <v>188</v>
      </c>
      <c r="B2" s="5" t="s">
        <v>177</v>
      </c>
      <c r="C2" s="5" t="s">
        <v>178</v>
      </c>
      <c r="D2" s="5" t="s">
        <v>179</v>
      </c>
      <c r="E2" s="5" t="s">
        <v>180</v>
      </c>
      <c r="F2" s="5" t="s">
        <v>181</v>
      </c>
      <c r="G2" s="5" t="s">
        <v>182</v>
      </c>
      <c r="H2" s="5" t="s">
        <v>183</v>
      </c>
      <c r="I2" s="5" t="s">
        <v>184</v>
      </c>
      <c r="J2" s="5" t="s">
        <v>185</v>
      </c>
      <c r="K2" s="25" t="s">
        <v>186</v>
      </c>
    </row>
    <row r="3" spans="1:11" s="6" customFormat="1" x14ac:dyDescent="0.25">
      <c r="A3" s="26" t="s">
        <v>111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29">
        <v>1</v>
      </c>
    </row>
    <row r="4" spans="1:11" s="6" customFormat="1" ht="16.5" thickBot="1" x14ac:dyDescent="0.3">
      <c r="A4" s="27" t="s">
        <v>112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9">
        <v>1</v>
      </c>
    </row>
    <row r="8" spans="1:11" x14ac:dyDescent="0.25">
      <c r="B8" s="45"/>
    </row>
    <row r="9" spans="1:11" x14ac:dyDescent="0.25">
      <c r="D9" s="1" t="s">
        <v>207</v>
      </c>
      <c r="F9" s="10"/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4"/>
  <sheetViews>
    <sheetView zoomScaleNormal="100" workbookViewId="0">
      <selection activeCell="A6" sqref="A6"/>
    </sheetView>
  </sheetViews>
  <sheetFormatPr defaultColWidth="9.140625" defaultRowHeight="15.75" x14ac:dyDescent="0.25"/>
  <cols>
    <col min="1" max="1" width="11.85546875" style="1" customWidth="1"/>
    <col min="2" max="16384" width="9.140625" style="1"/>
  </cols>
  <sheetData>
    <row r="1" spans="1:2" ht="16.5" thickBot="1" x14ac:dyDescent="0.3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6" customFormat="1" x14ac:dyDescent="0.25">
      <c r="A2" s="4" t="s">
        <v>188</v>
      </c>
      <c r="B2" s="25" t="s">
        <v>46</v>
      </c>
    </row>
    <row r="3" spans="1:2" s="6" customFormat="1" x14ac:dyDescent="0.25">
      <c r="A3" s="26" t="s">
        <v>111</v>
      </c>
      <c r="B3" s="29">
        <v>2</v>
      </c>
    </row>
    <row r="4" spans="1:2" s="6" customFormat="1" ht="16.5" thickBot="1" x14ac:dyDescent="0.3">
      <c r="A4" s="27" t="s">
        <v>112</v>
      </c>
      <c r="B4" s="9">
        <v>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0"/>
  <sheetViews>
    <sheetView workbookViewId="0">
      <selection activeCell="A12" sqref="A12"/>
    </sheetView>
  </sheetViews>
  <sheetFormatPr defaultColWidth="9.140625" defaultRowHeight="15.75" x14ac:dyDescent="0.25"/>
  <cols>
    <col min="1" max="1" width="15.5703125" style="1" customWidth="1"/>
    <col min="2" max="2" width="23.5703125" style="1" bestFit="1" customWidth="1"/>
    <col min="3" max="16384" width="9.140625" style="1"/>
  </cols>
  <sheetData>
    <row r="1" spans="1:3" ht="16.5" thickBot="1" x14ac:dyDescent="0.3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3" x14ac:dyDescent="0.25">
      <c r="A2" s="4" t="s">
        <v>167</v>
      </c>
      <c r="B2" s="86" t="s">
        <v>190</v>
      </c>
      <c r="C2" s="25" t="s">
        <v>46</v>
      </c>
    </row>
    <row r="3" spans="1:3" x14ac:dyDescent="0.25">
      <c r="A3" s="26" t="s">
        <v>117</v>
      </c>
      <c r="B3" s="84" t="s">
        <v>119</v>
      </c>
      <c r="C3" s="29">
        <v>0.2</v>
      </c>
    </row>
    <row r="4" spans="1:3" x14ac:dyDescent="0.25">
      <c r="A4" s="26" t="s">
        <v>118</v>
      </c>
      <c r="B4" s="84" t="s">
        <v>119</v>
      </c>
      <c r="C4" s="29">
        <v>0.2</v>
      </c>
    </row>
    <row r="5" spans="1:3" x14ac:dyDescent="0.25">
      <c r="A5" s="26" t="s">
        <v>117</v>
      </c>
      <c r="B5" s="84" t="s">
        <v>120</v>
      </c>
      <c r="C5" s="29">
        <v>0.3</v>
      </c>
    </row>
    <row r="6" spans="1:3" x14ac:dyDescent="0.25">
      <c r="A6" s="26" t="s">
        <v>118</v>
      </c>
      <c r="B6" s="84" t="s">
        <v>120</v>
      </c>
      <c r="C6" s="29">
        <v>0.3</v>
      </c>
    </row>
    <row r="7" spans="1:3" x14ac:dyDescent="0.25">
      <c r="A7" s="26" t="s">
        <v>117</v>
      </c>
      <c r="B7" s="84" t="s">
        <v>211</v>
      </c>
      <c r="C7" s="29">
        <v>0.5</v>
      </c>
    </row>
    <row r="8" spans="1:3" x14ac:dyDescent="0.25">
      <c r="A8" s="26" t="s">
        <v>118</v>
      </c>
      <c r="B8" s="84" t="s">
        <v>211</v>
      </c>
      <c r="C8" s="29">
        <v>0.5</v>
      </c>
    </row>
    <row r="9" spans="1:3" x14ac:dyDescent="0.25">
      <c r="A9" s="26" t="s">
        <v>117</v>
      </c>
      <c r="B9" s="84" t="s">
        <v>212</v>
      </c>
      <c r="C9" s="29">
        <v>1</v>
      </c>
    </row>
    <row r="10" spans="1:3" ht="16.5" thickBot="1" x14ac:dyDescent="0.3">
      <c r="A10" s="27" t="s">
        <v>118</v>
      </c>
      <c r="B10" s="87" t="s">
        <v>212</v>
      </c>
      <c r="C10" s="9">
        <v>1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7.140625" style="1" customWidth="1"/>
    <col min="2" max="16384" width="9.140625" style="1"/>
  </cols>
  <sheetData>
    <row r="1" spans="1:2" ht="16.5" thickBot="1" x14ac:dyDescent="0.3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6" customFormat="1" x14ac:dyDescent="0.25">
      <c r="A2" s="4" t="s">
        <v>155</v>
      </c>
      <c r="B2" s="25" t="s">
        <v>46</v>
      </c>
    </row>
    <row r="3" spans="1:2" s="6" customFormat="1" x14ac:dyDescent="0.25">
      <c r="A3" s="47" t="s">
        <v>109</v>
      </c>
      <c r="B3" s="114">
        <v>0</v>
      </c>
    </row>
    <row r="4" spans="1:2" ht="16.5" thickBot="1" x14ac:dyDescent="0.3">
      <c r="A4" s="27" t="s">
        <v>239</v>
      </c>
      <c r="B4" s="9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V23"/>
  <sheetViews>
    <sheetView zoomScaleNormal="100" workbookViewId="0">
      <selection activeCell="A25" sqref="A25"/>
    </sheetView>
  </sheetViews>
  <sheetFormatPr defaultColWidth="9.140625" defaultRowHeight="15.75" x14ac:dyDescent="0.25"/>
  <cols>
    <col min="1" max="3" width="9.140625" style="1"/>
    <col min="4" max="6" width="10.140625" style="1" bestFit="1" customWidth="1"/>
    <col min="7" max="16384" width="9.140625" style="1"/>
  </cols>
  <sheetData>
    <row r="1" spans="1:22" ht="16.5" thickBot="1" x14ac:dyDescent="0.3">
      <c r="A1" s="1" t="str">
        <f>_xlfn.CONCAT( "Table of Pipeline Operational Cost between Sites [",VLOOKUP("currency", Units!$A$2:$B$11, 2, FALSE),"/", VLOOKUP("volume", Units!$A$2:$B$11, 2, FALSE),"]")</f>
        <v>Table of Pipeline Operational Cost between Sites [USD/bbl]</v>
      </c>
    </row>
    <row r="2" spans="1:22" x14ac:dyDescent="0.25">
      <c r="A2" s="4" t="s">
        <v>187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80" t="s">
        <v>130</v>
      </c>
      <c r="K2" s="5" t="s">
        <v>111</v>
      </c>
      <c r="L2" s="80" t="s">
        <v>112</v>
      </c>
      <c r="M2" s="5" t="s">
        <v>117</v>
      </c>
      <c r="N2" s="80" t="s">
        <v>118</v>
      </c>
      <c r="O2" s="73" t="s">
        <v>115</v>
      </c>
      <c r="P2" s="5" t="s">
        <v>226</v>
      </c>
      <c r="Q2" s="80" t="s">
        <v>227</v>
      </c>
      <c r="R2" s="5" t="s">
        <v>228</v>
      </c>
      <c r="S2" s="5" t="s">
        <v>229</v>
      </c>
      <c r="T2" s="80" t="s">
        <v>230</v>
      </c>
      <c r="U2" s="5" t="s">
        <v>109</v>
      </c>
      <c r="V2" s="25" t="s">
        <v>239</v>
      </c>
    </row>
    <row r="3" spans="1:22" x14ac:dyDescent="0.25">
      <c r="A3" s="26" t="s">
        <v>89</v>
      </c>
      <c r="B3" s="7">
        <v>1E-4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7">
        <v>0</v>
      </c>
      <c r="K3" s="7">
        <v>0</v>
      </c>
      <c r="L3" s="77">
        <v>0</v>
      </c>
      <c r="M3" s="7">
        <v>0</v>
      </c>
      <c r="N3" s="77">
        <v>0</v>
      </c>
      <c r="O3" s="103">
        <v>0</v>
      </c>
      <c r="P3" s="7">
        <v>0</v>
      </c>
      <c r="Q3" s="77">
        <v>0</v>
      </c>
      <c r="R3" s="7">
        <v>0</v>
      </c>
      <c r="S3" s="7">
        <v>0</v>
      </c>
      <c r="T3" s="77">
        <v>0</v>
      </c>
      <c r="U3" s="7">
        <v>0</v>
      </c>
      <c r="V3" s="29">
        <v>0</v>
      </c>
    </row>
    <row r="4" spans="1:22" x14ac:dyDescent="0.25">
      <c r="A4" s="26" t="s">
        <v>90</v>
      </c>
      <c r="B4" s="7">
        <v>0</v>
      </c>
      <c r="C4" s="7">
        <v>0</v>
      </c>
      <c r="D4" s="7">
        <v>0</v>
      </c>
      <c r="E4" s="7">
        <v>0</v>
      </c>
      <c r="F4" s="7">
        <v>1E-4</v>
      </c>
      <c r="G4" s="7">
        <v>0</v>
      </c>
      <c r="H4" s="7">
        <v>0</v>
      </c>
      <c r="I4" s="7">
        <v>0</v>
      </c>
      <c r="J4" s="77">
        <v>0</v>
      </c>
      <c r="K4" s="7">
        <v>0</v>
      </c>
      <c r="L4" s="77">
        <v>0</v>
      </c>
      <c r="M4" s="7">
        <v>0</v>
      </c>
      <c r="N4" s="77">
        <v>0</v>
      </c>
      <c r="O4" s="103">
        <v>0</v>
      </c>
      <c r="P4" s="7">
        <v>0</v>
      </c>
      <c r="Q4" s="77">
        <v>0</v>
      </c>
      <c r="R4" s="7">
        <v>0</v>
      </c>
      <c r="S4" s="7">
        <v>0</v>
      </c>
      <c r="T4" s="77">
        <v>0</v>
      </c>
      <c r="U4" s="7">
        <v>0</v>
      </c>
      <c r="V4" s="29">
        <v>0</v>
      </c>
    </row>
    <row r="5" spans="1:22" x14ac:dyDescent="0.25">
      <c r="A5" s="26" t="s">
        <v>91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1E-4</v>
      </c>
      <c r="H5" s="7">
        <v>0</v>
      </c>
      <c r="I5" s="7">
        <v>0</v>
      </c>
      <c r="J5" s="77">
        <v>0</v>
      </c>
      <c r="K5" s="7">
        <v>0</v>
      </c>
      <c r="L5" s="77">
        <v>0</v>
      </c>
      <c r="M5" s="7">
        <v>0</v>
      </c>
      <c r="N5" s="77">
        <v>0</v>
      </c>
      <c r="O5" s="103">
        <v>0</v>
      </c>
      <c r="P5" s="7">
        <v>0</v>
      </c>
      <c r="Q5" s="77">
        <v>0</v>
      </c>
      <c r="R5" s="7">
        <v>0</v>
      </c>
      <c r="S5" s="7">
        <v>0</v>
      </c>
      <c r="T5" s="77">
        <v>0</v>
      </c>
      <c r="U5" s="7">
        <v>0</v>
      </c>
      <c r="V5" s="29">
        <v>0</v>
      </c>
    </row>
    <row r="6" spans="1:22" x14ac:dyDescent="0.25">
      <c r="A6" s="70" t="s">
        <v>92</v>
      </c>
      <c r="B6" s="78">
        <v>0</v>
      </c>
      <c r="C6" s="78">
        <v>0</v>
      </c>
      <c r="D6" s="78">
        <v>0</v>
      </c>
      <c r="E6" s="78">
        <v>0</v>
      </c>
      <c r="F6" s="78">
        <v>0</v>
      </c>
      <c r="G6" s="78">
        <v>0</v>
      </c>
      <c r="H6" s="78">
        <v>0</v>
      </c>
      <c r="I6" s="78">
        <v>0</v>
      </c>
      <c r="J6" s="79">
        <v>1E-4</v>
      </c>
      <c r="K6" s="78">
        <v>0</v>
      </c>
      <c r="L6" s="79">
        <v>0</v>
      </c>
      <c r="M6" s="78">
        <v>0</v>
      </c>
      <c r="N6" s="79">
        <v>0</v>
      </c>
      <c r="O6" s="111">
        <v>0</v>
      </c>
      <c r="P6" s="78">
        <v>0</v>
      </c>
      <c r="Q6" s="79">
        <v>0</v>
      </c>
      <c r="R6" s="78">
        <v>0</v>
      </c>
      <c r="S6" s="78">
        <v>0</v>
      </c>
      <c r="T6" s="79">
        <v>0</v>
      </c>
      <c r="U6" s="78">
        <v>0</v>
      </c>
      <c r="V6" s="81">
        <v>0</v>
      </c>
    </row>
    <row r="7" spans="1:22" x14ac:dyDescent="0.25">
      <c r="A7" s="47" t="s">
        <v>109</v>
      </c>
      <c r="B7" s="113">
        <v>0</v>
      </c>
      <c r="C7" s="113">
        <v>0</v>
      </c>
      <c r="D7" s="113">
        <v>0</v>
      </c>
      <c r="E7" s="113">
        <v>0</v>
      </c>
      <c r="F7" s="113">
        <v>0</v>
      </c>
      <c r="G7" s="113">
        <v>0</v>
      </c>
      <c r="H7" s="113">
        <v>0</v>
      </c>
      <c r="I7" s="113">
        <v>1E-4</v>
      </c>
      <c r="J7" s="110">
        <v>0</v>
      </c>
      <c r="K7" s="113">
        <v>0</v>
      </c>
      <c r="L7" s="110">
        <v>0</v>
      </c>
      <c r="M7" s="113">
        <v>0</v>
      </c>
      <c r="N7" s="110">
        <v>0</v>
      </c>
      <c r="O7" s="112">
        <v>0</v>
      </c>
      <c r="P7" s="113">
        <v>0</v>
      </c>
      <c r="Q7" s="110">
        <v>0</v>
      </c>
      <c r="R7" s="113">
        <v>0</v>
      </c>
      <c r="S7" s="113">
        <v>0</v>
      </c>
      <c r="T7" s="110">
        <v>0</v>
      </c>
      <c r="U7" s="113">
        <v>0</v>
      </c>
      <c r="V7" s="114">
        <v>0</v>
      </c>
    </row>
    <row r="8" spans="1:22" x14ac:dyDescent="0.25">
      <c r="A8" s="70" t="s">
        <v>239</v>
      </c>
      <c r="B8" s="78">
        <v>0</v>
      </c>
      <c r="C8" s="78">
        <v>0</v>
      </c>
      <c r="D8" s="78">
        <v>0</v>
      </c>
      <c r="E8" s="78">
        <v>0</v>
      </c>
      <c r="F8" s="78">
        <v>0</v>
      </c>
      <c r="G8" s="78">
        <v>0</v>
      </c>
      <c r="H8" s="78">
        <v>0</v>
      </c>
      <c r="I8" s="78">
        <v>0</v>
      </c>
      <c r="J8" s="79">
        <v>0</v>
      </c>
      <c r="K8" s="78">
        <v>0</v>
      </c>
      <c r="L8" s="79">
        <v>0</v>
      </c>
      <c r="M8" s="78">
        <v>0</v>
      </c>
      <c r="N8" s="79">
        <v>0</v>
      </c>
      <c r="O8" s="111">
        <v>0</v>
      </c>
      <c r="P8" s="78">
        <v>0</v>
      </c>
      <c r="Q8" s="79">
        <v>0</v>
      </c>
      <c r="R8" s="78">
        <v>0</v>
      </c>
      <c r="S8" s="78">
        <v>0</v>
      </c>
      <c r="T8" s="79">
        <v>0</v>
      </c>
      <c r="U8" s="78">
        <v>0</v>
      </c>
      <c r="V8" s="81">
        <v>0</v>
      </c>
    </row>
    <row r="9" spans="1:22" x14ac:dyDescent="0.25">
      <c r="A9" s="26" t="s">
        <v>122</v>
      </c>
      <c r="B9" s="7">
        <v>0</v>
      </c>
      <c r="C9" s="7">
        <v>1E-4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7">
        <v>0</v>
      </c>
      <c r="K9" s="7">
        <v>1E-4</v>
      </c>
      <c r="L9" s="77">
        <v>0</v>
      </c>
      <c r="M9" s="7">
        <v>0</v>
      </c>
      <c r="N9" s="77">
        <v>0</v>
      </c>
      <c r="O9" s="103">
        <v>0</v>
      </c>
      <c r="P9" s="7">
        <v>0</v>
      </c>
      <c r="Q9" s="77">
        <v>0</v>
      </c>
      <c r="R9" s="7">
        <v>0</v>
      </c>
      <c r="S9" s="7">
        <v>0</v>
      </c>
      <c r="T9" s="77">
        <v>0</v>
      </c>
      <c r="U9" s="7">
        <v>0</v>
      </c>
      <c r="V9" s="29">
        <v>0</v>
      </c>
    </row>
    <row r="10" spans="1:22" x14ac:dyDescent="0.25">
      <c r="A10" s="26" t="s">
        <v>123</v>
      </c>
      <c r="B10" s="7">
        <v>1E-4</v>
      </c>
      <c r="C10" s="7">
        <v>0</v>
      </c>
      <c r="D10" s="7">
        <v>1E-4</v>
      </c>
      <c r="E10" s="7">
        <v>0</v>
      </c>
      <c r="F10" s="7">
        <v>1E-4</v>
      </c>
      <c r="G10" s="7">
        <v>0</v>
      </c>
      <c r="H10" s="7">
        <v>0</v>
      </c>
      <c r="I10" s="7">
        <v>0</v>
      </c>
      <c r="J10" s="77">
        <v>0</v>
      </c>
      <c r="K10" s="7">
        <v>0</v>
      </c>
      <c r="L10" s="77">
        <v>0</v>
      </c>
      <c r="M10" s="7">
        <v>0</v>
      </c>
      <c r="N10" s="77">
        <v>0</v>
      </c>
      <c r="O10" s="103">
        <v>0</v>
      </c>
      <c r="P10" s="7">
        <v>0</v>
      </c>
      <c r="Q10" s="77">
        <v>0</v>
      </c>
      <c r="R10" s="7">
        <v>0</v>
      </c>
      <c r="S10" s="7">
        <v>0</v>
      </c>
      <c r="T10" s="77">
        <v>0</v>
      </c>
      <c r="U10" s="7">
        <v>0</v>
      </c>
      <c r="V10" s="29">
        <v>0</v>
      </c>
    </row>
    <row r="11" spans="1:22" x14ac:dyDescent="0.25">
      <c r="A11" s="26" t="s">
        <v>124</v>
      </c>
      <c r="B11" s="7">
        <v>0</v>
      </c>
      <c r="C11" s="7">
        <v>1E-4</v>
      </c>
      <c r="D11" s="7">
        <v>0</v>
      </c>
      <c r="E11" s="7">
        <v>1E-4</v>
      </c>
      <c r="F11" s="7">
        <v>0</v>
      </c>
      <c r="G11" s="7">
        <v>0</v>
      </c>
      <c r="H11" s="7">
        <v>0</v>
      </c>
      <c r="I11" s="7">
        <v>0</v>
      </c>
      <c r="J11" s="77">
        <v>0</v>
      </c>
      <c r="K11" s="7">
        <v>0</v>
      </c>
      <c r="L11" s="77">
        <v>0</v>
      </c>
      <c r="M11" s="7">
        <v>1E-4</v>
      </c>
      <c r="N11" s="77">
        <v>0</v>
      </c>
      <c r="O11" s="103">
        <v>0</v>
      </c>
      <c r="P11" s="7">
        <v>0</v>
      </c>
      <c r="Q11" s="77">
        <v>0</v>
      </c>
      <c r="R11" s="7">
        <v>0</v>
      </c>
      <c r="S11" s="7">
        <v>0</v>
      </c>
      <c r="T11" s="77">
        <v>0</v>
      </c>
      <c r="U11" s="7">
        <v>0</v>
      </c>
      <c r="V11" s="29">
        <v>0</v>
      </c>
    </row>
    <row r="12" spans="1:22" x14ac:dyDescent="0.25">
      <c r="A12" s="26" t="s">
        <v>125</v>
      </c>
      <c r="B12" s="7">
        <v>0</v>
      </c>
      <c r="C12" s="7">
        <v>0</v>
      </c>
      <c r="D12" s="7">
        <v>1E-4</v>
      </c>
      <c r="E12" s="7">
        <v>0</v>
      </c>
      <c r="F12" s="7">
        <v>0</v>
      </c>
      <c r="G12" s="7">
        <v>1E-4</v>
      </c>
      <c r="H12" s="7">
        <v>0</v>
      </c>
      <c r="I12" s="7">
        <v>0</v>
      </c>
      <c r="J12" s="77">
        <v>0</v>
      </c>
      <c r="K12" s="7">
        <v>0</v>
      </c>
      <c r="L12" s="77">
        <v>1E-4</v>
      </c>
      <c r="M12" s="7">
        <v>0</v>
      </c>
      <c r="N12" s="77">
        <v>0</v>
      </c>
      <c r="O12" s="103">
        <v>0</v>
      </c>
      <c r="P12" s="7">
        <v>0</v>
      </c>
      <c r="Q12" s="77">
        <v>0</v>
      </c>
      <c r="R12" s="7">
        <v>0</v>
      </c>
      <c r="S12" s="7">
        <v>0</v>
      </c>
      <c r="T12" s="77">
        <v>0</v>
      </c>
      <c r="U12" s="7">
        <v>0</v>
      </c>
      <c r="V12" s="29">
        <v>0</v>
      </c>
    </row>
    <row r="13" spans="1:22" x14ac:dyDescent="0.25">
      <c r="A13" s="26" t="s">
        <v>126</v>
      </c>
      <c r="B13" s="7">
        <v>0</v>
      </c>
      <c r="C13" s="7">
        <v>1E-4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1E-4</v>
      </c>
      <c r="J13" s="77">
        <v>0</v>
      </c>
      <c r="K13" s="7">
        <v>0</v>
      </c>
      <c r="L13" s="77">
        <v>0</v>
      </c>
      <c r="M13" s="7">
        <v>0</v>
      </c>
      <c r="N13" s="77">
        <v>0</v>
      </c>
      <c r="O13" s="103">
        <v>0</v>
      </c>
      <c r="P13" s="7">
        <v>0</v>
      </c>
      <c r="Q13" s="77">
        <v>0</v>
      </c>
      <c r="R13" s="7">
        <v>0</v>
      </c>
      <c r="S13" s="7">
        <v>0</v>
      </c>
      <c r="T13" s="77">
        <v>0</v>
      </c>
      <c r="U13" s="7">
        <v>0</v>
      </c>
      <c r="V13" s="29">
        <v>0</v>
      </c>
    </row>
    <row r="14" spans="1:22" x14ac:dyDescent="0.25">
      <c r="A14" s="26" t="s">
        <v>127</v>
      </c>
      <c r="B14" s="7">
        <v>0</v>
      </c>
      <c r="C14" s="7">
        <v>0</v>
      </c>
      <c r="D14" s="7">
        <v>0</v>
      </c>
      <c r="E14" s="7">
        <v>1E-4</v>
      </c>
      <c r="F14" s="7">
        <v>0</v>
      </c>
      <c r="G14" s="7">
        <v>0</v>
      </c>
      <c r="H14" s="7">
        <v>1E-4</v>
      </c>
      <c r="I14" s="7">
        <v>0</v>
      </c>
      <c r="J14" s="77">
        <v>0</v>
      </c>
      <c r="K14" s="7">
        <v>0</v>
      </c>
      <c r="L14" s="77">
        <v>0</v>
      </c>
      <c r="M14" s="7">
        <v>0</v>
      </c>
      <c r="N14" s="77">
        <v>0</v>
      </c>
      <c r="O14" s="103">
        <v>0</v>
      </c>
      <c r="P14" s="7">
        <v>0</v>
      </c>
      <c r="Q14" s="77">
        <v>0</v>
      </c>
      <c r="R14" s="7">
        <v>0</v>
      </c>
      <c r="S14" s="7">
        <v>0</v>
      </c>
      <c r="T14" s="77">
        <v>0</v>
      </c>
      <c r="U14" s="7">
        <v>0</v>
      </c>
      <c r="V14" s="29">
        <v>0</v>
      </c>
    </row>
    <row r="15" spans="1:22" x14ac:dyDescent="0.25">
      <c r="A15" s="26" t="s">
        <v>128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1E-4</v>
      </c>
      <c r="H15" s="7">
        <v>0</v>
      </c>
      <c r="I15" s="7">
        <v>1E-4</v>
      </c>
      <c r="J15" s="77">
        <v>1E-4</v>
      </c>
      <c r="K15" s="7">
        <v>0</v>
      </c>
      <c r="L15" s="77">
        <v>0</v>
      </c>
      <c r="M15" s="7">
        <v>0</v>
      </c>
      <c r="N15" s="77">
        <v>0</v>
      </c>
      <c r="O15" s="103">
        <v>0</v>
      </c>
      <c r="P15" s="7">
        <v>0</v>
      </c>
      <c r="Q15" s="77">
        <v>0</v>
      </c>
      <c r="R15" s="7">
        <v>0</v>
      </c>
      <c r="S15" s="7">
        <v>0</v>
      </c>
      <c r="T15" s="77">
        <v>0</v>
      </c>
      <c r="U15" s="7">
        <v>0</v>
      </c>
      <c r="V15" s="29">
        <v>0</v>
      </c>
    </row>
    <row r="16" spans="1:22" x14ac:dyDescent="0.25">
      <c r="A16" s="26" t="s">
        <v>129</v>
      </c>
      <c r="B16" s="7">
        <v>0</v>
      </c>
      <c r="C16" s="7">
        <v>0</v>
      </c>
      <c r="D16" s="7">
        <v>0</v>
      </c>
      <c r="E16" s="7">
        <v>0</v>
      </c>
      <c r="F16" s="7">
        <v>1E-4</v>
      </c>
      <c r="G16" s="7">
        <v>0</v>
      </c>
      <c r="H16" s="7">
        <v>1E-4</v>
      </c>
      <c r="I16" s="7">
        <v>0</v>
      </c>
      <c r="J16" s="77">
        <v>0</v>
      </c>
      <c r="K16" s="7">
        <v>0</v>
      </c>
      <c r="L16" s="77">
        <v>0</v>
      </c>
      <c r="M16" s="7">
        <v>0</v>
      </c>
      <c r="N16" s="77">
        <v>0</v>
      </c>
      <c r="O16" s="103">
        <v>0</v>
      </c>
      <c r="P16" s="7">
        <v>0</v>
      </c>
      <c r="Q16" s="77">
        <v>0</v>
      </c>
      <c r="R16" s="7">
        <v>0</v>
      </c>
      <c r="S16" s="7">
        <v>0</v>
      </c>
      <c r="T16" s="77">
        <v>0</v>
      </c>
      <c r="U16" s="7">
        <v>0</v>
      </c>
      <c r="V16" s="29">
        <v>0</v>
      </c>
    </row>
    <row r="17" spans="1:22" x14ac:dyDescent="0.25">
      <c r="A17" s="70" t="s">
        <v>130</v>
      </c>
      <c r="B17" s="78">
        <v>0</v>
      </c>
      <c r="C17" s="78">
        <v>0</v>
      </c>
      <c r="D17" s="78">
        <v>0</v>
      </c>
      <c r="E17" s="78">
        <v>0</v>
      </c>
      <c r="F17" s="78">
        <v>0</v>
      </c>
      <c r="G17" s="78">
        <v>0</v>
      </c>
      <c r="H17" s="78">
        <v>1E-4</v>
      </c>
      <c r="I17" s="78">
        <v>0</v>
      </c>
      <c r="J17" s="79">
        <v>0</v>
      </c>
      <c r="K17" s="78">
        <v>0</v>
      </c>
      <c r="L17" s="79">
        <v>0</v>
      </c>
      <c r="M17" s="78">
        <v>0</v>
      </c>
      <c r="N17" s="79">
        <v>1E-4</v>
      </c>
      <c r="O17" s="111">
        <v>0</v>
      </c>
      <c r="P17" s="78">
        <v>0</v>
      </c>
      <c r="Q17" s="79">
        <v>0</v>
      </c>
      <c r="R17" s="78">
        <v>0</v>
      </c>
      <c r="S17" s="78">
        <v>0</v>
      </c>
      <c r="T17" s="79">
        <v>0</v>
      </c>
      <c r="U17" s="78">
        <v>0</v>
      </c>
      <c r="V17" s="81">
        <v>1E-4</v>
      </c>
    </row>
    <row r="18" spans="1:22" x14ac:dyDescent="0.25">
      <c r="A18" s="26" t="s">
        <v>115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7">
        <v>0</v>
      </c>
      <c r="K18" s="7">
        <v>0</v>
      </c>
      <c r="L18" s="77">
        <v>0</v>
      </c>
      <c r="M18" s="7">
        <v>0</v>
      </c>
      <c r="N18" s="77">
        <v>0</v>
      </c>
      <c r="O18" s="103">
        <v>0</v>
      </c>
      <c r="P18" s="7">
        <v>0</v>
      </c>
      <c r="Q18" s="77">
        <v>0</v>
      </c>
      <c r="R18" s="112">
        <v>0</v>
      </c>
      <c r="S18" s="113">
        <v>0</v>
      </c>
      <c r="T18" s="110">
        <v>0</v>
      </c>
      <c r="U18" s="7">
        <v>1E-4</v>
      </c>
      <c r="V18" s="29">
        <v>0</v>
      </c>
    </row>
    <row r="19" spans="1:22" x14ac:dyDescent="0.25">
      <c r="A19" s="26" t="s">
        <v>226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7">
        <v>0</v>
      </c>
      <c r="K19" s="7">
        <v>0</v>
      </c>
      <c r="L19" s="77">
        <v>0</v>
      </c>
      <c r="M19" s="7">
        <v>0</v>
      </c>
      <c r="N19" s="77">
        <v>0</v>
      </c>
      <c r="O19" s="103">
        <v>0</v>
      </c>
      <c r="P19" s="7">
        <v>0</v>
      </c>
      <c r="Q19" s="77">
        <v>0</v>
      </c>
      <c r="R19" s="103">
        <v>1E-4</v>
      </c>
      <c r="S19" s="7">
        <v>1E-4</v>
      </c>
      <c r="T19" s="77">
        <v>0</v>
      </c>
      <c r="U19" s="7">
        <v>0</v>
      </c>
      <c r="V19" s="29">
        <v>0</v>
      </c>
    </row>
    <row r="20" spans="1:22" x14ac:dyDescent="0.25">
      <c r="A20" s="70" t="s">
        <v>227</v>
      </c>
      <c r="B20" s="78">
        <v>0</v>
      </c>
      <c r="C20" s="78">
        <v>0</v>
      </c>
      <c r="D20" s="78">
        <v>0</v>
      </c>
      <c r="E20" s="78">
        <v>0</v>
      </c>
      <c r="F20" s="78">
        <v>0</v>
      </c>
      <c r="G20" s="78">
        <v>0</v>
      </c>
      <c r="H20" s="78">
        <v>0</v>
      </c>
      <c r="I20" s="78">
        <v>0</v>
      </c>
      <c r="J20" s="79">
        <v>0</v>
      </c>
      <c r="K20" s="78">
        <v>0</v>
      </c>
      <c r="L20" s="79">
        <v>0</v>
      </c>
      <c r="M20" s="78">
        <v>0</v>
      </c>
      <c r="N20" s="79">
        <v>0</v>
      </c>
      <c r="O20" s="111">
        <v>0</v>
      </c>
      <c r="P20" s="78">
        <v>0</v>
      </c>
      <c r="Q20" s="79">
        <v>0</v>
      </c>
      <c r="R20" s="111">
        <v>0</v>
      </c>
      <c r="S20" s="78">
        <v>0</v>
      </c>
      <c r="T20" s="79">
        <v>1E-4</v>
      </c>
      <c r="U20" s="78">
        <v>0</v>
      </c>
      <c r="V20" s="81">
        <v>0</v>
      </c>
    </row>
    <row r="21" spans="1:22" x14ac:dyDescent="0.25">
      <c r="A21" s="89" t="s">
        <v>114</v>
      </c>
      <c r="B21" s="91">
        <v>0</v>
      </c>
      <c r="C21" s="91">
        <v>0</v>
      </c>
      <c r="D21" s="91">
        <v>0</v>
      </c>
      <c r="E21" s="91">
        <v>0</v>
      </c>
      <c r="F21" s="91">
        <v>0</v>
      </c>
      <c r="G21" s="91">
        <v>0</v>
      </c>
      <c r="H21" s="91">
        <v>0</v>
      </c>
      <c r="I21" s="91">
        <v>0</v>
      </c>
      <c r="J21" s="92">
        <v>0</v>
      </c>
      <c r="K21" s="91">
        <v>0</v>
      </c>
      <c r="L21" s="92">
        <v>0</v>
      </c>
      <c r="M21" s="91">
        <v>0</v>
      </c>
      <c r="N21" s="92">
        <v>0</v>
      </c>
      <c r="O21" s="115">
        <v>0</v>
      </c>
      <c r="P21" s="91">
        <v>0</v>
      </c>
      <c r="Q21" s="92">
        <v>0</v>
      </c>
      <c r="R21" s="91">
        <v>0</v>
      </c>
      <c r="S21" s="91">
        <v>0</v>
      </c>
      <c r="T21" s="92">
        <v>0</v>
      </c>
      <c r="U21" s="91">
        <v>1E-4</v>
      </c>
      <c r="V21" s="90">
        <v>0</v>
      </c>
    </row>
    <row r="22" spans="1:22" x14ac:dyDescent="0.25">
      <c r="A22" s="26" t="s">
        <v>117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7">
        <v>0</v>
      </c>
      <c r="K22" s="7">
        <v>0</v>
      </c>
      <c r="L22" s="77">
        <v>0</v>
      </c>
      <c r="M22" s="7">
        <v>0</v>
      </c>
      <c r="N22" s="77">
        <v>0</v>
      </c>
      <c r="O22" s="103">
        <v>0</v>
      </c>
      <c r="P22" s="7">
        <v>1E-4</v>
      </c>
      <c r="Q22" s="77">
        <v>1E-4</v>
      </c>
      <c r="R22" s="7">
        <v>1E-4</v>
      </c>
      <c r="S22" s="7">
        <v>1E-4</v>
      </c>
      <c r="T22" s="77">
        <v>1E-4</v>
      </c>
      <c r="U22" s="7">
        <v>0</v>
      </c>
      <c r="V22" s="29">
        <v>0</v>
      </c>
    </row>
    <row r="23" spans="1:22" ht="16.5" thickBot="1" x14ac:dyDescent="0.3">
      <c r="A23" s="27" t="s">
        <v>118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2">
        <v>0</v>
      </c>
      <c r="K23" s="8">
        <v>0</v>
      </c>
      <c r="L23" s="82">
        <v>0</v>
      </c>
      <c r="M23" s="8">
        <v>0</v>
      </c>
      <c r="N23" s="82">
        <v>0</v>
      </c>
      <c r="O23" s="104">
        <v>1E-4</v>
      </c>
      <c r="P23" s="8">
        <v>0</v>
      </c>
      <c r="Q23" s="82">
        <v>0</v>
      </c>
      <c r="R23" s="8">
        <v>0</v>
      </c>
      <c r="S23" s="8">
        <v>0</v>
      </c>
      <c r="T23" s="82">
        <v>0</v>
      </c>
      <c r="U23" s="8">
        <v>0</v>
      </c>
      <c r="V23" s="9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2" ht="16.5" thickBot="1" x14ac:dyDescent="0.3">
      <c r="A1" s="1" t="str">
        <f>_xlfn.CONCAT( "Table of Freshwater Souring Cost [",VLOOKUP("currency", Units!$A$2:$B$11, 2, FALSE),"/", VLOOKUP("volume", Units!$A$2:$B$11, 2, FALSE),"]")</f>
        <v>Table of Freshwater Souring Cost [USD/bbl]</v>
      </c>
    </row>
    <row r="2" spans="1:2" s="6" customFormat="1" x14ac:dyDescent="0.25">
      <c r="A2" s="4" t="s">
        <v>165</v>
      </c>
      <c r="B2" s="25" t="s">
        <v>46</v>
      </c>
    </row>
    <row r="3" spans="1:2" s="6" customFormat="1" ht="16.5" thickBot="1" x14ac:dyDescent="0.3">
      <c r="A3" s="27" t="s">
        <v>114</v>
      </c>
      <c r="B3" s="9">
        <v>1.5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9"/>
  <sheetViews>
    <sheetView workbookViewId="0">
      <selection activeCell="A11" sqref="A11"/>
    </sheetView>
  </sheetViews>
  <sheetFormatPr defaultColWidth="9.140625" defaultRowHeight="15.75" x14ac:dyDescent="0.25"/>
  <cols>
    <col min="1" max="16384" width="9.140625" style="1"/>
  </cols>
  <sheetData>
    <row r="1" spans="1:2" ht="16.5" thickBot="1" x14ac:dyDescent="0.3">
      <c r="A1" s="1" t="str">
        <f>_xlfn.CONCAT( "Table of Trucking Hourly Cost [",VLOOKUP("currency", Units!$A$2:$B$11, 2, FALSE),"/", "hour","]")</f>
        <v>Table of Trucking Hourly Cost [USD/hour]</v>
      </c>
    </row>
    <row r="2" spans="1:2" x14ac:dyDescent="0.25">
      <c r="A2" s="4" t="s">
        <v>187</v>
      </c>
      <c r="B2" s="25" t="s">
        <v>46</v>
      </c>
    </row>
    <row r="3" spans="1:2" x14ac:dyDescent="0.25">
      <c r="A3" s="26" t="s">
        <v>89</v>
      </c>
      <c r="B3" s="29">
        <v>95</v>
      </c>
    </row>
    <row r="4" spans="1:2" x14ac:dyDescent="0.25">
      <c r="A4" s="26" t="s">
        <v>90</v>
      </c>
      <c r="B4" s="29">
        <v>93</v>
      </c>
    </row>
    <row r="5" spans="1:2" x14ac:dyDescent="0.25">
      <c r="A5" s="26" t="s">
        <v>91</v>
      </c>
      <c r="B5" s="29">
        <v>97</v>
      </c>
    </row>
    <row r="6" spans="1:2" x14ac:dyDescent="0.25">
      <c r="A6" s="70" t="s">
        <v>92</v>
      </c>
      <c r="B6" s="81">
        <v>94</v>
      </c>
    </row>
    <row r="7" spans="1:2" x14ac:dyDescent="0.25">
      <c r="A7" s="47" t="s">
        <v>109</v>
      </c>
      <c r="B7" s="114">
        <v>90</v>
      </c>
    </row>
    <row r="8" spans="1:2" x14ac:dyDescent="0.25">
      <c r="A8" s="70" t="s">
        <v>239</v>
      </c>
      <c r="B8" s="81">
        <v>95</v>
      </c>
    </row>
    <row r="9" spans="1:2" ht="16.5" thickBot="1" x14ac:dyDescent="0.3">
      <c r="A9" s="27" t="s">
        <v>114</v>
      </c>
      <c r="B9" s="9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4.42578125" style="1" customWidth="1"/>
    <col min="5" max="14" width="9.140625" style="1"/>
    <col min="15" max="16" width="12.140625" style="1" customWidth="1"/>
    <col min="17" max="17" width="4.5703125" style="1" customWidth="1"/>
    <col min="18" max="16384" width="9.140625" style="1"/>
  </cols>
  <sheetData>
    <row r="1" spans="1:1" x14ac:dyDescent="0.25">
      <c r="A1" s="1" t="s">
        <v>110</v>
      </c>
    </row>
    <row r="2" spans="1:1" x14ac:dyDescent="0.25">
      <c r="A2" s="2" t="s">
        <v>111</v>
      </c>
    </row>
    <row r="3" spans="1:1" x14ac:dyDescent="0.25">
      <c r="A3" s="2" t="s">
        <v>112</v>
      </c>
    </row>
    <row r="4" spans="1:1" x14ac:dyDescent="0.25">
      <c r="A4" s="10"/>
    </row>
    <row r="5" spans="1:1" x14ac:dyDescent="0.25">
      <c r="A5" s="10"/>
    </row>
    <row r="6" spans="1:1" x14ac:dyDescent="0.25">
      <c r="A6" s="10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C8"/>
  <sheetViews>
    <sheetView workbookViewId="0">
      <selection activeCell="A10" sqref="A10"/>
    </sheetView>
  </sheetViews>
  <sheetFormatPr defaultColWidth="9.140625" defaultRowHeight="15.75" x14ac:dyDescent="0.25"/>
  <cols>
    <col min="1" max="16384" width="9.140625" style="1"/>
  </cols>
  <sheetData>
    <row r="1" spans="1:3" ht="16.5" thickBot="1" x14ac:dyDescent="0.3">
      <c r="A1" s="1" t="s">
        <v>189</v>
      </c>
    </row>
    <row r="2" spans="1:3" x14ac:dyDescent="0.25">
      <c r="A2" s="3" t="s">
        <v>187</v>
      </c>
      <c r="B2" s="5" t="s">
        <v>111</v>
      </c>
      <c r="C2" s="25" t="s">
        <v>112</v>
      </c>
    </row>
    <row r="3" spans="1:3" x14ac:dyDescent="0.25">
      <c r="A3" s="26" t="s">
        <v>89</v>
      </c>
      <c r="B3" s="7">
        <v>3</v>
      </c>
      <c r="C3" s="29">
        <v>3.5</v>
      </c>
    </row>
    <row r="4" spans="1:3" x14ac:dyDescent="0.25">
      <c r="A4" s="26" t="s">
        <v>90</v>
      </c>
      <c r="B4" s="7">
        <v>2.5</v>
      </c>
      <c r="C4" s="29">
        <v>2</v>
      </c>
    </row>
    <row r="5" spans="1:3" x14ac:dyDescent="0.25">
      <c r="A5" s="26" t="s">
        <v>91</v>
      </c>
      <c r="B5" s="7">
        <v>3</v>
      </c>
      <c r="C5" s="29">
        <v>0.5</v>
      </c>
    </row>
    <row r="6" spans="1:3" x14ac:dyDescent="0.25">
      <c r="A6" s="70" t="s">
        <v>92</v>
      </c>
      <c r="B6" s="78">
        <v>3</v>
      </c>
      <c r="C6" s="81">
        <v>3.5</v>
      </c>
    </row>
    <row r="7" spans="1:3" x14ac:dyDescent="0.25">
      <c r="A7" s="26" t="s">
        <v>109</v>
      </c>
      <c r="B7" s="7">
        <v>3</v>
      </c>
      <c r="C7" s="29">
        <v>1.5</v>
      </c>
    </row>
    <row r="8" spans="1:3" ht="16.5" thickBot="1" x14ac:dyDescent="0.3">
      <c r="A8" s="27" t="s">
        <v>239</v>
      </c>
      <c r="B8" s="8">
        <v>3.5</v>
      </c>
      <c r="C8" s="9">
        <v>2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4"/>
  <sheetViews>
    <sheetView zoomScaleNormal="100" workbookViewId="0">
      <selection activeCell="A6" sqref="A6"/>
    </sheetView>
  </sheetViews>
  <sheetFormatPr defaultColWidth="9.140625" defaultRowHeight="15.75" x14ac:dyDescent="0.25"/>
  <cols>
    <col min="1" max="1" width="12.7109375" style="1" customWidth="1"/>
    <col min="2" max="16384" width="9.140625" style="1"/>
  </cols>
  <sheetData>
    <row r="1" spans="1:5" ht="16.5" thickBot="1" x14ac:dyDescent="0.3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[USD/(bbl/day)]</v>
      </c>
    </row>
    <row r="2" spans="1:5" s="6" customFormat="1" x14ac:dyDescent="0.25">
      <c r="A2" s="4" t="s">
        <v>188</v>
      </c>
      <c r="B2" s="5" t="s">
        <v>148</v>
      </c>
      <c r="C2" s="5" t="s">
        <v>149</v>
      </c>
      <c r="D2" s="5" t="s">
        <v>150</v>
      </c>
      <c r="E2" s="25" t="s">
        <v>151</v>
      </c>
    </row>
    <row r="3" spans="1:5" s="6" customFormat="1" x14ac:dyDescent="0.25">
      <c r="A3" s="26" t="s">
        <v>111</v>
      </c>
      <c r="B3" s="34">
        <v>0</v>
      </c>
      <c r="C3" s="34">
        <v>1000</v>
      </c>
      <c r="D3" s="34">
        <v>900</v>
      </c>
      <c r="E3" s="35">
        <v>800</v>
      </c>
    </row>
    <row r="4" spans="1:5" s="6" customFormat="1" ht="16.5" thickBot="1" x14ac:dyDescent="0.3">
      <c r="A4" s="27" t="s">
        <v>112</v>
      </c>
      <c r="B4" s="36">
        <v>0</v>
      </c>
      <c r="C4" s="36">
        <v>1000</v>
      </c>
      <c r="D4" s="36">
        <v>900</v>
      </c>
      <c r="E4" s="37">
        <v>800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6"/>
  <sheetViews>
    <sheetView zoomScaleNormal="100" workbookViewId="0">
      <selection activeCell="A8" sqref="A8"/>
    </sheetView>
  </sheetViews>
  <sheetFormatPr defaultColWidth="9.140625" defaultRowHeight="15.75" x14ac:dyDescent="0.25"/>
  <cols>
    <col min="1" max="1" width="19.7109375" style="1" customWidth="1"/>
    <col min="2" max="16384" width="9.140625" style="1"/>
  </cols>
  <sheetData>
    <row r="1" spans="1:2" ht="16.5" thickBot="1" x14ac:dyDescent="0.3">
      <c r="A1" s="1" t="str">
        <f>_xlfn.CONCAT( "Table of Disposal Capacity Expansion Increments [",VLOOKUP("volume", Units!$A$2:$B$11, 2, FALSE),"/", VLOOKUP("time", Units!$A$2:$B$11, 2, FALSE),"]")</f>
        <v>Table of Disposal Capacity Expansion Increments [bbl/day]</v>
      </c>
    </row>
    <row r="2" spans="1:2" x14ac:dyDescent="0.25">
      <c r="A2" s="4" t="s">
        <v>192</v>
      </c>
      <c r="B2" s="25" t="s">
        <v>46</v>
      </c>
    </row>
    <row r="3" spans="1:2" x14ac:dyDescent="0.25">
      <c r="A3" s="26" t="s">
        <v>148</v>
      </c>
      <c r="B3" s="35">
        <v>0</v>
      </c>
    </row>
    <row r="4" spans="1:2" x14ac:dyDescent="0.25">
      <c r="A4" s="26" t="s">
        <v>149</v>
      </c>
      <c r="B4" s="97">
        <v>10000</v>
      </c>
    </row>
    <row r="5" spans="1:2" x14ac:dyDescent="0.25">
      <c r="A5" s="26" t="s">
        <v>150</v>
      </c>
      <c r="B5" s="97">
        <v>20000</v>
      </c>
    </row>
    <row r="6" spans="1:2" ht="16.5" thickBot="1" x14ac:dyDescent="0.3">
      <c r="A6" s="27" t="s">
        <v>151</v>
      </c>
      <c r="B6" s="96">
        <v>50000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5"/>
  <sheetViews>
    <sheetView workbookViewId="0">
      <selection activeCell="A7" sqref="A7"/>
    </sheetView>
  </sheetViews>
  <sheetFormatPr defaultColWidth="9.140625" defaultRowHeight="15.75" x14ac:dyDescent="0.25"/>
  <cols>
    <col min="1" max="1" width="13.140625" style="1" customWidth="1"/>
    <col min="2" max="16384" width="9.140625" style="1"/>
  </cols>
  <sheetData>
    <row r="1" spans="1:5" ht="16.5" thickBot="1" x14ac:dyDescent="0.3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5" s="6" customFormat="1" x14ac:dyDescent="0.25">
      <c r="A2" s="4" t="s">
        <v>169</v>
      </c>
      <c r="B2" s="5" t="s">
        <v>138</v>
      </c>
      <c r="C2" s="5" t="s">
        <v>139</v>
      </c>
      <c r="D2" s="5" t="s">
        <v>140</v>
      </c>
      <c r="E2" s="25" t="s">
        <v>141</v>
      </c>
    </row>
    <row r="3" spans="1:5" x14ac:dyDescent="0.25">
      <c r="A3" s="26" t="s">
        <v>115</v>
      </c>
      <c r="B3" s="34">
        <v>2</v>
      </c>
      <c r="C3" s="34">
        <v>2</v>
      </c>
      <c r="D3" s="34">
        <v>2</v>
      </c>
      <c r="E3" s="43">
        <v>2</v>
      </c>
    </row>
    <row r="4" spans="1:5" x14ac:dyDescent="0.25">
      <c r="A4" s="26" t="s">
        <v>226</v>
      </c>
      <c r="B4" s="34">
        <v>18</v>
      </c>
      <c r="C4" s="34">
        <v>18</v>
      </c>
      <c r="D4" s="34">
        <v>18</v>
      </c>
      <c r="E4" s="35">
        <v>18</v>
      </c>
    </row>
    <row r="5" spans="1:5" ht="16.5" thickBot="1" x14ac:dyDescent="0.3">
      <c r="A5" s="27" t="s">
        <v>227</v>
      </c>
      <c r="B5" s="36">
        <v>21</v>
      </c>
      <c r="C5" s="36">
        <v>21</v>
      </c>
      <c r="D5" s="36">
        <v>21</v>
      </c>
      <c r="E5" s="37">
        <v>21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>
      <selection activeCell="A8" sqref="A8"/>
    </sheetView>
  </sheetViews>
  <sheetFormatPr defaultColWidth="9.140625" defaultRowHeight="15.75" x14ac:dyDescent="0.25"/>
  <cols>
    <col min="1" max="1" width="18.140625" style="1" customWidth="1"/>
    <col min="2" max="16384" width="9.140625" style="1"/>
  </cols>
  <sheetData>
    <row r="1" spans="1:2" ht="16.5" thickBot="1" x14ac:dyDescent="0.3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25">
      <c r="A2" s="4" t="s">
        <v>193</v>
      </c>
      <c r="B2" s="25" t="s">
        <v>46</v>
      </c>
    </row>
    <row r="3" spans="1:2" x14ac:dyDescent="0.25">
      <c r="A3" s="26" t="s">
        <v>138</v>
      </c>
      <c r="B3" s="35">
        <v>0</v>
      </c>
    </row>
    <row r="4" spans="1:2" x14ac:dyDescent="0.25">
      <c r="A4" s="26" t="s">
        <v>139</v>
      </c>
      <c r="B4" s="35">
        <v>50000</v>
      </c>
    </row>
    <row r="5" spans="1:2" x14ac:dyDescent="0.25">
      <c r="A5" s="26" t="s">
        <v>140</v>
      </c>
      <c r="B5" s="35">
        <v>100000</v>
      </c>
    </row>
    <row r="6" spans="1:2" ht="16.5" thickBot="1" x14ac:dyDescent="0.3">
      <c r="A6" s="27" t="s">
        <v>141</v>
      </c>
      <c r="B6" s="37">
        <v>350000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10"/>
  <sheetViews>
    <sheetView zoomScaleNormal="100" workbookViewId="0">
      <selection activeCell="A12" sqref="A12"/>
    </sheetView>
  </sheetViews>
  <sheetFormatPr defaultColWidth="9.140625" defaultRowHeight="15.75" x14ac:dyDescent="0.25"/>
  <cols>
    <col min="1" max="1" width="16.140625" style="1" customWidth="1"/>
    <col min="2" max="2" width="23.5703125" style="1" bestFit="1" customWidth="1"/>
    <col min="3" max="16384" width="9.140625" style="1"/>
  </cols>
  <sheetData>
    <row r="1" spans="1:6" ht="16.5" thickBot="1" x14ac:dyDescent="0.3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[USD/(bbl/day)]</v>
      </c>
    </row>
    <row r="2" spans="1:6" x14ac:dyDescent="0.25">
      <c r="A2" s="4" t="s">
        <v>167</v>
      </c>
      <c r="B2" s="80" t="s">
        <v>190</v>
      </c>
      <c r="C2" s="5" t="s">
        <v>143</v>
      </c>
      <c r="D2" s="5" t="s">
        <v>144</v>
      </c>
      <c r="E2" s="5" t="s">
        <v>145</v>
      </c>
      <c r="F2" s="25" t="s">
        <v>146</v>
      </c>
    </row>
    <row r="3" spans="1:6" x14ac:dyDescent="0.25">
      <c r="A3" s="26" t="s">
        <v>117</v>
      </c>
      <c r="B3" s="76" t="s">
        <v>119</v>
      </c>
      <c r="C3" s="34">
        <v>75</v>
      </c>
      <c r="D3" s="34">
        <v>75</v>
      </c>
      <c r="E3" s="34">
        <v>75</v>
      </c>
      <c r="F3" s="35">
        <v>75</v>
      </c>
    </row>
    <row r="4" spans="1:6" x14ac:dyDescent="0.25">
      <c r="A4" s="26" t="s">
        <v>118</v>
      </c>
      <c r="B4" s="76" t="s">
        <v>119</v>
      </c>
      <c r="C4" s="34">
        <v>75</v>
      </c>
      <c r="D4" s="34">
        <v>75</v>
      </c>
      <c r="E4" s="34">
        <v>75</v>
      </c>
      <c r="F4" s="35">
        <v>75</v>
      </c>
    </row>
    <row r="5" spans="1:6" x14ac:dyDescent="0.25">
      <c r="A5" s="26" t="s">
        <v>117</v>
      </c>
      <c r="B5" s="76" t="s">
        <v>120</v>
      </c>
      <c r="C5" s="34">
        <v>100</v>
      </c>
      <c r="D5" s="34">
        <v>100</v>
      </c>
      <c r="E5" s="34">
        <v>100</v>
      </c>
      <c r="F5" s="35">
        <v>100</v>
      </c>
    </row>
    <row r="6" spans="1:6" x14ac:dyDescent="0.25">
      <c r="A6" s="26" t="s">
        <v>118</v>
      </c>
      <c r="B6" s="76" t="s">
        <v>120</v>
      </c>
      <c r="C6" s="34">
        <v>100</v>
      </c>
      <c r="D6" s="34">
        <v>100</v>
      </c>
      <c r="E6" s="34">
        <v>100</v>
      </c>
      <c r="F6" s="35">
        <v>100</v>
      </c>
    </row>
    <row r="7" spans="1:6" x14ac:dyDescent="0.25">
      <c r="A7" s="26" t="s">
        <v>117</v>
      </c>
      <c r="B7" s="76" t="s">
        <v>211</v>
      </c>
      <c r="C7" s="34">
        <v>1000</v>
      </c>
      <c r="D7" s="34">
        <v>1000</v>
      </c>
      <c r="E7" s="34">
        <v>1000</v>
      </c>
      <c r="F7" s="35">
        <v>1000</v>
      </c>
    </row>
    <row r="8" spans="1:6" x14ac:dyDescent="0.25">
      <c r="A8" s="26" t="s">
        <v>118</v>
      </c>
      <c r="B8" s="76" t="s">
        <v>211</v>
      </c>
      <c r="C8" s="34">
        <v>1000</v>
      </c>
      <c r="D8" s="34">
        <v>1000</v>
      </c>
      <c r="E8" s="34">
        <v>1000</v>
      </c>
      <c r="F8" s="35">
        <v>1000</v>
      </c>
    </row>
    <row r="9" spans="1:6" x14ac:dyDescent="0.25">
      <c r="A9" s="26" t="s">
        <v>117</v>
      </c>
      <c r="B9" s="76" t="s">
        <v>212</v>
      </c>
      <c r="C9" s="34">
        <v>500</v>
      </c>
      <c r="D9" s="34">
        <v>500</v>
      </c>
      <c r="E9" s="34">
        <v>500</v>
      </c>
      <c r="F9" s="35">
        <v>500</v>
      </c>
    </row>
    <row r="10" spans="1:6" ht="16.5" thickBot="1" x14ac:dyDescent="0.3">
      <c r="A10" s="27" t="s">
        <v>118</v>
      </c>
      <c r="B10" s="85" t="s">
        <v>212</v>
      </c>
      <c r="C10" s="36">
        <v>500</v>
      </c>
      <c r="D10" s="36">
        <v>500</v>
      </c>
      <c r="E10" s="36">
        <v>500</v>
      </c>
      <c r="F10" s="37">
        <v>500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9"/>
  <sheetViews>
    <sheetView workbookViewId="0">
      <selection activeCell="A8" sqref="A8"/>
    </sheetView>
  </sheetViews>
  <sheetFormatPr defaultColWidth="9.140625" defaultRowHeight="15.75" x14ac:dyDescent="0.25"/>
  <cols>
    <col min="1" max="1" width="21.5703125" style="1" customWidth="1"/>
    <col min="2" max="2" width="9.140625" style="1"/>
    <col min="3" max="3" width="14.42578125" style="1" bestFit="1" customWidth="1"/>
    <col min="4" max="16384" width="9.140625" style="1"/>
  </cols>
  <sheetData>
    <row r="1" spans="1:5" ht="16.5" thickBot="1" x14ac:dyDescent="0.3">
      <c r="A1" s="1" t="str">
        <f>_xlfn.CONCAT( "Table of Treatment Capacity Expansion Increments [",VLOOKUP("volume", Units!$A$2:$B$11, 2, FALSE),"/", VLOOKUP("time", Units!$A$2:$B$11, 2, FALSE),"]")</f>
        <v>Table of Treatment Capacity Expansion Increments [bbl/day]</v>
      </c>
    </row>
    <row r="2" spans="1:5" x14ac:dyDescent="0.25">
      <c r="A2" s="4" t="s">
        <v>194</v>
      </c>
      <c r="B2" s="5" t="s">
        <v>143</v>
      </c>
      <c r="C2" s="5" t="s">
        <v>144</v>
      </c>
      <c r="D2" s="5" t="s">
        <v>145</v>
      </c>
      <c r="E2" s="25" t="s">
        <v>146</v>
      </c>
    </row>
    <row r="3" spans="1:5" x14ac:dyDescent="0.25">
      <c r="A3" s="26" t="s">
        <v>119</v>
      </c>
      <c r="B3" s="34">
        <v>0</v>
      </c>
      <c r="C3" s="34">
        <v>10000</v>
      </c>
      <c r="D3" s="34">
        <v>20000</v>
      </c>
      <c r="E3" s="35">
        <v>50000</v>
      </c>
    </row>
    <row r="4" spans="1:5" x14ac:dyDescent="0.25">
      <c r="A4" s="26" t="s">
        <v>120</v>
      </c>
      <c r="B4" s="34">
        <v>0</v>
      </c>
      <c r="C4" s="34">
        <v>0</v>
      </c>
      <c r="D4" s="34">
        <v>0</v>
      </c>
      <c r="E4" s="35">
        <v>0</v>
      </c>
    </row>
    <row r="5" spans="1:5" x14ac:dyDescent="0.25">
      <c r="A5" s="26" t="s">
        <v>211</v>
      </c>
      <c r="B5" s="34">
        <v>0</v>
      </c>
      <c r="C5" s="34">
        <v>10000</v>
      </c>
      <c r="D5" s="34">
        <v>20000</v>
      </c>
      <c r="E5" s="35">
        <v>50000</v>
      </c>
    </row>
    <row r="6" spans="1:5" ht="16.5" thickBot="1" x14ac:dyDescent="0.3">
      <c r="A6" s="27" t="s">
        <v>212</v>
      </c>
      <c r="B6" s="36">
        <v>0</v>
      </c>
      <c r="C6" s="36">
        <v>10000</v>
      </c>
      <c r="D6" s="36">
        <v>20000</v>
      </c>
      <c r="E6" s="37">
        <v>50000</v>
      </c>
    </row>
    <row r="8" spans="1:5" x14ac:dyDescent="0.25">
      <c r="C8" s="74"/>
    </row>
    <row r="9" spans="1:5" x14ac:dyDescent="0.25">
      <c r="C9" s="74"/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5" sqref="A5"/>
    </sheetView>
  </sheetViews>
  <sheetFormatPr defaultRowHeight="15.75" x14ac:dyDescent="0.25"/>
  <cols>
    <col min="1" max="1" width="33.140625" style="1" bestFit="1" customWidth="1"/>
    <col min="2" max="2" width="9.140625" style="1" customWidth="1"/>
    <col min="3" max="16384" width="9.140625" style="1"/>
  </cols>
  <sheetData>
    <row r="1" spans="1:2" ht="16.5" thickBot="1" x14ac:dyDescent="0.3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x14ac:dyDescent="0.25">
      <c r="A2" s="4" t="s">
        <v>45</v>
      </c>
      <c r="B2" s="25" t="s">
        <v>197</v>
      </c>
    </row>
    <row r="3" spans="1:2" ht="16.5" thickBot="1" x14ac:dyDescent="0.3">
      <c r="A3" s="27" t="s">
        <v>198</v>
      </c>
      <c r="B3" s="37">
        <v>300000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V23"/>
  <sheetViews>
    <sheetView zoomScaleNormal="100" workbookViewId="0">
      <pane ySplit="1" topLeftCell="A2" activePane="bottomLeft" state="frozen"/>
      <selection activeCell="A5" sqref="A5"/>
      <selection pane="bottomLeft" activeCell="A25" sqref="A25"/>
    </sheetView>
  </sheetViews>
  <sheetFormatPr defaultRowHeight="15.75" x14ac:dyDescent="0.25"/>
  <cols>
    <col min="1" max="16384" width="9.140625" style="1"/>
  </cols>
  <sheetData>
    <row r="1" spans="1:22" ht="16.5" thickBot="1" x14ac:dyDescent="0.3">
      <c r="A1" s="1" t="str">
        <f>_xlfn.CONCAT( "Table of Pipeline Expansion Distances [",VLOOKUP("distance", Units!$A$2:$B$11, 2, FALSE),"]")</f>
        <v>Table of Pipeline Expansion Distances [mile]</v>
      </c>
    </row>
    <row r="2" spans="1:22" x14ac:dyDescent="0.25">
      <c r="A2" s="4" t="s">
        <v>187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80" t="s">
        <v>130</v>
      </c>
      <c r="K2" s="5" t="s">
        <v>111</v>
      </c>
      <c r="L2" s="80" t="s">
        <v>112</v>
      </c>
      <c r="M2" s="5" t="s">
        <v>117</v>
      </c>
      <c r="N2" s="80" t="s">
        <v>118</v>
      </c>
      <c r="O2" s="73" t="s">
        <v>115</v>
      </c>
      <c r="P2" s="5" t="s">
        <v>226</v>
      </c>
      <c r="Q2" s="80" t="s">
        <v>227</v>
      </c>
      <c r="R2" s="5" t="s">
        <v>228</v>
      </c>
      <c r="S2" s="5" t="s">
        <v>229</v>
      </c>
      <c r="T2" s="80" t="s">
        <v>230</v>
      </c>
      <c r="U2" s="73" t="s">
        <v>109</v>
      </c>
      <c r="V2" s="25" t="s">
        <v>239</v>
      </c>
    </row>
    <row r="3" spans="1:22" x14ac:dyDescent="0.25">
      <c r="A3" s="26" t="s">
        <v>89</v>
      </c>
      <c r="B3" s="7">
        <v>1.4259999999999999</v>
      </c>
      <c r="C3" s="7" t="s">
        <v>199</v>
      </c>
      <c r="D3" s="7" t="s">
        <v>199</v>
      </c>
      <c r="E3" s="7" t="s">
        <v>199</v>
      </c>
      <c r="F3" s="7" t="s">
        <v>199</v>
      </c>
      <c r="G3" s="7" t="s">
        <v>199</v>
      </c>
      <c r="H3" s="7" t="s">
        <v>199</v>
      </c>
      <c r="I3" s="7" t="s">
        <v>199</v>
      </c>
      <c r="J3" s="77" t="s">
        <v>199</v>
      </c>
      <c r="K3" s="7" t="s">
        <v>199</v>
      </c>
      <c r="L3" s="77" t="s">
        <v>199</v>
      </c>
      <c r="M3" s="7" t="s">
        <v>199</v>
      </c>
      <c r="N3" s="77"/>
      <c r="O3" s="103" t="s">
        <v>199</v>
      </c>
      <c r="P3" s="7"/>
      <c r="Q3" s="77"/>
      <c r="R3" s="7"/>
      <c r="S3" s="7"/>
      <c r="T3" s="77"/>
      <c r="U3" s="103" t="s">
        <v>199</v>
      </c>
      <c r="V3" s="119"/>
    </row>
    <row r="4" spans="1:22" x14ac:dyDescent="0.25">
      <c r="A4" s="26" t="s">
        <v>90</v>
      </c>
      <c r="B4" s="7" t="s">
        <v>199</v>
      </c>
      <c r="C4" s="7" t="s">
        <v>199</v>
      </c>
      <c r="D4" s="7" t="s">
        <v>199</v>
      </c>
      <c r="E4" s="7" t="s">
        <v>199</v>
      </c>
      <c r="F4" s="7">
        <v>1.6847000000000001</v>
      </c>
      <c r="G4" s="7" t="s">
        <v>199</v>
      </c>
      <c r="H4" s="7" t="s">
        <v>199</v>
      </c>
      <c r="I4" s="7" t="s">
        <v>199</v>
      </c>
      <c r="J4" s="77" t="s">
        <v>199</v>
      </c>
      <c r="K4" s="7" t="s">
        <v>199</v>
      </c>
      <c r="L4" s="77" t="s">
        <v>199</v>
      </c>
      <c r="M4" s="7" t="s">
        <v>199</v>
      </c>
      <c r="N4" s="77"/>
      <c r="O4" s="103" t="s">
        <v>199</v>
      </c>
      <c r="P4" s="7"/>
      <c r="Q4" s="77"/>
      <c r="R4" s="7"/>
      <c r="S4" s="7"/>
      <c r="T4" s="77"/>
      <c r="U4" s="103" t="s">
        <v>199</v>
      </c>
      <c r="V4" s="119"/>
    </row>
    <row r="5" spans="1:22" x14ac:dyDescent="0.25">
      <c r="A5" s="26" t="s">
        <v>91</v>
      </c>
      <c r="B5" s="7" t="s">
        <v>199</v>
      </c>
      <c r="C5" s="7" t="s">
        <v>199</v>
      </c>
      <c r="D5" s="7" t="s">
        <v>199</v>
      </c>
      <c r="E5" s="7" t="s">
        <v>199</v>
      </c>
      <c r="F5" s="7" t="s">
        <v>199</v>
      </c>
      <c r="G5" s="7">
        <v>1.2563</v>
      </c>
      <c r="H5" s="7" t="s">
        <v>199</v>
      </c>
      <c r="I5" s="7" t="s">
        <v>199</v>
      </c>
      <c r="J5" s="77" t="s">
        <v>199</v>
      </c>
      <c r="K5" s="7" t="s">
        <v>199</v>
      </c>
      <c r="L5" s="77" t="s">
        <v>199</v>
      </c>
      <c r="M5" s="7" t="s">
        <v>199</v>
      </c>
      <c r="N5" s="77"/>
      <c r="O5" s="103" t="s">
        <v>199</v>
      </c>
      <c r="P5" s="7"/>
      <c r="Q5" s="77"/>
      <c r="R5" s="7"/>
      <c r="S5" s="7"/>
      <c r="T5" s="77"/>
      <c r="U5" s="103" t="s">
        <v>199</v>
      </c>
      <c r="V5" s="119"/>
    </row>
    <row r="6" spans="1:22" x14ac:dyDescent="0.25">
      <c r="A6" s="70" t="s">
        <v>92</v>
      </c>
      <c r="B6" s="78" t="s">
        <v>199</v>
      </c>
      <c r="C6" s="78" t="s">
        <v>199</v>
      </c>
      <c r="D6" s="78" t="s">
        <v>199</v>
      </c>
      <c r="E6" s="78" t="s">
        <v>199</v>
      </c>
      <c r="F6" s="78" t="s">
        <v>199</v>
      </c>
      <c r="G6" s="78" t="s">
        <v>199</v>
      </c>
      <c r="H6" s="78" t="s">
        <v>199</v>
      </c>
      <c r="I6" s="78" t="s">
        <v>199</v>
      </c>
      <c r="J6" s="79">
        <v>2.5074000000000001</v>
      </c>
      <c r="K6" s="78" t="s">
        <v>199</v>
      </c>
      <c r="L6" s="79" t="s">
        <v>199</v>
      </c>
      <c r="M6" s="78" t="s">
        <v>199</v>
      </c>
      <c r="N6" s="79"/>
      <c r="O6" s="111" t="s">
        <v>199</v>
      </c>
      <c r="P6" s="78"/>
      <c r="Q6" s="79"/>
      <c r="R6" s="78"/>
      <c r="S6" s="78"/>
      <c r="T6" s="79"/>
      <c r="U6" s="111" t="s">
        <v>199</v>
      </c>
      <c r="V6" s="124"/>
    </row>
    <row r="7" spans="1:22" x14ac:dyDescent="0.25">
      <c r="A7" s="47" t="s">
        <v>109</v>
      </c>
      <c r="B7" s="113" t="s">
        <v>199</v>
      </c>
      <c r="C7" s="113" t="s">
        <v>199</v>
      </c>
      <c r="D7" s="113"/>
      <c r="E7" s="113" t="s">
        <v>199</v>
      </c>
      <c r="F7" s="113" t="s">
        <v>199</v>
      </c>
      <c r="G7" s="113" t="s">
        <v>199</v>
      </c>
      <c r="H7" s="113" t="s">
        <v>199</v>
      </c>
      <c r="I7" s="113">
        <v>3.3694000000000002</v>
      </c>
      <c r="J7" s="110"/>
      <c r="K7" s="113"/>
      <c r="L7" s="110"/>
      <c r="M7" s="113"/>
      <c r="N7" s="110"/>
      <c r="O7" s="112"/>
      <c r="P7" s="113"/>
      <c r="Q7" s="110"/>
      <c r="R7" s="113"/>
      <c r="S7" s="113"/>
      <c r="T7" s="110"/>
      <c r="U7" s="112"/>
      <c r="V7" s="128"/>
    </row>
    <row r="8" spans="1:22" x14ac:dyDescent="0.25">
      <c r="A8" s="70" t="s">
        <v>239</v>
      </c>
      <c r="B8" s="78" t="s">
        <v>199</v>
      </c>
      <c r="C8" s="78" t="s">
        <v>199</v>
      </c>
      <c r="D8" s="78"/>
      <c r="E8" s="78" t="s">
        <v>199</v>
      </c>
      <c r="F8" s="78" t="s">
        <v>199</v>
      </c>
      <c r="G8" s="78" t="s">
        <v>199</v>
      </c>
      <c r="H8" s="78" t="s">
        <v>199</v>
      </c>
      <c r="I8" s="78"/>
      <c r="J8" s="79" t="s">
        <v>199</v>
      </c>
      <c r="K8" s="125" t="s">
        <v>199</v>
      </c>
      <c r="L8" s="126" t="s">
        <v>199</v>
      </c>
      <c r="M8" s="78"/>
      <c r="N8" s="79"/>
      <c r="O8" s="111" t="s">
        <v>199</v>
      </c>
      <c r="P8" s="78"/>
      <c r="Q8" s="79"/>
      <c r="R8" s="78"/>
      <c r="S8" s="78"/>
      <c r="T8" s="79"/>
      <c r="U8" s="127" t="s">
        <v>199</v>
      </c>
      <c r="V8" s="124"/>
    </row>
    <row r="9" spans="1:22" x14ac:dyDescent="0.25">
      <c r="A9" s="26" t="s">
        <v>122</v>
      </c>
      <c r="B9" s="122" t="s">
        <v>199</v>
      </c>
      <c r="C9" s="122">
        <v>4.0752409775985399</v>
      </c>
      <c r="D9" s="7" t="s">
        <v>199</v>
      </c>
      <c r="E9" s="7" t="s">
        <v>199</v>
      </c>
      <c r="F9" s="7" t="s">
        <v>199</v>
      </c>
      <c r="G9" s="7" t="s">
        <v>199</v>
      </c>
      <c r="H9" s="7" t="s">
        <v>199</v>
      </c>
      <c r="I9" s="7" t="s">
        <v>199</v>
      </c>
      <c r="J9" s="77" t="s">
        <v>199</v>
      </c>
      <c r="K9" s="122">
        <v>4.1717000000000004</v>
      </c>
      <c r="L9" s="77" t="s">
        <v>199</v>
      </c>
      <c r="M9" s="7" t="s">
        <v>199</v>
      </c>
      <c r="N9" s="77"/>
      <c r="O9" s="103"/>
      <c r="P9" s="7"/>
      <c r="Q9" s="77"/>
      <c r="R9" s="7"/>
      <c r="S9" s="7"/>
      <c r="T9" s="77"/>
      <c r="U9" s="103"/>
      <c r="V9" s="119"/>
    </row>
    <row r="10" spans="1:22" x14ac:dyDescent="0.25">
      <c r="A10" s="26" t="s">
        <v>123</v>
      </c>
      <c r="B10" s="122">
        <v>4.0752409775985399</v>
      </c>
      <c r="C10" s="122" t="s">
        <v>199</v>
      </c>
      <c r="D10" s="7">
        <v>8.2970000000000006</v>
      </c>
      <c r="E10" s="7" t="s">
        <v>199</v>
      </c>
      <c r="F10" s="7">
        <v>1.8142</v>
      </c>
      <c r="G10" s="7" t="s">
        <v>199</v>
      </c>
      <c r="H10" s="7" t="s">
        <v>199</v>
      </c>
      <c r="I10" s="7" t="s">
        <v>199</v>
      </c>
      <c r="J10" s="77" t="s">
        <v>199</v>
      </c>
      <c r="K10" s="7" t="s">
        <v>199</v>
      </c>
      <c r="L10" s="77" t="s">
        <v>199</v>
      </c>
      <c r="M10" s="7" t="s">
        <v>199</v>
      </c>
      <c r="N10" s="77"/>
      <c r="O10" s="103"/>
      <c r="P10" s="7"/>
      <c r="Q10" s="77"/>
      <c r="R10" s="7"/>
      <c r="S10" s="7"/>
      <c r="T10" s="77"/>
      <c r="U10" s="103"/>
      <c r="V10" s="119"/>
    </row>
    <row r="11" spans="1:22" x14ac:dyDescent="0.25">
      <c r="A11" s="26" t="s">
        <v>124</v>
      </c>
      <c r="B11" s="7" t="s">
        <v>199</v>
      </c>
      <c r="C11" s="7">
        <v>8.2970000000000006</v>
      </c>
      <c r="D11" s="7" t="s">
        <v>199</v>
      </c>
      <c r="E11" s="7">
        <v>8.3129999999999988</v>
      </c>
      <c r="F11" s="7" t="s">
        <v>199</v>
      </c>
      <c r="G11" s="7" t="s">
        <v>199</v>
      </c>
      <c r="H11" s="7" t="s">
        <v>199</v>
      </c>
      <c r="I11" s="7" t="s">
        <v>199</v>
      </c>
      <c r="J11" s="77" t="s">
        <v>199</v>
      </c>
      <c r="K11" s="7" t="s">
        <v>199</v>
      </c>
      <c r="L11" s="77" t="s">
        <v>199</v>
      </c>
      <c r="M11" s="7">
        <v>1.4</v>
      </c>
      <c r="N11" s="77"/>
      <c r="O11" s="103"/>
      <c r="P11" s="7"/>
      <c r="Q11" s="77"/>
      <c r="R11" s="7"/>
      <c r="S11" s="7"/>
      <c r="T11" s="77"/>
      <c r="U11" s="103"/>
      <c r="V11" s="119"/>
    </row>
    <row r="12" spans="1:22" x14ac:dyDescent="0.25">
      <c r="A12" s="26" t="s">
        <v>125</v>
      </c>
      <c r="B12" s="7" t="s">
        <v>199</v>
      </c>
      <c r="C12" s="7" t="s">
        <v>199</v>
      </c>
      <c r="D12" s="7">
        <v>8.3129999999999988</v>
      </c>
      <c r="E12" s="7" t="s">
        <v>199</v>
      </c>
      <c r="F12" s="7" t="s">
        <v>199</v>
      </c>
      <c r="G12" s="7">
        <v>1.2533000000000001</v>
      </c>
      <c r="H12" s="7" t="s">
        <v>199</v>
      </c>
      <c r="I12" s="7" t="s">
        <v>199</v>
      </c>
      <c r="J12" s="77" t="s">
        <v>199</v>
      </c>
      <c r="K12" s="7" t="s">
        <v>199</v>
      </c>
      <c r="L12" s="77">
        <v>1.3163</v>
      </c>
      <c r="M12" s="7" t="s">
        <v>199</v>
      </c>
      <c r="N12" s="77"/>
      <c r="O12" s="103"/>
      <c r="P12" s="7"/>
      <c r="Q12" s="77"/>
      <c r="R12" s="7"/>
      <c r="S12" s="7"/>
      <c r="T12" s="77"/>
      <c r="U12" s="103"/>
      <c r="V12" s="119"/>
    </row>
    <row r="13" spans="1:22" x14ac:dyDescent="0.25">
      <c r="A13" s="26" t="s">
        <v>126</v>
      </c>
      <c r="B13" s="7" t="s">
        <v>199</v>
      </c>
      <c r="C13" s="122">
        <v>1.8142</v>
      </c>
      <c r="D13" s="7" t="s">
        <v>199</v>
      </c>
      <c r="E13" s="7" t="s">
        <v>199</v>
      </c>
      <c r="F13" s="7" t="s">
        <v>199</v>
      </c>
      <c r="G13" s="7" t="s">
        <v>199</v>
      </c>
      <c r="H13" s="7" t="s">
        <v>199</v>
      </c>
      <c r="I13" s="7">
        <v>1.4431</v>
      </c>
      <c r="J13" s="77" t="s">
        <v>199</v>
      </c>
      <c r="K13" s="7" t="s">
        <v>199</v>
      </c>
      <c r="L13" s="77" t="s">
        <v>199</v>
      </c>
      <c r="M13" s="7" t="s">
        <v>199</v>
      </c>
      <c r="N13" s="77"/>
      <c r="O13" s="103"/>
      <c r="P13" s="7"/>
      <c r="Q13" s="77"/>
      <c r="R13" s="7"/>
      <c r="S13" s="7"/>
      <c r="T13" s="77"/>
      <c r="U13" s="103"/>
      <c r="V13" s="119"/>
    </row>
    <row r="14" spans="1:22" x14ac:dyDescent="0.25">
      <c r="A14" s="26" t="s">
        <v>127</v>
      </c>
      <c r="B14" s="7" t="s">
        <v>199</v>
      </c>
      <c r="C14" s="7" t="s">
        <v>199</v>
      </c>
      <c r="D14" s="7" t="s">
        <v>199</v>
      </c>
      <c r="E14" s="7">
        <v>1.2533000000000001</v>
      </c>
      <c r="F14" s="7" t="s">
        <v>199</v>
      </c>
      <c r="G14" s="7" t="s">
        <v>199</v>
      </c>
      <c r="H14" s="7">
        <v>1.153</v>
      </c>
      <c r="I14" s="7" t="s">
        <v>199</v>
      </c>
      <c r="J14" s="77" t="s">
        <v>199</v>
      </c>
      <c r="K14" s="7" t="s">
        <v>199</v>
      </c>
      <c r="L14" s="77" t="s">
        <v>199</v>
      </c>
      <c r="M14" s="7" t="s">
        <v>199</v>
      </c>
      <c r="N14" s="77"/>
      <c r="O14" s="103"/>
      <c r="P14" s="7"/>
      <c r="Q14" s="77"/>
      <c r="R14" s="7"/>
      <c r="S14" s="7"/>
      <c r="T14" s="77"/>
      <c r="U14" s="103"/>
      <c r="V14" s="119"/>
    </row>
    <row r="15" spans="1:22" x14ac:dyDescent="0.25">
      <c r="A15" s="26" t="s">
        <v>128</v>
      </c>
      <c r="B15" s="7" t="s">
        <v>199</v>
      </c>
      <c r="C15" s="7" t="s">
        <v>199</v>
      </c>
      <c r="D15" s="7" t="s">
        <v>199</v>
      </c>
      <c r="E15" s="7" t="s">
        <v>199</v>
      </c>
      <c r="F15" s="7" t="s">
        <v>199</v>
      </c>
      <c r="G15" s="7">
        <v>1.153</v>
      </c>
      <c r="H15" s="7" t="s">
        <v>199</v>
      </c>
      <c r="I15" s="7">
        <v>6.0780000000000003</v>
      </c>
      <c r="J15" s="77">
        <v>2.4449000000000001</v>
      </c>
      <c r="K15" s="7" t="s">
        <v>199</v>
      </c>
      <c r="L15" s="77" t="s">
        <v>199</v>
      </c>
      <c r="M15" s="7" t="s">
        <v>199</v>
      </c>
      <c r="N15" s="77"/>
      <c r="O15" s="103"/>
      <c r="P15" s="7"/>
      <c r="Q15" s="77"/>
      <c r="R15" s="7"/>
      <c r="S15" s="7"/>
      <c r="T15" s="77"/>
      <c r="U15" s="103"/>
      <c r="V15" s="119"/>
    </row>
    <row r="16" spans="1:22" x14ac:dyDescent="0.25">
      <c r="A16" s="26" t="s">
        <v>129</v>
      </c>
      <c r="B16" s="7" t="s">
        <v>199</v>
      </c>
      <c r="C16" s="7" t="s">
        <v>199</v>
      </c>
      <c r="D16" s="7" t="s">
        <v>199</v>
      </c>
      <c r="E16" s="7" t="s">
        <v>199</v>
      </c>
      <c r="F16" s="7">
        <v>1.4431</v>
      </c>
      <c r="G16" s="7" t="s">
        <v>199</v>
      </c>
      <c r="H16" s="7">
        <v>6.0780000000000003</v>
      </c>
      <c r="I16" s="7" t="s">
        <v>199</v>
      </c>
      <c r="J16" s="77" t="s">
        <v>199</v>
      </c>
      <c r="K16" s="7" t="s">
        <v>199</v>
      </c>
      <c r="L16" s="77" t="s">
        <v>199</v>
      </c>
      <c r="M16" s="7"/>
      <c r="N16" s="77"/>
      <c r="O16" s="103"/>
      <c r="P16" s="7"/>
      <c r="Q16" s="77"/>
      <c r="R16" s="7"/>
      <c r="S16" s="7"/>
      <c r="T16" s="77"/>
      <c r="U16" s="103"/>
      <c r="V16" s="119"/>
    </row>
    <row r="17" spans="1:22" x14ac:dyDescent="0.25">
      <c r="A17" s="26" t="s">
        <v>130</v>
      </c>
      <c r="B17" s="7" t="s">
        <v>199</v>
      </c>
      <c r="C17" s="7" t="s">
        <v>199</v>
      </c>
      <c r="D17" s="7" t="s">
        <v>199</v>
      </c>
      <c r="E17" s="7" t="s">
        <v>199</v>
      </c>
      <c r="F17" s="7" t="s">
        <v>199</v>
      </c>
      <c r="G17" s="7" t="s">
        <v>199</v>
      </c>
      <c r="H17" s="7">
        <v>2.4449000000000001</v>
      </c>
      <c r="I17" s="7" t="s">
        <v>199</v>
      </c>
      <c r="J17" s="77" t="s">
        <v>199</v>
      </c>
      <c r="K17" s="7" t="s">
        <v>199</v>
      </c>
      <c r="L17" s="77" t="s">
        <v>199</v>
      </c>
      <c r="M17" s="7" t="s">
        <v>199</v>
      </c>
      <c r="N17" s="77">
        <v>2.5</v>
      </c>
      <c r="O17" s="103"/>
      <c r="P17" s="7"/>
      <c r="Q17" s="77"/>
      <c r="R17" s="7"/>
      <c r="S17" s="7"/>
      <c r="T17" s="77"/>
      <c r="U17" s="103"/>
      <c r="V17" s="81">
        <v>2</v>
      </c>
    </row>
    <row r="18" spans="1:22" x14ac:dyDescent="0.25">
      <c r="A18" s="47" t="s">
        <v>115</v>
      </c>
      <c r="B18" s="113"/>
      <c r="C18" s="113"/>
      <c r="D18" s="113"/>
      <c r="E18" s="113"/>
      <c r="F18" s="113"/>
      <c r="G18" s="113"/>
      <c r="H18" s="113"/>
      <c r="I18" s="113"/>
      <c r="J18" s="110"/>
      <c r="K18" s="113"/>
      <c r="L18" s="110"/>
      <c r="M18" s="113"/>
      <c r="N18" s="110"/>
      <c r="O18" s="112"/>
      <c r="P18" s="113"/>
      <c r="Q18" s="110"/>
      <c r="R18" s="113"/>
      <c r="S18" s="113"/>
      <c r="T18" s="110"/>
      <c r="U18" s="112">
        <v>2</v>
      </c>
      <c r="V18" s="119"/>
    </row>
    <row r="19" spans="1:22" x14ac:dyDescent="0.25">
      <c r="A19" s="26" t="s">
        <v>226</v>
      </c>
      <c r="B19" s="7"/>
      <c r="C19" s="7"/>
      <c r="D19" s="7"/>
      <c r="E19" s="7"/>
      <c r="F19" s="7"/>
      <c r="G19" s="7"/>
      <c r="H19" s="7"/>
      <c r="I19" s="7"/>
      <c r="J19" s="77"/>
      <c r="K19" s="7"/>
      <c r="L19" s="77"/>
      <c r="M19" s="7"/>
      <c r="N19" s="77"/>
      <c r="O19" s="7"/>
      <c r="P19" s="7"/>
      <c r="Q19" s="77"/>
      <c r="R19" s="7">
        <v>50</v>
      </c>
      <c r="S19" s="7">
        <v>50</v>
      </c>
      <c r="T19" s="77"/>
      <c r="U19" s="103"/>
      <c r="V19" s="119"/>
    </row>
    <row r="20" spans="1:22" x14ac:dyDescent="0.25">
      <c r="A20" s="70" t="s">
        <v>227</v>
      </c>
      <c r="B20" s="78"/>
      <c r="C20" s="78"/>
      <c r="D20" s="78"/>
      <c r="E20" s="78"/>
      <c r="F20" s="78"/>
      <c r="G20" s="78"/>
      <c r="H20" s="78"/>
      <c r="I20" s="78"/>
      <c r="J20" s="79"/>
      <c r="K20" s="78"/>
      <c r="L20" s="79"/>
      <c r="M20" s="78"/>
      <c r="N20" s="79"/>
      <c r="O20" s="78"/>
      <c r="P20" s="78"/>
      <c r="Q20" s="79"/>
      <c r="R20" s="78"/>
      <c r="S20" s="78"/>
      <c r="T20" s="79">
        <v>2</v>
      </c>
      <c r="U20" s="111"/>
      <c r="V20" s="119"/>
    </row>
    <row r="21" spans="1:22" x14ac:dyDescent="0.25">
      <c r="A21" s="89" t="s">
        <v>114</v>
      </c>
      <c r="B21" s="91" t="s">
        <v>199</v>
      </c>
      <c r="C21" s="91" t="s">
        <v>199</v>
      </c>
      <c r="D21" s="91" t="s">
        <v>199</v>
      </c>
      <c r="E21" s="91" t="s">
        <v>199</v>
      </c>
      <c r="F21" s="91" t="s">
        <v>199</v>
      </c>
      <c r="G21" s="91" t="s">
        <v>199</v>
      </c>
      <c r="H21" s="91" t="s">
        <v>199</v>
      </c>
      <c r="I21" s="91" t="s">
        <v>199</v>
      </c>
      <c r="J21" s="92" t="s">
        <v>199</v>
      </c>
      <c r="K21" s="91" t="s">
        <v>199</v>
      </c>
      <c r="L21" s="92" t="s">
        <v>199</v>
      </c>
      <c r="M21" s="91" t="s">
        <v>199</v>
      </c>
      <c r="N21" s="92"/>
      <c r="O21" s="115" t="s">
        <v>199</v>
      </c>
      <c r="P21" s="91"/>
      <c r="Q21" s="92"/>
      <c r="R21" s="91"/>
      <c r="S21" s="91"/>
      <c r="T21" s="92"/>
      <c r="U21" s="115">
        <v>2.6</v>
      </c>
      <c r="V21" s="123"/>
    </row>
    <row r="22" spans="1:22" x14ac:dyDescent="0.25">
      <c r="A22" s="26" t="s">
        <v>117</v>
      </c>
      <c r="B22" s="7" t="s">
        <v>199</v>
      </c>
      <c r="C22" s="7" t="s">
        <v>199</v>
      </c>
      <c r="D22" s="7"/>
      <c r="E22" s="7" t="s">
        <v>199</v>
      </c>
      <c r="F22" s="7" t="s">
        <v>199</v>
      </c>
      <c r="G22" s="7" t="s">
        <v>199</v>
      </c>
      <c r="H22" s="7" t="s">
        <v>199</v>
      </c>
      <c r="I22" s="7"/>
      <c r="J22" s="77" t="s">
        <v>199</v>
      </c>
      <c r="K22" s="7" t="s">
        <v>199</v>
      </c>
      <c r="L22" s="77" t="s">
        <v>199</v>
      </c>
      <c r="M22" s="7" t="s">
        <v>199</v>
      </c>
      <c r="N22" s="77"/>
      <c r="O22" s="103" t="s">
        <v>199</v>
      </c>
      <c r="P22" s="7">
        <v>0.01</v>
      </c>
      <c r="Q22" s="77">
        <v>0.01</v>
      </c>
      <c r="R22" s="7">
        <v>50</v>
      </c>
      <c r="S22" s="7">
        <v>50</v>
      </c>
      <c r="T22" s="77">
        <v>2</v>
      </c>
      <c r="U22" s="103"/>
      <c r="V22" s="119"/>
    </row>
    <row r="23" spans="1:22" ht="16.5" thickBot="1" x14ac:dyDescent="0.3">
      <c r="A23" s="27" t="s">
        <v>118</v>
      </c>
      <c r="B23" s="8" t="s">
        <v>199</v>
      </c>
      <c r="C23" s="8" t="s">
        <v>199</v>
      </c>
      <c r="D23" s="8"/>
      <c r="E23" s="8" t="s">
        <v>199</v>
      </c>
      <c r="F23" s="8" t="s">
        <v>199</v>
      </c>
      <c r="G23" s="8" t="s">
        <v>199</v>
      </c>
      <c r="H23" s="8" t="s">
        <v>199</v>
      </c>
      <c r="I23" s="8" t="s">
        <v>199</v>
      </c>
      <c r="J23" s="82"/>
      <c r="K23" s="8" t="s">
        <v>199</v>
      </c>
      <c r="L23" s="82" t="s">
        <v>199</v>
      </c>
      <c r="M23" s="8" t="s">
        <v>199</v>
      </c>
      <c r="N23" s="82"/>
      <c r="O23" s="104">
        <v>0.01</v>
      </c>
      <c r="P23" s="8"/>
      <c r="Q23" s="82"/>
      <c r="R23" s="8"/>
      <c r="S23" s="8"/>
      <c r="T23" s="82"/>
      <c r="U23" s="104"/>
      <c r="V23" s="118"/>
    </row>
  </sheetData>
  <phoneticPr fontId="2" type="noConversion"/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4"/>
  <sheetViews>
    <sheetView workbookViewId="0">
      <selection activeCell="A6" sqref="A6"/>
    </sheetView>
  </sheetViews>
  <sheetFormatPr defaultRowHeight="15.75" x14ac:dyDescent="0.25"/>
  <cols>
    <col min="1" max="16384" width="9.140625" style="1"/>
  </cols>
  <sheetData>
    <row r="1" spans="1:7" ht="16.5" thickBot="1" x14ac:dyDescent="0.3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[USD/(bbl/day)]</v>
      </c>
    </row>
    <row r="2" spans="1:7" x14ac:dyDescent="0.25">
      <c r="A2" s="4" t="s">
        <v>187</v>
      </c>
      <c r="B2" s="86" t="s">
        <v>187</v>
      </c>
      <c r="C2" s="5" t="s">
        <v>132</v>
      </c>
      <c r="D2" s="5" t="s">
        <v>133</v>
      </c>
      <c r="E2" s="5" t="s">
        <v>134</v>
      </c>
      <c r="F2" s="5" t="s">
        <v>135</v>
      </c>
      <c r="G2" s="25" t="s">
        <v>136</v>
      </c>
    </row>
    <row r="3" spans="1:7" x14ac:dyDescent="0.25">
      <c r="A3" s="26" t="s">
        <v>129</v>
      </c>
      <c r="B3" s="93" t="s">
        <v>130</v>
      </c>
      <c r="C3" s="7">
        <v>30</v>
      </c>
      <c r="D3" s="7">
        <v>30</v>
      </c>
      <c r="E3" s="7">
        <v>30</v>
      </c>
      <c r="F3" s="7">
        <v>30</v>
      </c>
      <c r="G3" s="29">
        <v>30</v>
      </c>
    </row>
    <row r="4" spans="1:7" ht="16.5" thickBot="1" x14ac:dyDescent="0.3">
      <c r="A4" s="27" t="s">
        <v>130</v>
      </c>
      <c r="B4" s="94" t="s">
        <v>129</v>
      </c>
      <c r="C4" s="8">
        <v>30</v>
      </c>
      <c r="D4" s="8">
        <v>30</v>
      </c>
      <c r="E4" s="8">
        <v>30</v>
      </c>
      <c r="F4" s="8">
        <v>30</v>
      </c>
      <c r="G4" s="9">
        <v>30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4" sqref="A4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113</v>
      </c>
    </row>
    <row r="2" spans="1:16" x14ac:dyDescent="0.25">
      <c r="A2" s="2" t="s">
        <v>114</v>
      </c>
    </row>
    <row r="3" spans="1:16" x14ac:dyDescent="0.25">
      <c r="A3" s="10"/>
      <c r="N3" s="11"/>
      <c r="O3" s="11"/>
      <c r="P3" s="11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>
      <selection activeCell="A9" sqref="A9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2" ht="16.5" thickBot="1" x14ac:dyDescent="0.3">
      <c r="A1" s="1" t="str">
        <f>_xlfn.CONCAT( "Table of Pipeline Capacity Expansion Increments [",VLOOKUP("volume", Units!$A$2:$B$11, 2, FALSE),"/", VLOOKUP("time", Units!$A$2:$B$11, 2, FALSE),"]")</f>
        <v>Table of Pipeline Capacity Expansion Increments [bbl/day]</v>
      </c>
    </row>
    <row r="2" spans="1:2" x14ac:dyDescent="0.25">
      <c r="A2" s="4" t="s">
        <v>191</v>
      </c>
      <c r="B2" s="25" t="s">
        <v>46</v>
      </c>
    </row>
    <row r="3" spans="1:2" x14ac:dyDescent="0.25">
      <c r="A3" s="26" t="s">
        <v>132</v>
      </c>
      <c r="B3" s="35">
        <v>0</v>
      </c>
    </row>
    <row r="4" spans="1:2" x14ac:dyDescent="0.25">
      <c r="A4" s="26" t="s">
        <v>133</v>
      </c>
      <c r="B4" s="35">
        <v>14285.714285714286</v>
      </c>
    </row>
    <row r="5" spans="1:2" x14ac:dyDescent="0.25">
      <c r="A5" s="26" t="s">
        <v>134</v>
      </c>
      <c r="B5" s="35">
        <v>35714.285714285717</v>
      </c>
    </row>
    <row r="6" spans="1:2" x14ac:dyDescent="0.25">
      <c r="A6" s="26" t="s">
        <v>135</v>
      </c>
      <c r="B6" s="35">
        <v>42857.142857142855</v>
      </c>
    </row>
    <row r="7" spans="1:2" ht="16.5" thickBot="1" x14ac:dyDescent="0.3">
      <c r="A7" s="27" t="s">
        <v>136</v>
      </c>
      <c r="B7" s="37">
        <v>50000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9" sqref="A9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2" ht="16.5" thickBot="1" x14ac:dyDescent="0.3">
      <c r="A1" s="1" t="str">
        <f>_xlfn.CONCAT( "Table of Pipeline Diameters [",VLOOKUP("diameter", Units!$A$2:$B$11, 2, FALSE),"]")</f>
        <v>Table of Pipeline Diameters [inch]</v>
      </c>
    </row>
    <row r="2" spans="1:2" x14ac:dyDescent="0.25">
      <c r="A2" s="4" t="s">
        <v>191</v>
      </c>
      <c r="B2" s="25" t="s">
        <v>46</v>
      </c>
    </row>
    <row r="3" spans="1:2" x14ac:dyDescent="0.25">
      <c r="A3" s="26" t="s">
        <v>132</v>
      </c>
      <c r="B3" s="35">
        <v>0</v>
      </c>
    </row>
    <row r="4" spans="1:2" x14ac:dyDescent="0.25">
      <c r="A4" s="26" t="s">
        <v>133</v>
      </c>
      <c r="B4" s="35">
        <v>4</v>
      </c>
    </row>
    <row r="5" spans="1:2" x14ac:dyDescent="0.25">
      <c r="A5" s="26" t="s">
        <v>134</v>
      </c>
      <c r="B5" s="35">
        <v>6</v>
      </c>
    </row>
    <row r="6" spans="1:2" x14ac:dyDescent="0.25">
      <c r="A6" s="26" t="s">
        <v>135</v>
      </c>
      <c r="B6" s="35">
        <v>8</v>
      </c>
    </row>
    <row r="7" spans="1:2" ht="16.5" thickBot="1" x14ac:dyDescent="0.3">
      <c r="A7" s="27" t="s">
        <v>136</v>
      </c>
      <c r="B7" s="37">
        <v>12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10"/>
  <sheetViews>
    <sheetView workbookViewId="0">
      <selection activeCell="A12" sqref="A12"/>
    </sheetView>
  </sheetViews>
  <sheetFormatPr defaultRowHeight="15.75" x14ac:dyDescent="0.25"/>
  <cols>
    <col min="1" max="1" width="17.140625" style="1" customWidth="1"/>
    <col min="2" max="2" width="23.5703125" style="1" bestFit="1" customWidth="1"/>
    <col min="3" max="16384" width="9.140625" style="1"/>
  </cols>
  <sheetData>
    <row r="1" spans="1:3" ht="16.5" thickBot="1" x14ac:dyDescent="0.3">
      <c r="A1" s="1" t="s">
        <v>195</v>
      </c>
    </row>
    <row r="2" spans="1:3" x14ac:dyDescent="0.25">
      <c r="A2" s="4" t="s">
        <v>167</v>
      </c>
      <c r="B2" s="86" t="s">
        <v>190</v>
      </c>
      <c r="C2" s="25" t="s">
        <v>46</v>
      </c>
    </row>
    <row r="3" spans="1:3" x14ac:dyDescent="0.25">
      <c r="A3" s="26" t="s">
        <v>117</v>
      </c>
      <c r="B3" s="84" t="s">
        <v>119</v>
      </c>
      <c r="C3" s="29">
        <v>0.95</v>
      </c>
    </row>
    <row r="4" spans="1:3" x14ac:dyDescent="0.25">
      <c r="A4" s="26" t="s">
        <v>118</v>
      </c>
      <c r="B4" s="84" t="s">
        <v>119</v>
      </c>
      <c r="C4" s="29">
        <v>0.95</v>
      </c>
    </row>
    <row r="5" spans="1:3" x14ac:dyDescent="0.25">
      <c r="A5" s="26" t="s">
        <v>117</v>
      </c>
      <c r="B5" s="84" t="s">
        <v>120</v>
      </c>
      <c r="C5" s="29">
        <v>0.95</v>
      </c>
    </row>
    <row r="6" spans="1:3" x14ac:dyDescent="0.25">
      <c r="A6" s="26" t="s">
        <v>118</v>
      </c>
      <c r="B6" s="84" t="s">
        <v>120</v>
      </c>
      <c r="C6" s="29">
        <v>0.95</v>
      </c>
    </row>
    <row r="7" spans="1:3" x14ac:dyDescent="0.25">
      <c r="A7" s="26" t="s">
        <v>117</v>
      </c>
      <c r="B7" s="84" t="s">
        <v>211</v>
      </c>
      <c r="C7" s="29">
        <v>0.5</v>
      </c>
    </row>
    <row r="8" spans="1:3" x14ac:dyDescent="0.25">
      <c r="A8" s="26" t="s">
        <v>118</v>
      </c>
      <c r="B8" s="84" t="s">
        <v>211</v>
      </c>
      <c r="C8" s="29">
        <v>0.5</v>
      </c>
    </row>
    <row r="9" spans="1:3" x14ac:dyDescent="0.25">
      <c r="A9" s="26" t="s">
        <v>117</v>
      </c>
      <c r="B9" s="84" t="s">
        <v>212</v>
      </c>
      <c r="C9" s="29">
        <v>0.5</v>
      </c>
    </row>
    <row r="10" spans="1:3" ht="16.5" thickBot="1" x14ac:dyDescent="0.3">
      <c r="A10" s="27" t="s">
        <v>118</v>
      </c>
      <c r="B10" s="87" t="s">
        <v>212</v>
      </c>
      <c r="C10" s="9">
        <v>0.5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D92FF-3AD4-4D23-8578-311AD898F13B}">
  <sheetPr>
    <tabColor rgb="FFAFF3DE"/>
  </sheetPr>
  <dimension ref="A1:C10"/>
  <sheetViews>
    <sheetView workbookViewId="0">
      <selection activeCell="A12" sqref="A12"/>
    </sheetView>
  </sheetViews>
  <sheetFormatPr defaultRowHeight="15.75" x14ac:dyDescent="0.25"/>
  <cols>
    <col min="1" max="1" width="17.5703125" style="1" customWidth="1"/>
    <col min="2" max="2" width="23.140625" style="1" customWidth="1"/>
    <col min="3" max="16384" width="9.140625" style="1"/>
  </cols>
  <sheetData>
    <row r="1" spans="1:3" ht="16.5" thickBot="1" x14ac:dyDescent="0.3">
      <c r="A1" s="1" t="s">
        <v>213</v>
      </c>
    </row>
    <row r="2" spans="1:3" x14ac:dyDescent="0.25">
      <c r="A2" s="4" t="s">
        <v>167</v>
      </c>
      <c r="B2" s="86" t="s">
        <v>190</v>
      </c>
      <c r="C2" s="25" t="s">
        <v>196</v>
      </c>
    </row>
    <row r="3" spans="1:3" x14ac:dyDescent="0.25">
      <c r="A3" s="26" t="s">
        <v>117</v>
      </c>
      <c r="B3" s="84" t="s">
        <v>119</v>
      </c>
      <c r="C3" s="29">
        <v>0</v>
      </c>
    </row>
    <row r="4" spans="1:3" x14ac:dyDescent="0.25">
      <c r="A4" s="26" t="s">
        <v>118</v>
      </c>
      <c r="B4" s="84" t="s">
        <v>119</v>
      </c>
      <c r="C4" s="29">
        <v>0</v>
      </c>
    </row>
    <row r="5" spans="1:3" x14ac:dyDescent="0.25">
      <c r="A5" s="26" t="s">
        <v>117</v>
      </c>
      <c r="B5" s="84" t="s">
        <v>120</v>
      </c>
      <c r="C5" s="29">
        <v>0</v>
      </c>
    </row>
    <row r="6" spans="1:3" x14ac:dyDescent="0.25">
      <c r="A6" s="26" t="s">
        <v>118</v>
      </c>
      <c r="B6" s="84" t="s">
        <v>120</v>
      </c>
      <c r="C6" s="29">
        <v>0</v>
      </c>
    </row>
    <row r="7" spans="1:3" x14ac:dyDescent="0.25">
      <c r="A7" s="26" t="s">
        <v>117</v>
      </c>
      <c r="B7" s="84" t="s">
        <v>211</v>
      </c>
      <c r="C7" s="29">
        <v>0.99</v>
      </c>
    </row>
    <row r="8" spans="1:3" x14ac:dyDescent="0.25">
      <c r="A8" s="26" t="s">
        <v>118</v>
      </c>
      <c r="B8" s="84" t="s">
        <v>211</v>
      </c>
      <c r="C8" s="29">
        <v>0.99</v>
      </c>
    </row>
    <row r="9" spans="1:3" x14ac:dyDescent="0.25">
      <c r="A9" s="26" t="s">
        <v>117</v>
      </c>
      <c r="B9" s="84" t="s">
        <v>212</v>
      </c>
      <c r="C9" s="29">
        <v>0.99</v>
      </c>
    </row>
    <row r="10" spans="1:3" ht="16.5" thickBot="1" x14ac:dyDescent="0.3">
      <c r="A10" s="27" t="s">
        <v>118</v>
      </c>
      <c r="B10" s="87" t="s">
        <v>212</v>
      </c>
      <c r="C10" s="9">
        <v>0.99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6"/>
  <sheetViews>
    <sheetView workbookViewId="0">
      <selection activeCell="A8" sqref="A8"/>
    </sheetView>
  </sheetViews>
  <sheetFormatPr defaultRowHeight="15.75" x14ac:dyDescent="0.25"/>
  <cols>
    <col min="1" max="1" width="25.42578125" style="1" customWidth="1"/>
    <col min="2" max="16384" width="9.140625" style="1"/>
  </cols>
  <sheetData>
    <row r="1" spans="1:2" ht="16.5" thickBot="1" x14ac:dyDescent="0.3">
      <c r="A1" s="1" t="s">
        <v>210</v>
      </c>
    </row>
    <row r="2" spans="1:2" x14ac:dyDescent="0.25">
      <c r="A2" s="4" t="s">
        <v>190</v>
      </c>
      <c r="B2" s="25" t="s">
        <v>46</v>
      </c>
    </row>
    <row r="3" spans="1:2" x14ac:dyDescent="0.25">
      <c r="A3" s="88" t="s">
        <v>119</v>
      </c>
      <c r="B3" s="35">
        <v>0</v>
      </c>
    </row>
    <row r="4" spans="1:2" x14ac:dyDescent="0.25">
      <c r="A4" s="88" t="s">
        <v>120</v>
      </c>
      <c r="B4" s="35">
        <v>0</v>
      </c>
    </row>
    <row r="5" spans="1:2" x14ac:dyDescent="0.25">
      <c r="A5" s="88" t="s">
        <v>211</v>
      </c>
      <c r="B5" s="35">
        <v>1</v>
      </c>
    </row>
    <row r="6" spans="1:2" ht="16.5" thickBot="1" x14ac:dyDescent="0.3">
      <c r="A6" s="116" t="s">
        <v>212</v>
      </c>
      <c r="B6" s="37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4"/>
  <sheetViews>
    <sheetView workbookViewId="0">
      <selection activeCell="A6" sqref="A6"/>
    </sheetView>
  </sheetViews>
  <sheetFormatPr defaultRowHeight="15.75" x14ac:dyDescent="0.25"/>
  <cols>
    <col min="1" max="1" width="18" style="1" customWidth="1"/>
    <col min="2" max="16384" width="9.140625" style="1"/>
  </cols>
  <sheetData>
    <row r="1" spans="1:2" ht="16.5" thickBot="1" x14ac:dyDescent="0.3">
      <c r="A1" s="1" t="s">
        <v>208</v>
      </c>
    </row>
    <row r="2" spans="1:2" x14ac:dyDescent="0.25">
      <c r="A2" s="4" t="s">
        <v>167</v>
      </c>
      <c r="B2" s="25" t="s">
        <v>46</v>
      </c>
    </row>
    <row r="3" spans="1:2" x14ac:dyDescent="0.25">
      <c r="A3" s="26" t="s">
        <v>117</v>
      </c>
      <c r="B3" s="29">
        <v>1</v>
      </c>
    </row>
    <row r="4" spans="1:2" ht="16.5" thickBot="1" x14ac:dyDescent="0.3">
      <c r="A4" s="27" t="s">
        <v>118</v>
      </c>
      <c r="B4" s="9">
        <v>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AD71D-4C0B-472C-8430-CF831478B551}">
  <sheetPr>
    <tabColor rgb="FFAFF3DE"/>
  </sheetPr>
  <dimension ref="A1:B5"/>
  <sheetViews>
    <sheetView workbookViewId="0">
      <selection activeCell="A7" sqref="A7"/>
    </sheetView>
  </sheetViews>
  <sheetFormatPr defaultRowHeight="15" x14ac:dyDescent="0.25"/>
  <cols>
    <col min="1" max="1" width="17.5703125" customWidth="1"/>
  </cols>
  <sheetData>
    <row r="1" spans="1:2" ht="15.75" thickBot="1" x14ac:dyDescent="0.3">
      <c r="A1" t="str">
        <f>CONCATENATE( "Table with processing cost for sending water to beneficial reuse [",VLOOKUP("currency", Units!$A$2:$B$11, 2, FALSE),"/", VLOOKUP("volume", Units!$A$2:$B$11, 2, FALSE),"]")</f>
        <v>Table with processing cost for sending water to beneficial reuse [USD/bbl]</v>
      </c>
    </row>
    <row r="2" spans="1:2" ht="15.75" x14ac:dyDescent="0.25">
      <c r="A2" s="4" t="s">
        <v>238</v>
      </c>
      <c r="B2" s="25" t="s">
        <v>46</v>
      </c>
    </row>
    <row r="3" spans="1:2" ht="15.75" x14ac:dyDescent="0.25">
      <c r="A3" s="26" t="s">
        <v>228</v>
      </c>
      <c r="B3" s="29">
        <v>0</v>
      </c>
    </row>
    <row r="4" spans="1:2" ht="15.75" x14ac:dyDescent="0.25">
      <c r="A4" s="26" t="s">
        <v>229</v>
      </c>
      <c r="B4" s="29">
        <v>0</v>
      </c>
    </row>
    <row r="5" spans="1:2" ht="16.5" thickBot="1" x14ac:dyDescent="0.3">
      <c r="A5" s="27" t="s">
        <v>230</v>
      </c>
      <c r="B5" s="9">
        <v>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BE079-FAED-46A7-9D21-827D4D11C1A7}">
  <sheetPr>
    <tabColor rgb="FFAFF3DE"/>
  </sheetPr>
  <dimension ref="A1:B5"/>
  <sheetViews>
    <sheetView workbookViewId="0">
      <selection activeCell="A7" sqref="A7"/>
    </sheetView>
  </sheetViews>
  <sheetFormatPr defaultRowHeight="15.75" x14ac:dyDescent="0.25"/>
  <cols>
    <col min="1" max="1" width="18.5703125" style="1" customWidth="1"/>
    <col min="2" max="16384" width="9.140625" style="1"/>
  </cols>
  <sheetData>
    <row r="1" spans="1:2" ht="16.5" thickBot="1" x14ac:dyDescent="0.3">
      <c r="A1" s="1" t="str">
        <f>_xlfn.CONCAT(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  <row r="2" spans="1:2" x14ac:dyDescent="0.25">
      <c r="A2" s="4" t="s">
        <v>238</v>
      </c>
      <c r="B2" s="25" t="s">
        <v>46</v>
      </c>
    </row>
    <row r="3" spans="1:2" x14ac:dyDescent="0.25">
      <c r="A3" s="26" t="s">
        <v>228</v>
      </c>
      <c r="B3" s="29">
        <v>0.21</v>
      </c>
    </row>
    <row r="4" spans="1:2" x14ac:dyDescent="0.25">
      <c r="A4" s="26" t="s">
        <v>229</v>
      </c>
      <c r="B4" s="29">
        <v>0.25</v>
      </c>
    </row>
    <row r="5" spans="1:2" ht="16.5" thickBot="1" x14ac:dyDescent="0.3">
      <c r="A5" s="27" t="s">
        <v>230</v>
      </c>
      <c r="B5" s="9">
        <v>1.55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4"/>
  <sheetViews>
    <sheetView workbookViewId="0">
      <selection activeCell="A6" sqref="A6"/>
    </sheetView>
  </sheetViews>
  <sheetFormatPr defaultRowHeight="15.75" x14ac:dyDescent="0.25"/>
  <cols>
    <col min="1" max="1" width="19.140625" style="1" customWidth="1"/>
    <col min="2" max="16384" width="9.140625" style="1"/>
  </cols>
  <sheetData>
    <row r="1" spans="1:2" ht="16.5" thickBot="1" x14ac:dyDescent="0.3">
      <c r="A1" s="1" t="s">
        <v>209</v>
      </c>
    </row>
    <row r="2" spans="1:2" x14ac:dyDescent="0.25">
      <c r="A2" s="4" t="s">
        <v>155</v>
      </c>
      <c r="B2" s="25" t="s">
        <v>46</v>
      </c>
    </row>
    <row r="3" spans="1:2" x14ac:dyDescent="0.25">
      <c r="A3" s="47" t="s">
        <v>109</v>
      </c>
      <c r="B3" s="43">
        <v>0</v>
      </c>
    </row>
    <row r="4" spans="1:2" ht="16.5" thickBot="1" x14ac:dyDescent="0.3">
      <c r="A4" s="27" t="s">
        <v>239</v>
      </c>
      <c r="B4" s="37">
        <v>1</v>
      </c>
    </row>
  </sheetData>
  <phoneticPr fontId="2" type="noConversion"/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C6"/>
  <sheetViews>
    <sheetView workbookViewId="0">
      <selection activeCell="A8" sqref="A8"/>
    </sheetView>
  </sheetViews>
  <sheetFormatPr defaultRowHeight="15.75" x14ac:dyDescent="0.25"/>
  <cols>
    <col min="1" max="1" width="24.28515625" style="1" bestFit="1" customWidth="1"/>
    <col min="2" max="2" width="9.5703125" style="1" bestFit="1" customWidth="1"/>
    <col min="3" max="16384" width="9.140625" style="1"/>
  </cols>
  <sheetData>
    <row r="1" spans="1:3" ht="16.5" thickBot="1" x14ac:dyDescent="0.3">
      <c r="A1" s="28" t="s">
        <v>200</v>
      </c>
    </row>
    <row r="2" spans="1:3" x14ac:dyDescent="0.25">
      <c r="A2" s="4" t="s">
        <v>45</v>
      </c>
      <c r="B2" s="25" t="s">
        <v>197</v>
      </c>
    </row>
    <row r="3" spans="1:3" x14ac:dyDescent="0.25">
      <c r="A3" s="26" t="s">
        <v>201</v>
      </c>
      <c r="B3" s="35">
        <v>110</v>
      </c>
    </row>
    <row r="4" spans="1:3" x14ac:dyDescent="0.25">
      <c r="A4" s="26" t="s">
        <v>202</v>
      </c>
      <c r="B4" s="41">
        <v>0.03</v>
      </c>
    </row>
    <row r="5" spans="1:3" x14ac:dyDescent="0.25">
      <c r="A5" s="26" t="s">
        <v>223</v>
      </c>
      <c r="B5" s="35">
        <v>10</v>
      </c>
      <c r="C5" s="1" t="s">
        <v>215</v>
      </c>
    </row>
    <row r="6" spans="1:3" ht="16.5" thickBot="1" x14ac:dyDescent="0.3">
      <c r="A6" s="27" t="s">
        <v>224</v>
      </c>
      <c r="B6" s="37">
        <v>150</v>
      </c>
      <c r="C6" s="1" t="s">
        <v>215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A72FF-331D-44D9-9DE9-7BA773EEAB8B}">
  <sheetPr>
    <tabColor theme="9" tint="0.79998168889431442"/>
  </sheetPr>
  <dimension ref="A1:A2"/>
  <sheetViews>
    <sheetView workbookViewId="0">
      <selection activeCell="A4" sqref="A4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246</v>
      </c>
    </row>
    <row r="2" spans="1:1" x14ac:dyDescent="0.25">
      <c r="A2" s="2" t="s">
        <v>196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6" sqref="A6"/>
    </sheetView>
  </sheetViews>
  <sheetFormatPr defaultRowHeight="15.75" x14ac:dyDescent="0.25"/>
  <cols>
    <col min="1" max="1" width="17" style="1" bestFit="1" customWidth="1"/>
    <col min="2" max="16384" width="9.140625" style="1"/>
  </cols>
  <sheetData>
    <row r="1" spans="1:2" ht="16.5" thickBot="1" x14ac:dyDescent="0.3">
      <c r="A1" s="28" t="s">
        <v>203</v>
      </c>
    </row>
    <row r="2" spans="1:2" x14ac:dyDescent="0.25">
      <c r="A2" s="4" t="s">
        <v>45</v>
      </c>
      <c r="B2" s="25" t="s">
        <v>197</v>
      </c>
    </row>
    <row r="3" spans="1:2" x14ac:dyDescent="0.25">
      <c r="A3" s="26" t="s">
        <v>204</v>
      </c>
      <c r="B3" s="41">
        <v>0.08</v>
      </c>
    </row>
    <row r="4" spans="1:2" ht="16.5" thickBot="1" x14ac:dyDescent="0.3">
      <c r="A4" s="27" t="s">
        <v>205</v>
      </c>
      <c r="B4" s="37">
        <v>20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88FF0-C67E-439F-8CF7-E0739B2717EB}">
  <sheetPr>
    <tabColor theme="8" tint="0.79998168889431442"/>
  </sheetPr>
  <dimension ref="A1:B3"/>
  <sheetViews>
    <sheetView workbookViewId="0">
      <selection activeCell="A5" sqref="A5"/>
    </sheetView>
  </sheetViews>
  <sheetFormatPr defaultRowHeight="15.75" x14ac:dyDescent="0.25"/>
  <cols>
    <col min="1" max="1" width="20.28515625" style="1" customWidth="1"/>
    <col min="2" max="16384" width="9.140625" style="1"/>
  </cols>
  <sheetData>
    <row r="1" spans="1:2" ht="16.5" thickBot="1" x14ac:dyDescent="0.3">
      <c r="A1" s="1" t="str">
        <f>_xlfn.CONCAT( "Table of Water Quality of Freshwater Sources [",VLOOKUP("concentration", Units!$A$2:$B$11, 2, FALSE),"]")</f>
        <v>Table of Water Quality of Freshwater Sources [mg/liter]</v>
      </c>
    </row>
    <row r="2" spans="1:2" x14ac:dyDescent="0.25">
      <c r="A2" s="4" t="s">
        <v>165</v>
      </c>
      <c r="B2" s="46" t="s">
        <v>196</v>
      </c>
    </row>
    <row r="3" spans="1:2" ht="16.5" thickBot="1" x14ac:dyDescent="0.3">
      <c r="A3" s="136" t="s">
        <v>114</v>
      </c>
      <c r="B3" s="137">
        <v>0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7"/>
  <sheetViews>
    <sheetView workbookViewId="0">
      <selection activeCell="A9" sqref="A9"/>
    </sheetView>
  </sheetViews>
  <sheetFormatPr defaultRowHeight="15.75" x14ac:dyDescent="0.25"/>
  <cols>
    <col min="1" max="1" width="9.42578125" style="1" bestFit="1" customWidth="1"/>
    <col min="2" max="2" width="12.7109375" style="1" bestFit="1" customWidth="1"/>
    <col min="3" max="3" width="12.5703125" style="1" bestFit="1" customWidth="1"/>
    <col min="4" max="4" width="11.7109375" style="1" customWidth="1"/>
    <col min="5" max="5" width="17.140625" style="1" bestFit="1" customWidth="1"/>
    <col min="6" max="6" width="16.140625" style="1" customWidth="1"/>
    <col min="7" max="7" width="11.42578125" style="1" bestFit="1" customWidth="1"/>
    <col min="8" max="8" width="11" style="1" bestFit="1" customWidth="1"/>
    <col min="9" max="16384" width="9.140625" style="1"/>
  </cols>
  <sheetData>
    <row r="1" spans="1:2" ht="16.5" thickBot="1" x14ac:dyDescent="0.3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2" x14ac:dyDescent="0.25">
      <c r="A2" s="4" t="s">
        <v>206</v>
      </c>
      <c r="B2" s="46" t="s">
        <v>196</v>
      </c>
    </row>
    <row r="3" spans="1:2" x14ac:dyDescent="0.25">
      <c r="A3" s="47" t="s">
        <v>89</v>
      </c>
      <c r="B3" s="48">
        <v>142277</v>
      </c>
    </row>
    <row r="4" spans="1:2" x14ac:dyDescent="0.25">
      <c r="A4" s="26" t="s">
        <v>90</v>
      </c>
      <c r="B4" s="49">
        <v>140998</v>
      </c>
    </row>
    <row r="5" spans="1:2" x14ac:dyDescent="0.25">
      <c r="A5" s="26" t="s">
        <v>91</v>
      </c>
      <c r="B5" s="49">
        <v>172490.2</v>
      </c>
    </row>
    <row r="6" spans="1:2" x14ac:dyDescent="0.25">
      <c r="A6" s="70" t="s">
        <v>92</v>
      </c>
      <c r="B6" s="95">
        <v>257547</v>
      </c>
    </row>
    <row r="7" spans="1:2" ht="16.5" thickBot="1" x14ac:dyDescent="0.3">
      <c r="A7" s="27" t="s">
        <v>109</v>
      </c>
      <c r="B7" s="50">
        <v>165376</v>
      </c>
    </row>
  </sheetData>
  <pageMargins left="0.7" right="0.7" top="0.75" bottom="0.75" header="0.3" footer="0.3"/>
  <pageSetup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7" sqref="A7"/>
    </sheetView>
  </sheetViews>
  <sheetFormatPr defaultRowHeight="15.75" x14ac:dyDescent="0.25"/>
  <cols>
    <col min="1" max="1" width="9.140625" style="1"/>
    <col min="2" max="2" width="12.7109375" style="1" bestFit="1" customWidth="1"/>
    <col min="3" max="16384" width="9.140625" style="1"/>
  </cols>
  <sheetData>
    <row r="1" spans="1:2" ht="16.5" thickBot="1" x14ac:dyDescent="0.3">
      <c r="A1" s="1" t="str">
        <f>_xlfn.CONCAT( "Table of Initial Water Quality at Storage [", VLOOKUP("concentration", Units!A2:B9, 2, FALSE),,"]")</f>
        <v>Table of Initial Water Quality at Storage [mg/liter]</v>
      </c>
    </row>
    <row r="2" spans="1:2" x14ac:dyDescent="0.25">
      <c r="A2" s="4" t="s">
        <v>206</v>
      </c>
      <c r="B2" s="46" t="s">
        <v>196</v>
      </c>
    </row>
    <row r="3" spans="1:2" x14ac:dyDescent="0.25">
      <c r="A3" s="47" t="s">
        <v>115</v>
      </c>
      <c r="B3" s="48">
        <v>150000</v>
      </c>
    </row>
    <row r="4" spans="1:2" x14ac:dyDescent="0.25">
      <c r="A4" s="26" t="s">
        <v>226</v>
      </c>
      <c r="B4" s="49">
        <v>150000</v>
      </c>
    </row>
    <row r="5" spans="1:2" ht="16.5" thickBot="1" x14ac:dyDescent="0.3">
      <c r="A5" s="27" t="s">
        <v>227</v>
      </c>
      <c r="B5" s="50">
        <v>150000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4"/>
  <sheetViews>
    <sheetView workbookViewId="0">
      <selection activeCell="A6" sqref="A6"/>
    </sheetView>
  </sheetViews>
  <sheetFormatPr defaultRowHeight="15.75" x14ac:dyDescent="0.25"/>
  <cols>
    <col min="1" max="1" width="17.7109375" style="1" customWidth="1"/>
    <col min="2" max="2" width="12.5703125" style="1" bestFit="1" customWidth="1"/>
    <col min="3" max="16384" width="9.140625" style="1"/>
  </cols>
  <sheetData>
    <row r="1" spans="1:2" ht="16.5" thickBot="1" x14ac:dyDescent="0.3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2" x14ac:dyDescent="0.25">
      <c r="A2" s="4" t="s">
        <v>155</v>
      </c>
      <c r="B2" s="46" t="s">
        <v>196</v>
      </c>
    </row>
    <row r="3" spans="1:2" x14ac:dyDescent="0.25">
      <c r="A3" s="47" t="s">
        <v>109</v>
      </c>
      <c r="B3" s="48">
        <v>150000</v>
      </c>
    </row>
    <row r="4" spans="1:2" ht="16.5" thickBot="1" x14ac:dyDescent="0.3">
      <c r="A4" s="27" t="s">
        <v>239</v>
      </c>
      <c r="B4" s="50">
        <v>150000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23A90-09F8-4256-9A57-7AE4D67F1B30}">
  <sheetPr>
    <tabColor theme="0"/>
  </sheetPr>
  <dimension ref="A1:F10"/>
  <sheetViews>
    <sheetView workbookViewId="0">
      <selection activeCell="A12" sqref="A12"/>
    </sheetView>
  </sheetViews>
  <sheetFormatPr defaultRowHeight="15.75" x14ac:dyDescent="0.25"/>
  <cols>
    <col min="1" max="1" width="15.85546875" style="1" bestFit="1" customWidth="1"/>
    <col min="2" max="2" width="24" style="1" bestFit="1" customWidth="1"/>
    <col min="3" max="16384" width="9.140625" style="1"/>
  </cols>
  <sheetData>
    <row r="1" spans="1:6" ht="16.5" thickBot="1" x14ac:dyDescent="0.3">
      <c r="A1" s="1" t="str">
        <f>_xlfn.CONCAT( "Table of Treatment Expansion Lead Time [",VLOOKUP("decision period", Units!$A$2:$B$11, 2, FALSE),"s]")</f>
        <v>Table of Treatment Expansion Lead Time [weeks]</v>
      </c>
    </row>
    <row r="2" spans="1:6" x14ac:dyDescent="0.25">
      <c r="A2" s="4" t="s">
        <v>167</v>
      </c>
      <c r="B2" s="80" t="s">
        <v>190</v>
      </c>
      <c r="C2" s="5" t="s">
        <v>143</v>
      </c>
      <c r="D2" s="5" t="s">
        <v>144</v>
      </c>
      <c r="E2" s="5" t="s">
        <v>145</v>
      </c>
      <c r="F2" s="25" t="s">
        <v>146</v>
      </c>
    </row>
    <row r="3" spans="1:6" x14ac:dyDescent="0.25">
      <c r="A3" s="26" t="s">
        <v>117</v>
      </c>
      <c r="B3" s="76" t="s">
        <v>119</v>
      </c>
      <c r="C3" s="34">
        <v>0</v>
      </c>
      <c r="D3" s="34">
        <v>68</v>
      </c>
      <c r="E3" s="34">
        <v>70</v>
      </c>
      <c r="F3" s="35">
        <v>72</v>
      </c>
    </row>
    <row r="4" spans="1:6" x14ac:dyDescent="0.25">
      <c r="A4" s="70" t="s">
        <v>118</v>
      </c>
      <c r="B4" s="126" t="s">
        <v>119</v>
      </c>
      <c r="C4" s="129">
        <v>0</v>
      </c>
      <c r="D4" s="130">
        <v>68</v>
      </c>
      <c r="E4" s="130">
        <v>70</v>
      </c>
      <c r="F4" s="131">
        <v>72</v>
      </c>
    </row>
    <row r="5" spans="1:6" x14ac:dyDescent="0.25">
      <c r="A5" s="26" t="s">
        <v>117</v>
      </c>
      <c r="B5" s="76" t="s">
        <v>120</v>
      </c>
      <c r="C5" s="34">
        <v>0</v>
      </c>
      <c r="D5" s="34">
        <v>68</v>
      </c>
      <c r="E5" s="34">
        <v>70</v>
      </c>
      <c r="F5" s="35">
        <v>72</v>
      </c>
    </row>
    <row r="6" spans="1:6" x14ac:dyDescent="0.25">
      <c r="A6" s="70" t="s">
        <v>118</v>
      </c>
      <c r="B6" s="126" t="s">
        <v>120</v>
      </c>
      <c r="C6" s="129">
        <v>0</v>
      </c>
      <c r="D6" s="130">
        <v>68</v>
      </c>
      <c r="E6" s="130">
        <v>70</v>
      </c>
      <c r="F6" s="131">
        <v>72</v>
      </c>
    </row>
    <row r="7" spans="1:6" x14ac:dyDescent="0.25">
      <c r="A7" s="26" t="s">
        <v>117</v>
      </c>
      <c r="B7" s="76" t="s">
        <v>211</v>
      </c>
      <c r="C7" s="34">
        <v>0</v>
      </c>
      <c r="D7" s="34">
        <v>68</v>
      </c>
      <c r="E7" s="34">
        <v>70</v>
      </c>
      <c r="F7" s="35">
        <v>72</v>
      </c>
    </row>
    <row r="8" spans="1:6" x14ac:dyDescent="0.25">
      <c r="A8" s="70" t="s">
        <v>118</v>
      </c>
      <c r="B8" s="126" t="s">
        <v>211</v>
      </c>
      <c r="C8" s="129">
        <v>0</v>
      </c>
      <c r="D8" s="130">
        <v>68</v>
      </c>
      <c r="E8" s="130">
        <v>70</v>
      </c>
      <c r="F8" s="131">
        <v>72</v>
      </c>
    </row>
    <row r="9" spans="1:6" x14ac:dyDescent="0.25">
      <c r="A9" s="26" t="s">
        <v>117</v>
      </c>
      <c r="B9" s="76" t="s">
        <v>212</v>
      </c>
      <c r="C9" s="34">
        <v>0</v>
      </c>
      <c r="D9" s="34">
        <v>68</v>
      </c>
      <c r="E9" s="34">
        <v>70</v>
      </c>
      <c r="F9" s="35">
        <v>72</v>
      </c>
    </row>
    <row r="10" spans="1:6" ht="16.5" thickBot="1" x14ac:dyDescent="0.3">
      <c r="A10" s="27" t="s">
        <v>118</v>
      </c>
      <c r="B10" s="85" t="s">
        <v>212</v>
      </c>
      <c r="C10" s="42">
        <v>0</v>
      </c>
      <c r="D10" s="36">
        <v>68</v>
      </c>
      <c r="E10" s="36">
        <v>70</v>
      </c>
      <c r="F10" s="37">
        <v>72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2A651-E51E-4797-AA8E-6DBE69CB6369}">
  <sheetPr>
    <tabColor theme="0"/>
  </sheetPr>
  <dimension ref="A1:E4"/>
  <sheetViews>
    <sheetView workbookViewId="0">
      <selection activeCell="A6" sqref="A6"/>
    </sheetView>
  </sheetViews>
  <sheetFormatPr defaultRowHeight="15.75" x14ac:dyDescent="0.25"/>
  <cols>
    <col min="1" max="1" width="10.85546875" style="1" bestFit="1" customWidth="1"/>
    <col min="2" max="16384" width="9.140625" style="1"/>
  </cols>
  <sheetData>
    <row r="1" spans="1:5" ht="16.5" thickBot="1" x14ac:dyDescent="0.3">
      <c r="A1" s="1" t="str">
        <f>_xlfn.CONCAT( "Table of Disposal Expansion Lead Time [",VLOOKUP("decision period", Units!$A$2:$B$11, 2, FALSE),"s]")</f>
        <v>Table of Disposal Expansion Lead Time [weeks]</v>
      </c>
    </row>
    <row r="2" spans="1:5" x14ac:dyDescent="0.25">
      <c r="A2" s="4" t="s">
        <v>188</v>
      </c>
      <c r="B2" s="5" t="s">
        <v>148</v>
      </c>
      <c r="C2" s="5" t="s">
        <v>149</v>
      </c>
      <c r="D2" s="5" t="s">
        <v>150</v>
      </c>
      <c r="E2" s="25" t="s">
        <v>151</v>
      </c>
    </row>
    <row r="3" spans="1:5" x14ac:dyDescent="0.25">
      <c r="A3" s="26" t="s">
        <v>111</v>
      </c>
      <c r="B3" s="34">
        <v>0</v>
      </c>
      <c r="C3" s="34">
        <v>45</v>
      </c>
      <c r="D3" s="34">
        <v>50</v>
      </c>
      <c r="E3" s="35">
        <v>55</v>
      </c>
    </row>
    <row r="4" spans="1:5" ht="16.5" thickBot="1" x14ac:dyDescent="0.3">
      <c r="A4" s="27" t="s">
        <v>112</v>
      </c>
      <c r="B4" s="36">
        <v>0</v>
      </c>
      <c r="C4" s="36">
        <v>45</v>
      </c>
      <c r="D4" s="36">
        <v>50</v>
      </c>
      <c r="E4" s="37">
        <v>55</v>
      </c>
    </row>
  </sheetData>
  <phoneticPr fontId="2" type="noConversion"/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CECE5-F82F-4E80-B99E-F7DABB62B09A}">
  <sheetPr>
    <tabColor theme="0"/>
  </sheetPr>
  <dimension ref="A1:E5"/>
  <sheetViews>
    <sheetView workbookViewId="0">
      <selection activeCell="A7" sqref="A7"/>
    </sheetView>
  </sheetViews>
  <sheetFormatPr defaultRowHeight="15.75" x14ac:dyDescent="0.25"/>
  <cols>
    <col min="1" max="1" width="13.28515625" style="1" bestFit="1" customWidth="1"/>
    <col min="2" max="16384" width="9.140625" style="1"/>
  </cols>
  <sheetData>
    <row r="1" spans="1:5" ht="16.5" thickBot="1" x14ac:dyDescent="0.3">
      <c r="A1" s="1" t="str">
        <f>_xlfn.CONCAT( "Table of Storage Expansion Lead Time [",VLOOKUP("decision period", Units!$A$2:$B$11, 2, FALSE),"s]")</f>
        <v>Table of Storage Expansion Lead Time [weeks]</v>
      </c>
    </row>
    <row r="2" spans="1:5" x14ac:dyDescent="0.25">
      <c r="A2" s="4" t="s">
        <v>169</v>
      </c>
      <c r="B2" s="73" t="s">
        <v>138</v>
      </c>
      <c r="C2" s="5" t="s">
        <v>139</v>
      </c>
      <c r="D2" s="5" t="s">
        <v>140</v>
      </c>
      <c r="E2" s="25" t="s">
        <v>141</v>
      </c>
    </row>
    <row r="3" spans="1:5" x14ac:dyDescent="0.25">
      <c r="A3" s="26" t="s">
        <v>115</v>
      </c>
      <c r="B3" s="34">
        <v>0</v>
      </c>
      <c r="C3" s="34">
        <v>88</v>
      </c>
      <c r="D3" s="34">
        <v>89</v>
      </c>
      <c r="E3" s="35">
        <v>90</v>
      </c>
    </row>
    <row r="4" spans="1:5" x14ac:dyDescent="0.25">
      <c r="A4" s="26" t="s">
        <v>226</v>
      </c>
      <c r="B4" s="34">
        <v>0</v>
      </c>
      <c r="C4" s="34">
        <v>88</v>
      </c>
      <c r="D4" s="34">
        <v>89</v>
      </c>
      <c r="E4" s="35">
        <v>90</v>
      </c>
    </row>
    <row r="5" spans="1:5" ht="16.5" thickBot="1" x14ac:dyDescent="0.3">
      <c r="A5" s="27" t="s">
        <v>227</v>
      </c>
      <c r="B5" s="36">
        <v>0</v>
      </c>
      <c r="C5" s="36">
        <v>88</v>
      </c>
      <c r="D5" s="36">
        <v>89</v>
      </c>
      <c r="E5" s="37">
        <v>90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3D97D-374C-4B13-BA6B-20365AC2D937}">
  <sheetPr>
    <tabColor theme="0"/>
  </sheetPr>
  <dimension ref="A1:B3"/>
  <sheetViews>
    <sheetView workbookViewId="0">
      <selection activeCell="A5" sqref="A5"/>
    </sheetView>
  </sheetViews>
  <sheetFormatPr defaultRowHeight="15.75" x14ac:dyDescent="0.25"/>
  <cols>
    <col min="1" max="1" width="30.28515625" style="1" bestFit="1" customWidth="1"/>
    <col min="2" max="16384" width="9.140625" style="1"/>
  </cols>
  <sheetData>
    <row r="1" spans="1:2" ht="16.5" thickBot="1" x14ac:dyDescent="0.3">
      <c r="A1" s="1" t="str">
        <f>_xlfn.CONCAT( "Table of Pipeline Expansion Lead Time - Distance Based [",VLOOKUP("decision period", Units!$A$2:$B$11, 2, FALSE),"s/",VLOOKUP("distance", Units!$A$2:$B$11, 2, FALSE),"]")</f>
        <v>Table of Pipeline Expansion Lead Time - Distance Based [weeks/mile]</v>
      </c>
    </row>
    <row r="2" spans="1:2" x14ac:dyDescent="0.25">
      <c r="A2" s="4" t="s">
        <v>45</v>
      </c>
      <c r="B2" s="25" t="s">
        <v>197</v>
      </c>
    </row>
    <row r="3" spans="1:2" ht="16.5" thickBot="1" x14ac:dyDescent="0.3">
      <c r="A3" s="27" t="s">
        <v>243</v>
      </c>
      <c r="B3" s="132">
        <v>0.2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7B70E-50E1-4C11-B6BC-F4B3E009AA2B}">
  <sheetPr>
    <tabColor theme="0"/>
  </sheetPr>
  <dimension ref="A1:G6"/>
  <sheetViews>
    <sheetView workbookViewId="0">
      <selection activeCell="A8" sqref="A8"/>
    </sheetView>
  </sheetViews>
  <sheetFormatPr defaultRowHeight="15.75" x14ac:dyDescent="0.25"/>
  <cols>
    <col min="1" max="16384" width="9.140625" style="1"/>
  </cols>
  <sheetData>
    <row r="1" spans="1:7" ht="16.5" thickBot="1" x14ac:dyDescent="0.3">
      <c r="A1" s="1" t="str">
        <f>_xlfn.CONCAT( "Table of Pipeline Expansion Lead Time - Capacity Based [",VLOOKUP("decision period", Units!$A$2:$B$11, 2, FALSE),"s]")</f>
        <v>Table of Pipeline Expansion Lead Time - Capacity Based [weeks]</v>
      </c>
    </row>
    <row r="2" spans="1:7" x14ac:dyDescent="0.25">
      <c r="A2" s="4" t="s">
        <v>187</v>
      </c>
      <c r="B2" s="86" t="s">
        <v>187</v>
      </c>
      <c r="C2" s="5" t="s">
        <v>132</v>
      </c>
      <c r="D2" s="5" t="s">
        <v>133</v>
      </c>
      <c r="E2" s="5" t="s">
        <v>134</v>
      </c>
      <c r="F2" s="5" t="s">
        <v>135</v>
      </c>
      <c r="G2" s="25" t="s">
        <v>136</v>
      </c>
    </row>
    <row r="3" spans="1:7" x14ac:dyDescent="0.25">
      <c r="A3" s="26" t="s">
        <v>122</v>
      </c>
      <c r="B3" s="133" t="s">
        <v>123</v>
      </c>
      <c r="C3" s="7">
        <v>0</v>
      </c>
      <c r="D3" s="7">
        <v>1</v>
      </c>
      <c r="E3" s="7">
        <v>1</v>
      </c>
      <c r="F3" s="7">
        <v>2</v>
      </c>
      <c r="G3" s="29">
        <v>3</v>
      </c>
    </row>
    <row r="4" spans="1:7" x14ac:dyDescent="0.25">
      <c r="A4" s="26" t="s">
        <v>123</v>
      </c>
      <c r="B4" s="133" t="s">
        <v>124</v>
      </c>
      <c r="C4" s="7">
        <v>0</v>
      </c>
      <c r="D4" s="7">
        <v>1</v>
      </c>
      <c r="E4" s="7">
        <v>1</v>
      </c>
      <c r="F4" s="7">
        <v>2</v>
      </c>
      <c r="G4" s="29">
        <v>3</v>
      </c>
    </row>
    <row r="5" spans="1:7" x14ac:dyDescent="0.25">
      <c r="A5" s="26" t="s">
        <v>123</v>
      </c>
      <c r="B5" s="133" t="s">
        <v>126</v>
      </c>
      <c r="C5" s="7">
        <v>0</v>
      </c>
      <c r="D5" s="7">
        <v>1</v>
      </c>
      <c r="E5" s="7">
        <v>1</v>
      </c>
      <c r="F5" s="7">
        <v>2</v>
      </c>
      <c r="G5" s="29">
        <v>3</v>
      </c>
    </row>
    <row r="6" spans="1:7" ht="16.5" thickBot="1" x14ac:dyDescent="0.3">
      <c r="A6" s="27" t="s">
        <v>124</v>
      </c>
      <c r="B6" s="134" t="s">
        <v>126</v>
      </c>
      <c r="C6" s="8">
        <v>0</v>
      </c>
      <c r="D6" s="8">
        <v>1</v>
      </c>
      <c r="E6" s="8">
        <v>1</v>
      </c>
      <c r="F6" s="8">
        <v>2</v>
      </c>
      <c r="G6" s="9">
        <v>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99</vt:i4>
      </vt:variant>
    </vt:vector>
  </HeadingPairs>
  <TitlesOfParts>
    <vt:vector size="99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WaterQualityComponents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RKA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RKT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BeneficialReuseCost</vt:lpstr>
      <vt:lpstr>BeneficialReuseCredit</vt:lpstr>
      <vt:lpstr>CompletionsPadOutsideSystem</vt:lpstr>
      <vt:lpstr>Hydraulics</vt:lpstr>
      <vt:lpstr>Economics</vt:lpstr>
      <vt:lpstr>FreshwaterQuality</vt:lpstr>
      <vt:lpstr>PadWaterQuality</vt:lpstr>
      <vt:lpstr>StorageInitialWaterQuality</vt:lpstr>
      <vt:lpstr>PadStorageInitialWaterQuality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Travis Arnold</cp:lastModifiedBy>
  <cp:revision/>
  <dcterms:created xsi:type="dcterms:W3CDTF">2021-03-26T14:51:49Z</dcterms:created>
  <dcterms:modified xsi:type="dcterms:W3CDTF">2023-12-06T14:28:35Z</dcterms:modified>
  <cp:category/>
  <cp:contentStatus/>
</cp:coreProperties>
</file>