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tine/PycharmProjects/ProjectLEO_Data/LEODashTools/Trial Tools/bid-calculator/data/"/>
    </mc:Choice>
  </mc:AlternateContent>
  <xr:revisionPtr revIDLastSave="0" documentId="13_ncr:1_{CE128B75-4C47-C84D-A495-9B943660AE33}" xr6:coauthVersionLast="47" xr6:coauthVersionMax="47" xr10:uidLastSave="{00000000-0000-0000-0000-000000000000}"/>
  <bookViews>
    <workbookView xWindow="0" yWindow="500" windowWidth="35840" windowHeight="21900" xr2:uid="{845FDD25-59E6-4B4D-A488-33FD7F6BF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P5" i="1" s="1"/>
  <c r="O5" i="1"/>
  <c r="E28" i="1"/>
  <c r="E35" i="1"/>
  <c r="E36" i="1" l="1"/>
  <c r="O8" i="1"/>
  <c r="O9" i="1"/>
  <c r="O10" i="1"/>
  <c r="O11" i="1"/>
  <c r="O12" i="1"/>
  <c r="O13" i="1"/>
  <c r="O14" i="1"/>
  <c r="O15" i="1"/>
  <c r="O7" i="1"/>
  <c r="O6" i="1"/>
  <c r="G6" i="1"/>
  <c r="G7" i="1"/>
  <c r="G8" i="1"/>
  <c r="G9" i="1"/>
  <c r="G10" i="1"/>
  <c r="G11" i="1"/>
  <c r="G12" i="1"/>
  <c r="G13" i="1"/>
  <c r="G14" i="1"/>
  <c r="G15" i="1"/>
  <c r="G5" i="1"/>
  <c r="E29" i="1"/>
  <c r="E37" i="1" s="1"/>
  <c r="B6" i="1"/>
  <c r="K6" i="1" s="1"/>
  <c r="M6" i="1" s="1"/>
  <c r="B7" i="1"/>
  <c r="K7" i="1" s="1"/>
  <c r="M7" i="1" s="1"/>
  <c r="B8" i="1"/>
  <c r="K8" i="1" s="1"/>
  <c r="M8" i="1" s="1"/>
  <c r="B9" i="1"/>
  <c r="K9" i="1" s="1"/>
  <c r="M9" i="1" s="1"/>
  <c r="B10" i="1"/>
  <c r="K10" i="1" s="1"/>
  <c r="M10" i="1" s="1"/>
  <c r="B11" i="1"/>
  <c r="K11" i="1" s="1"/>
  <c r="M11" i="1" s="1"/>
  <c r="B12" i="1"/>
  <c r="K12" i="1" s="1"/>
  <c r="M12" i="1" s="1"/>
  <c r="B13" i="1"/>
  <c r="K13" i="1" s="1"/>
  <c r="M13" i="1" s="1"/>
  <c r="B14" i="1"/>
  <c r="K14" i="1" s="1"/>
  <c r="M14" i="1" s="1"/>
  <c r="B15" i="1"/>
  <c r="K15" i="1" s="1"/>
  <c r="M15" i="1" s="1"/>
  <c r="B5" i="1"/>
  <c r="K5" i="1" s="1"/>
  <c r="E31" i="1" l="1"/>
  <c r="E33" i="1" s="1"/>
  <c r="C5" i="1"/>
  <c r="C12" i="1"/>
  <c r="C8" i="1"/>
  <c r="C9" i="1"/>
  <c r="C15" i="1"/>
  <c r="C11" i="1"/>
  <c r="C7" i="1"/>
  <c r="C13" i="1"/>
  <c r="C14" i="1"/>
  <c r="C10" i="1"/>
  <c r="C6" i="1"/>
  <c r="I13" i="1"/>
  <c r="I14" i="1"/>
  <c r="I9" i="1"/>
  <c r="I10" i="1"/>
  <c r="I6" i="1"/>
  <c r="I15" i="1"/>
  <c r="I11" i="1"/>
  <c r="I7" i="1"/>
  <c r="I8" i="1"/>
  <c r="I12" i="1"/>
  <c r="P9" i="1" l="1"/>
  <c r="Q9" i="1" s="1"/>
  <c r="P10" i="1"/>
  <c r="P8" i="1"/>
  <c r="Q8" i="1" s="1"/>
  <c r="P12" i="1"/>
  <c r="Q12" i="1" s="1"/>
  <c r="P13" i="1"/>
  <c r="P14" i="1"/>
  <c r="Q14" i="1" s="1"/>
  <c r="P15" i="1"/>
  <c r="Q15" i="1" s="1"/>
  <c r="P11" i="1"/>
  <c r="Q5" i="1"/>
  <c r="S5" i="1" s="1"/>
  <c r="Q10" i="1"/>
  <c r="P7" i="1"/>
  <c r="P6" i="1"/>
  <c r="Q6" i="1" s="1"/>
  <c r="D7" i="1"/>
  <c r="E7" i="1" s="1"/>
  <c r="L7" i="1" s="1"/>
  <c r="D11" i="1"/>
  <c r="D15" i="1"/>
  <c r="D8" i="1"/>
  <c r="D12" i="1"/>
  <c r="E12" i="1" s="1"/>
  <c r="L12" i="1" s="1"/>
  <c r="D5" i="1"/>
  <c r="E5" i="1" s="1"/>
  <c r="D9" i="1"/>
  <c r="D13" i="1"/>
  <c r="D6" i="1"/>
  <c r="D10" i="1"/>
  <c r="D14" i="1"/>
  <c r="E15" i="1"/>
  <c r="L15" i="1" s="1"/>
  <c r="E6" i="1"/>
  <c r="H6" i="1" s="1"/>
  <c r="E10" i="1"/>
  <c r="H10" i="1" s="1"/>
  <c r="E11" i="1"/>
  <c r="H11" i="1" s="1"/>
  <c r="E14" i="1"/>
  <c r="H14" i="1" s="1"/>
  <c r="E13" i="1"/>
  <c r="E8" i="1"/>
  <c r="E9" i="1"/>
  <c r="R6" i="1" l="1"/>
  <c r="Q13" i="1"/>
  <c r="S13" i="1" s="1"/>
  <c r="Q11" i="1"/>
  <c r="S11" i="1" s="1"/>
  <c r="Q7" i="1"/>
  <c r="R7" i="1" s="1"/>
  <c r="H15" i="1"/>
  <c r="R8" i="1"/>
  <c r="S8" i="1"/>
  <c r="S6" i="1"/>
  <c r="R5" i="1"/>
  <c r="R14" i="1"/>
  <c r="S14" i="1"/>
  <c r="R10" i="1"/>
  <c r="S10" i="1"/>
  <c r="R12" i="1"/>
  <c r="S12" i="1"/>
  <c r="R9" i="1"/>
  <c r="S9" i="1"/>
  <c r="R15" i="1"/>
  <c r="S15" i="1"/>
  <c r="H7" i="1"/>
  <c r="L6" i="1"/>
  <c r="H12" i="1"/>
  <c r="L10" i="1"/>
  <c r="L11" i="1"/>
  <c r="L14" i="1"/>
  <c r="H5" i="1"/>
  <c r="L5" i="1"/>
  <c r="H8" i="1"/>
  <c r="L8" i="1"/>
  <c r="H13" i="1"/>
  <c r="L13" i="1"/>
  <c r="L9" i="1"/>
  <c r="H9" i="1"/>
  <c r="R13" i="1" l="1"/>
  <c r="R11" i="1"/>
  <c r="S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tc={72DB76E1-B72E-1C49-9F5F-3D3D418B1D9B}</author>
    <author>tc={BDA4FA7B-4FDA-EE44-BF02-D0634B99694E}</author>
    <author>tc={EFAB1AC0-6511-354A-83E9-ADCA2174E26F}</author>
    <author>tc={942C9C93-C420-4F42-A6EE-6E8398B4FD23}</author>
    <author>tc={8D8C04E1-FBE3-5844-A338-326BAF1909D1}</author>
    <author>tc={156EE361-B99D-6240-A749-D13AE66725B8}</author>
    <author>tc={AFF8D80E-6A85-0C4A-864F-982FEFC89C0B}</author>
    <author>tc={BD73A1A1-7297-9D4D-B4C5-54EDA06B437A}</author>
    <author>tc={7B1CF695-A228-9941-97E9-23471A6BBD3D}</author>
    <author>tc={566042D2-506E-1440-85A0-992C4B89CA0D}</author>
    <author>tc={A0D00CD9-E450-6F49-B7D5-2A5AAEEB76AB}</author>
    <author>tc={C6523682-C71C-B143-ABB5-67546943A52F}</author>
    <author>tc={2F334921-BB12-EF4B-A401-031F402E4F39}</author>
  </authors>
  <commentList>
    <comment ref="C3" authorId="0" shapeId="0" xr:uid="{72DB76E1-B72E-1C49-9F5F-3D3D418B1D9B}">
      <text>
        <t>[Threaded comment]
Your version of Excel allows you to read this threaded comment; however, any edits to it will get removed if the file is opened in a newer version of Excel. Learn more: https://go.microsoft.com/fwlink/?linkid=870924
Comment:
    energy efficiency losses - DUOS gains(negative number) + LCOS (cycle cost) + personnel</t>
      </text>
    </comment>
    <comment ref="G3" authorId="1" shapeId="0" xr:uid="{BDA4FA7B-4FDA-EE44-BF02-D0634B9969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assuming utilisation fraction of 1 </t>
      </text>
    </comment>
    <comment ref="K3" authorId="2" shapeId="0" xr:uid="{EFAB1AC0-6511-354A-83E9-ADCA2174E26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utilisation fraction of 1 and settlement rule of 1</t>
      </text>
    </comment>
    <comment ref="C4" authorId="3" shapeId="0" xr:uid="{942C9C93-C420-4F42-A6EE-6E8398B4FD23}">
      <text>
        <t>[Threaded comment]
Your version of Excel allows you to read this threaded comment; however, any edits to it will get removed if the file is opened in a newer version of Excel. Learn more: https://go.microsoft.com/fwlink/?linkid=870924
Comment:
    £/kWh</t>
      </text>
    </comment>
    <comment ref="G19" authorId="4" shapeId="0" xr:uid="{8D8C04E1-FBE3-5844-A338-326BAF1909D1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5 days of 15:00-19:00</t>
      </text>
    </comment>
    <comment ref="E24" authorId="5" shapeId="0" xr:uid="{156EE361-B99D-6240-A749-D13AE66725B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10% of battery is for flex services</t>
      </text>
    </comment>
    <comment ref="G24" authorId="6" shapeId="0" xr:uid="{AFF8D80E-6A85-0C4A-864F-982FEFC89C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currently includes the full cost of the battery, this could be included as a fixed cost instead and therefore included in the availability bid. Also, only part of this cost should be included if the battery is used for other services.</t>
      </text>
    </comment>
    <comment ref="D28" authorId="7" shapeId="0" xr:uid="{BD73A1A1-7297-9D4D-B4C5-54EDA06B437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number of hours to take part in an auction and upload data following delivery period.</t>
      </text>
    </comment>
    <comment ref="G28" authorId="8" shapeId="0" xr:uid="{7B1CF695-A228-9941-97E9-23471A6BBD3D}">
      <text>
        <t>[Threaded comment]
Your version of Excel allows you to read this threaded comment; however, any edits to it will get removed if the file is opened in a newer version of Excel. Learn more: https://go.microsoft.com/fwlink/?linkid=870924
Comment:
    10 minutes</t>
      </text>
    </comment>
    <comment ref="D29" authorId="9" shapeId="0" xr:uid="{566042D2-506E-1440-85A0-992C4B89CA0D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to schedule/dispatch utilisation instructions</t>
      </text>
    </comment>
    <comment ref="G29" authorId="10" shapeId="0" xr:uid="{A0D00CD9-E450-6F49-B7D5-2A5AAEEB76AB}">
      <text>
        <t>[Threaded comment]
Your version of Excel allows you to read this threaded comment; however, any edits to it will get removed if the file is opened in a newer version of Excel. Learn more: https://go.microsoft.com/fwlink/?linkid=870924
Comment:
    5 minutes per instruction</t>
      </text>
    </comment>
    <comment ref="C35" authorId="11" shapeId="0" xr:uid="{C6523682-C71C-B143-ABB5-67546943A5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arbitrage between high and low DUOS (assuming service delivery is during red and battery recharges during green). Also assumes that the site never exports.</t>
      </text>
    </comment>
    <comment ref="E38" authorId="12" shapeId="0" xr:uid="{2F334921-BB12-EF4B-A401-031F402E4F3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lower than TCV if any profit is to be made through utilisation stratgey
Reply:
    or it represents the minimum utilisation part of a bid</t>
      </text>
    </comment>
  </commentList>
</comments>
</file>

<file path=xl/sharedStrings.xml><?xml version="1.0" encoding="utf-8"?>
<sst xmlns="http://schemas.openxmlformats.org/spreadsheetml/2006/main" count="52" uniqueCount="45">
  <si>
    <t>Maximising Availability</t>
  </si>
  <si>
    <t>Maximising Utilisation</t>
  </si>
  <si>
    <r>
      <t>Actual Utilisation Hours</t>
    </r>
    <r>
      <rPr>
        <sz val="8"/>
        <color theme="1"/>
        <rFont val="Calibri"/>
        <family val="2"/>
        <scheme val="minor"/>
      </rPr>
      <t> </t>
    </r>
  </si>
  <si>
    <t>Revenue</t>
  </si>
  <si>
    <t>TCV (£/kWh)</t>
  </si>
  <si>
    <t>Difference</t>
  </si>
  <si>
    <t>(Availability – Utilisation)</t>
  </si>
  <si>
    <t>-</t>
  </si>
  <si>
    <t>Profit</t>
  </si>
  <si>
    <t>&lt;- based on quick google figure of $400 / MWh</t>
  </si>
  <si>
    <t>LCOS battery</t>
  </si>
  <si>
    <t>LCOS hydro (£/kWh)</t>
  </si>
  <si>
    <t>Battery roundtrip efficiency</t>
  </si>
  <si>
    <t>Hydro roundtrip efficiency</t>
  </si>
  <si>
    <t>Energy cost (£/kWh)</t>
  </si>
  <si>
    <t>Generation energy cost (£/kWh)</t>
  </si>
  <si>
    <t>Battery power (kW)</t>
  </si>
  <si>
    <t>Battery</t>
  </si>
  <si>
    <t>Bid</t>
  </si>
  <si>
    <t>Energy (kWh)</t>
  </si>
  <si>
    <t>Fixed participation cost</t>
  </si>
  <si>
    <t>Marginal cost of utilisation (£)</t>
  </si>
  <si>
    <t>hourly rate</t>
  </si>
  <si>
    <t>fixed personnel hours</t>
  </si>
  <si>
    <t>personnel marginal hours</t>
  </si>
  <si>
    <t>hours per hour utilisation</t>
  </si>
  <si>
    <t>marginal energy cost of utilisation (£/kWh)</t>
  </si>
  <si>
    <t>marginal hourly cost of utilisation (£/hour)</t>
  </si>
  <si>
    <t>marginal personnel cost /kWh</t>
  </si>
  <si>
    <t>total marginal cost</t>
  </si>
  <si>
    <t>Personnel costs</t>
  </si>
  <si>
    <t>Edit to explore</t>
  </si>
  <si>
    <t>Operational Profit</t>
  </si>
  <si>
    <t>Operational Cost</t>
  </si>
  <si>
    <t>Reasonable estimates battery</t>
  </si>
  <si>
    <t>Availability Bid</t>
  </si>
  <si>
    <t>Utilisation Bid</t>
  </si>
  <si>
    <t>Weekly availability hours</t>
  </si>
  <si>
    <t>Total contract value (TCV)</t>
  </si>
  <si>
    <t>fixed personnel cost</t>
  </si>
  <si>
    <t>Other fixed costs</t>
  </si>
  <si>
    <t>Total fixed costs</t>
  </si>
  <si>
    <t>DUOS (green)</t>
  </si>
  <si>
    <t>DUOS (red)</t>
  </si>
  <si>
    <t>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</si>
</sst>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_);[Red]\(&quot;£&quot;#,##0.00\)"/>
    <numFmt numFmtId="164" formatCode="&quot;£&quot;#,##0.000_);[Red]\(&quot;£&quot;#,##0.000\)"/>
    <numFmt numFmtId="165" formatCode="&quot;£&quot;#,##0.00"/>
    <numFmt numFmtId="166" formatCode="&quot;£&quot;#,##0.000"/>
    <numFmt numFmtId="167" formatCode="&quot;£&quot;#,##0.0000"/>
    <numFmt numFmtId="168" formatCode="0.00000"/>
    <numFmt numFmtId="169" formatCode="0.000000"/>
    <numFmt numFmtId="170" formatCode="&quot;£&quot;#,##0.000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8" fontId="0" fillId="0" borderId="0" xfId="0" applyNumberFormat="1"/>
    <xf numFmtId="0" fontId="2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8" fontId="3" fillId="0" borderId="7" xfId="0" applyNumberFormat="1" applyFont="1" applyBorder="1" applyAlignment="1">
      <alignment horizontal="right" vertical="center" wrapText="1"/>
    </xf>
    <xf numFmtId="165" fontId="3" fillId="0" borderId="7" xfId="0" applyNumberFormat="1" applyFont="1" applyBorder="1" applyAlignment="1">
      <alignment horizontal="right" vertical="center"/>
    </xf>
    <xf numFmtId="165" fontId="3" fillId="0" borderId="3" xfId="0" applyNumberFormat="1" applyFont="1" applyBorder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vertical="center"/>
    </xf>
    <xf numFmtId="8" fontId="3" fillId="0" borderId="0" xfId="0" applyNumberFormat="1" applyFont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right" vertical="center"/>
    </xf>
    <xf numFmtId="0" fontId="0" fillId="2" borderId="0" xfId="0" applyFill="1"/>
    <xf numFmtId="164" fontId="3" fillId="2" borderId="0" xfId="0" applyNumberFormat="1" applyFont="1" applyFill="1" applyBorder="1" applyAlignment="1">
      <alignment horizontal="right" vertical="center"/>
    </xf>
    <xf numFmtId="8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2" fontId="3" fillId="0" borderId="0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vertical="center"/>
    </xf>
    <xf numFmtId="165" fontId="3" fillId="0" borderId="13" xfId="0" applyNumberFormat="1" applyFont="1" applyBorder="1" applyAlignment="1">
      <alignment horizontal="right" vertical="center"/>
    </xf>
    <xf numFmtId="164" fontId="3" fillId="0" borderId="14" xfId="0" applyNumberFormat="1" applyFont="1" applyBorder="1" applyAlignment="1">
      <alignment horizontal="right" vertical="center" wrapText="1"/>
    </xf>
    <xf numFmtId="165" fontId="3" fillId="0" borderId="9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14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5" fontId="3" fillId="0" borderId="12" xfId="0" applyNumberFormat="1" applyFont="1" applyBorder="1" applyAlignment="1">
      <alignment vertical="center"/>
    </xf>
    <xf numFmtId="165" fontId="3" fillId="0" borderId="14" xfId="0" applyNumberFormat="1" applyFont="1" applyBorder="1" applyAlignment="1">
      <alignment vertical="center"/>
    </xf>
    <xf numFmtId="165" fontId="3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8" fontId="3" fillId="0" borderId="13" xfId="0" applyNumberFormat="1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 wrapText="1"/>
    </xf>
    <xf numFmtId="8" fontId="3" fillId="0" borderId="9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8" fontId="0" fillId="0" borderId="0" xfId="0" applyNumberFormat="1" applyFill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3" fillId="3" borderId="12" xfId="0" applyFont="1" applyFill="1" applyBorder="1" applyAlignment="1">
      <alignment horizontal="right" vertical="center"/>
    </xf>
    <xf numFmtId="2" fontId="3" fillId="3" borderId="0" xfId="0" applyNumberFormat="1" applyFont="1" applyFill="1" applyBorder="1" applyAlignment="1">
      <alignment horizontal="right" vertical="center" wrapText="1"/>
    </xf>
    <xf numFmtId="8" fontId="3" fillId="3" borderId="0" xfId="0" applyNumberFormat="1" applyFont="1" applyFill="1" applyBorder="1" applyAlignment="1">
      <alignment horizontal="right" vertical="center" wrapText="1"/>
    </xf>
    <xf numFmtId="8" fontId="3" fillId="3" borderId="13" xfId="0" applyNumberFormat="1" applyFont="1" applyFill="1" applyBorder="1" applyAlignment="1">
      <alignment horizontal="right" vertical="center" wrapText="1"/>
    </xf>
    <xf numFmtId="164" fontId="3" fillId="3" borderId="12" xfId="0" applyNumberFormat="1" applyFont="1" applyFill="1" applyBorder="1" applyAlignment="1">
      <alignment horizontal="right" vertical="center" wrapText="1"/>
    </xf>
    <xf numFmtId="165" fontId="3" fillId="3" borderId="0" xfId="0" applyNumberFormat="1" applyFont="1" applyFill="1" applyBorder="1" applyAlignment="1">
      <alignment horizontal="right" vertical="center"/>
    </xf>
    <xf numFmtId="165" fontId="3" fillId="3" borderId="13" xfId="0" applyNumberFormat="1" applyFont="1" applyFill="1" applyBorder="1" applyAlignment="1">
      <alignment horizontal="right" vertical="center"/>
    </xf>
    <xf numFmtId="165" fontId="3" fillId="3" borderId="12" xfId="0" applyNumberFormat="1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horizontal="right" vertical="center"/>
    </xf>
    <xf numFmtId="166" fontId="0" fillId="3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Rosehill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Full availability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Sheet1!$H$5:$H$15</c:f>
              <c:numCache>
                <c:formatCode>"£"#,##0.00</c:formatCode>
                <c:ptCount val="11"/>
                <c:pt idx="0">
                  <c:v>11.899999999999999</c:v>
                </c:pt>
                <c:pt idx="1">
                  <c:v>8.8142666666666649</c:v>
                </c:pt>
                <c:pt idx="2">
                  <c:v>5.7285333333333313</c:v>
                </c:pt>
                <c:pt idx="3">
                  <c:v>2.6427999999999994</c:v>
                </c:pt>
                <c:pt idx="4">
                  <c:v>-0.44293333333333429</c:v>
                </c:pt>
                <c:pt idx="5">
                  <c:v>-3.5286666666666662</c:v>
                </c:pt>
                <c:pt idx="6">
                  <c:v>-6.6143999999999998</c:v>
                </c:pt>
                <c:pt idx="7">
                  <c:v>-9.7001333333333335</c:v>
                </c:pt>
                <c:pt idx="8">
                  <c:v>-12.785866666666667</c:v>
                </c:pt>
                <c:pt idx="9">
                  <c:v>-15.871600000000001</c:v>
                </c:pt>
                <c:pt idx="10">
                  <c:v>-18.957333333333331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90-1B40-A656-2D0694C1D128}"/>
            </c:ext>
          </c:extLst>
        </c:ser>
        <c:ser>
          <c:idx val="1"/>
          <c:order val="1"/>
          <c:tx>
            <c:v>Full Utilisation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Sheet1!$L$5:$L$15</c:f>
              <c:numCache>
                <c:formatCode>"£"#,##0.00</c:formatCode>
                <c:ptCount val="11"/>
                <c:pt idx="0">
                  <c:v>-2.5</c:v>
                </c:pt>
                <c:pt idx="1">
                  <c:v>-0.78573333333333384</c:v>
                </c:pt>
                <c:pt idx="2">
                  <c:v>0.92853333333333232</c:v>
                </c:pt>
                <c:pt idx="3">
                  <c:v>2.6427999999999994</c:v>
                </c:pt>
                <c:pt idx="4">
                  <c:v>4.3570666666666664</c:v>
                </c:pt>
                <c:pt idx="5">
                  <c:v>6.0713333333333352</c:v>
                </c:pt>
                <c:pt idx="6">
                  <c:v>7.7855999999999987</c:v>
                </c:pt>
                <c:pt idx="7">
                  <c:v>9.4998666666666693</c:v>
                </c:pt>
                <c:pt idx="8">
                  <c:v>11.214133333333333</c:v>
                </c:pt>
                <c:pt idx="9">
                  <c:v>12.928399999999996</c:v>
                </c:pt>
                <c:pt idx="10">
                  <c:v>14.64266666666667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90-1B40-A656-2D0694C1D128}"/>
            </c:ext>
          </c:extLst>
        </c:ser>
        <c:ser>
          <c:idx val="2"/>
          <c:order val="2"/>
          <c:tx>
            <c:v>Break even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Sheet1!$R$5:$R$15</c:f>
              <c:numCache>
                <c:formatCode>"£"#,##0.00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90-1B40-A656-2D0694C1D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5360"/>
        <c:axId val="2128246575"/>
      </c:scatterChart>
      <c:valAx>
        <c:axId val="2037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 Utilisation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46575"/>
        <c:crosses val="autoZero"/>
        <c:crossBetween val="midCat"/>
      </c:valAx>
      <c:valAx>
        <c:axId val="21282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184150</xdr:colOff>
      <xdr:row>15</xdr:row>
      <xdr:rowOff>177800</xdr:rowOff>
    </xdr:from>
    <xdr:to>
      <xdr:col>18</xdr:col>
      <xdr:colOff>38100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F79B3-579F-B546-A9CF-6127D44A4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cot Wheeler" id="{1C5B9BB2-1C1B-7D46-B3CF-B075D9C888A2}" userId="S::engs1825@nexus.ox.ac.uk::dacbdf5b-6f6b-48b4-9aff-09206413a7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1-05T11:49:20.81" personId="{1C5B9BB2-1C1B-7D46-B3CF-B075D9C888A2}" id="{72DB76E1-B72E-1C49-9F5F-3D3D418B1D9B}">
    <text>energy efficiency losses - DUOS gains(negative number) + LCOS (cycle cost) + personnel</text>
  </threadedComment>
  <threadedComment ref="G3" dT="2022-01-04T18:13:14.94" personId="{1C5B9BB2-1C1B-7D46-B3CF-B075D9C888A2}" id="{BDA4FA7B-4FDA-EE44-BF02-D0634B99694E}">
    <text xml:space="preserve">assuming utilisation fraction of 1 </text>
  </threadedComment>
  <threadedComment ref="K3" dT="2022-01-04T18:13:36.91" personId="{1C5B9BB2-1C1B-7D46-B3CF-B075D9C888A2}" id="{EFAB1AC0-6511-354A-83E9-ADCA2174E26F}">
    <text>Assuming utilisation fraction of 1 and settlement rule of 1</text>
  </threadedComment>
  <threadedComment ref="C4" dT="2022-01-05T11:50:01.09" personId="{1C5B9BB2-1C1B-7D46-B3CF-B075D9C888A2}" id="{942C9C93-C420-4F42-A6EE-6E8398B4FD23}">
    <text>£/kWh</text>
  </threadedComment>
  <threadedComment ref="G19" dT="2022-01-05T15:21:29.00" personId="{1C5B9BB2-1C1B-7D46-B3CF-B075D9C888A2}" id="{8D8C04E1-FBE3-5844-A338-326BAF1909D1}">
    <text>based on 5 days of 15:00-19:00</text>
  </threadedComment>
  <threadedComment ref="E24" dT="2022-01-06T10:29:02.14" personId="{1C5B9BB2-1C1B-7D46-B3CF-B075D9C888A2}" id="{156EE361-B99D-6240-A749-D13AE66725B8}">
    <text>assuming 10% of battery is for flex services</text>
  </threadedComment>
  <threadedComment ref="G24" dT="2022-01-06T10:28:41.60" personId="{1C5B9BB2-1C1B-7D46-B3CF-B075D9C888A2}" id="{AFF8D80E-6A85-0C4A-864F-982FEFC89C0B}">
    <text>this currently includes the full cost of the battery, this could be included as a fixed cost instead and therefore included in the availability bid. Also, only part of this cost should be included if the battery is used for other services.</text>
  </threadedComment>
  <threadedComment ref="D28" dT="2022-01-05T12:26:34.34" personId="{1C5B9BB2-1C1B-7D46-B3CF-B075D9C888A2}" id="{BD73A1A1-7297-9D4D-B4C5-54EDA06B437A}">
    <text>estimate number of hours to take part in an auction and upload data following delivery period.</text>
  </threadedComment>
  <threadedComment ref="G28" dT="2022-01-05T12:30:14.91" personId="{1C5B9BB2-1C1B-7D46-B3CF-B075D9C888A2}" id="{7B1CF695-A228-9941-97E9-23471A6BBD3D}">
    <text>10 minutes</text>
  </threadedComment>
  <threadedComment ref="D29" dT="2022-01-05T12:27:41.49" personId="{1C5B9BB2-1C1B-7D46-B3CF-B075D9C888A2}" id="{566042D2-506E-1440-85A0-992C4B89CA0D}">
    <text>hours to schedule/dispatch utilisation instructions</text>
  </threadedComment>
  <threadedComment ref="G29" dT="2022-01-05T12:30:28.75" personId="{1C5B9BB2-1C1B-7D46-B3CF-B075D9C888A2}" id="{A0D00CD9-E450-6F49-B7D5-2A5AAEEB76AB}">
    <text>5 minutes per instruction</text>
  </threadedComment>
  <threadedComment ref="C35" dT="2022-01-06T10:31:03.97" personId="{1C5B9BB2-1C1B-7D46-B3CF-B075D9C888A2}" id="{C6523682-C71C-B143-ABB5-67546943A52F}">
    <text>this includes arbitrage between high and low DUOS (assuming service delivery is during red and battery recharges during green). Also assumes that the site never exports.</text>
  </threadedComment>
  <threadedComment ref="E38" dT="2022-01-05T12:43:41.14" personId="{1C5B9BB2-1C1B-7D46-B3CF-B075D9C888A2}" id="{2F334921-BB12-EF4B-A401-031F402E4F39}">
    <text>this needs to be lower than TCV if any profit is to be made through utilisation stratgey</text>
  </threadedComment>
  <threadedComment ref="E38" dT="2022-01-05T12:44:22.17" personId="{1C5B9BB2-1C1B-7D46-B3CF-B075D9C888A2}" id="{F5177279-2EAA-1E45-A153-4EBEBB52DB3A}" parentId="{2F334921-BB12-EF4B-A401-031F402E4F39}">
    <text>or it represents the minimum utilisation part of a bid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71EA-99D9-E045-8E74-277D6AF39804}">
  <dimension ref="A1:S42"/>
  <sheetViews>
    <sheetView tabSelected="1" workbookViewId="0">
      <selection activeCell="E38" sqref="E38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27.83203125" bestFit="1" customWidth="1"/>
    <col min="4" max="4" width="22.5" customWidth="1"/>
    <col min="5" max="5" width="16.6640625" customWidth="1"/>
    <col min="6" max="6" width="30.83203125" customWidth="1"/>
    <col min="7" max="7" width="26" bestFit="1" customWidth="1"/>
    <col min="14" max="14" width="20.6640625" bestFit="1" customWidth="1"/>
    <col min="15" max="15" width="12.6640625" bestFit="1" customWidth="1"/>
    <col min="16" max="16" width="12" bestFit="1" customWidth="1"/>
  </cols>
  <sheetData>
    <row r="1" spans="1:19" ht="17" thickBot="1" x14ac:dyDescent="0.25">
      <c r="A1" t="s">
        <v>17</v>
      </c>
    </row>
    <row r="2" spans="1:19" ht="17" thickBot="1" x14ac:dyDescent="0.25">
      <c r="A2" s="14"/>
      <c r="B2" s="14"/>
      <c r="C2" s="14"/>
      <c r="D2" s="14"/>
      <c r="E2" s="14"/>
      <c r="F2" s="67" t="s">
        <v>0</v>
      </c>
      <c r="G2" s="68"/>
      <c r="H2" s="68"/>
      <c r="I2" s="69"/>
      <c r="J2" s="70" t="s">
        <v>1</v>
      </c>
      <c r="K2" s="71"/>
      <c r="L2" s="71"/>
      <c r="M2" s="72"/>
      <c r="N2" s="14"/>
      <c r="O2" s="64" t="s">
        <v>44</v>
      </c>
      <c r="P2" s="64"/>
      <c r="Q2" s="64"/>
      <c r="R2" s="64"/>
      <c r="S2" s="64"/>
    </row>
    <row r="3" spans="1:19" ht="28" customHeight="1" x14ac:dyDescent="0.2">
      <c r="A3" s="65" t="s">
        <v>2</v>
      </c>
      <c r="B3" s="28" t="s">
        <v>19</v>
      </c>
      <c r="C3" s="28" t="s">
        <v>21</v>
      </c>
      <c r="D3" s="28" t="s">
        <v>20</v>
      </c>
      <c r="E3" s="38" t="s">
        <v>33</v>
      </c>
      <c r="F3" s="29" t="s">
        <v>18</v>
      </c>
      <c r="G3" s="3" t="s">
        <v>3</v>
      </c>
      <c r="H3" s="28" t="s">
        <v>32</v>
      </c>
      <c r="I3" s="2" t="s">
        <v>4</v>
      </c>
      <c r="J3" s="7" t="s">
        <v>18</v>
      </c>
      <c r="K3" s="3" t="s">
        <v>3</v>
      </c>
      <c r="L3" s="3" t="s">
        <v>8</v>
      </c>
      <c r="M3" s="2" t="s">
        <v>4</v>
      </c>
      <c r="N3" s="1" t="s">
        <v>5</v>
      </c>
      <c r="O3" s="46" t="s">
        <v>35</v>
      </c>
      <c r="P3" s="46" t="s">
        <v>36</v>
      </c>
      <c r="Q3" s="46" t="s">
        <v>3</v>
      </c>
      <c r="R3" s="46" t="s">
        <v>8</v>
      </c>
      <c r="S3" s="46" t="s">
        <v>4</v>
      </c>
    </row>
    <row r="4" spans="1:19" ht="17" thickBot="1" x14ac:dyDescent="0.25">
      <c r="A4" s="66"/>
      <c r="B4" s="30"/>
      <c r="C4" s="30"/>
      <c r="D4" s="30"/>
      <c r="E4" s="39"/>
      <c r="F4" s="31"/>
      <c r="G4" s="32"/>
      <c r="H4" s="32"/>
      <c r="I4" s="33"/>
      <c r="J4" s="34"/>
      <c r="K4" s="32"/>
      <c r="L4" s="32"/>
      <c r="M4" s="33"/>
      <c r="N4" s="4" t="s">
        <v>6</v>
      </c>
    </row>
    <row r="5" spans="1:19" x14ac:dyDescent="0.2">
      <c r="A5" s="40">
        <v>0</v>
      </c>
      <c r="B5" s="22">
        <f t="shared" ref="B5:B15" si="0">A5*$E$26</f>
        <v>0</v>
      </c>
      <c r="C5" s="15">
        <f>($E$35*B5)+(A5*$E$36)</f>
        <v>0</v>
      </c>
      <c r="D5" s="15">
        <f>$E$33</f>
        <v>2.5</v>
      </c>
      <c r="E5" s="41">
        <f t="shared" ref="E5:E15" si="1">C5+D5</f>
        <v>2.5</v>
      </c>
      <c r="F5" s="23">
        <v>4.4999999999999998E-2</v>
      </c>
      <c r="G5" s="16">
        <f>F5*$E$19*$E$26</f>
        <v>14.399999999999999</v>
      </c>
      <c r="H5" s="16">
        <f t="shared" ref="H5:H15" si="2">G5-E5</f>
        <v>11.899999999999999</v>
      </c>
      <c r="I5" s="24" t="s">
        <v>7</v>
      </c>
      <c r="J5" s="35">
        <v>0.3</v>
      </c>
      <c r="K5" s="16">
        <f t="shared" ref="K5:K15" si="3">J5*B5</f>
        <v>0</v>
      </c>
      <c r="L5" s="16">
        <f t="shared" ref="L5:L15" si="4">K5-E5</f>
        <v>-2.5</v>
      </c>
      <c r="M5" s="24" t="s">
        <v>7</v>
      </c>
      <c r="N5" s="37">
        <v>14.4</v>
      </c>
      <c r="O5" s="52">
        <f>$E$33/$E$26/$E$19</f>
        <v>7.8125E-3</v>
      </c>
      <c r="P5" s="49">
        <f>$E$38</f>
        <v>0.19285833333333333</v>
      </c>
      <c r="Q5" s="12">
        <f>(O5*$E$19*$E$26)+(P5*B5)</f>
        <v>2.5</v>
      </c>
      <c r="R5" s="16">
        <f>Q5-E5</f>
        <v>0</v>
      </c>
      <c r="S5" s="25" t="e">
        <f>Q5/B5</f>
        <v>#DIV/0!</v>
      </c>
    </row>
    <row r="6" spans="1:19" x14ac:dyDescent="0.2">
      <c r="A6" s="40">
        <v>1</v>
      </c>
      <c r="B6" s="22">
        <f t="shared" si="0"/>
        <v>16</v>
      </c>
      <c r="C6" s="15">
        <f t="shared" ref="C6:C15" si="5">($E$35*B6)+(A6*$E$36)</f>
        <v>3.0857333333333332</v>
      </c>
      <c r="D6" s="15">
        <f t="shared" ref="D6:D15" si="6">$E$33</f>
        <v>2.5</v>
      </c>
      <c r="E6" s="41">
        <f t="shared" si="1"/>
        <v>5.5857333333333337</v>
      </c>
      <c r="F6" s="23">
        <v>4.4999999999999998E-2</v>
      </c>
      <c r="G6" s="16">
        <f t="shared" ref="G6:G15" si="7">F6*$E$19*$E$26</f>
        <v>14.399999999999999</v>
      </c>
      <c r="H6" s="16">
        <f t="shared" si="2"/>
        <v>8.8142666666666649</v>
      </c>
      <c r="I6" s="25">
        <f t="shared" ref="I6:I15" si="8">G6/B6</f>
        <v>0.89999999999999991</v>
      </c>
      <c r="J6" s="35">
        <v>0.3</v>
      </c>
      <c r="K6" s="16">
        <f t="shared" si="3"/>
        <v>4.8</v>
      </c>
      <c r="L6" s="16">
        <f t="shared" si="4"/>
        <v>-0.78573333333333384</v>
      </c>
      <c r="M6" s="25">
        <f t="shared" ref="M6:M15" si="9">K6/B6</f>
        <v>0.3</v>
      </c>
      <c r="N6" s="37">
        <v>9.6</v>
      </c>
      <c r="O6" s="48">
        <f t="shared" ref="O6:O15" si="10">$E$33/$E$26/$E$19</f>
        <v>7.8125E-3</v>
      </c>
      <c r="P6" s="12">
        <f t="shared" ref="P6:P14" si="11">$E$38</f>
        <v>0.19285833333333333</v>
      </c>
      <c r="Q6" s="12">
        <f t="shared" ref="Q6:Q15" si="12">(O6*$E$19*$E$26)+(P6*B6)</f>
        <v>5.5857333333333337</v>
      </c>
      <c r="R6" s="16">
        <f>Q6-E6</f>
        <v>0</v>
      </c>
      <c r="S6" s="25">
        <f t="shared" ref="S6:S15" si="13">Q6/B6</f>
        <v>0.34910833333333335</v>
      </c>
    </row>
    <row r="7" spans="1:19" x14ac:dyDescent="0.2">
      <c r="A7" s="42">
        <v>2</v>
      </c>
      <c r="B7" s="22">
        <f t="shared" si="0"/>
        <v>32</v>
      </c>
      <c r="C7" s="15">
        <f t="shared" si="5"/>
        <v>6.1714666666666664</v>
      </c>
      <c r="D7" s="15">
        <f t="shared" si="6"/>
        <v>2.5</v>
      </c>
      <c r="E7" s="41">
        <f t="shared" si="1"/>
        <v>8.6714666666666673</v>
      </c>
      <c r="F7" s="23">
        <v>4.4999999999999998E-2</v>
      </c>
      <c r="G7" s="16">
        <f t="shared" si="7"/>
        <v>14.399999999999999</v>
      </c>
      <c r="H7" s="16">
        <f t="shared" si="2"/>
        <v>5.7285333333333313</v>
      </c>
      <c r="I7" s="25">
        <f t="shared" si="8"/>
        <v>0.44999999999999996</v>
      </c>
      <c r="J7" s="35">
        <v>0.3</v>
      </c>
      <c r="K7" s="16">
        <f t="shared" si="3"/>
        <v>9.6</v>
      </c>
      <c r="L7" s="16">
        <f t="shared" si="4"/>
        <v>0.92853333333333232</v>
      </c>
      <c r="M7" s="25">
        <f t="shared" si="9"/>
        <v>0.3</v>
      </c>
      <c r="N7" s="37">
        <v>4.8</v>
      </c>
      <c r="O7" s="48">
        <f t="shared" si="10"/>
        <v>7.8125E-3</v>
      </c>
      <c r="P7" s="12">
        <f t="shared" si="11"/>
        <v>0.19285833333333333</v>
      </c>
      <c r="Q7" s="12">
        <f t="shared" si="12"/>
        <v>8.6714666666666673</v>
      </c>
      <c r="R7" s="16">
        <f t="shared" ref="R7:R15" si="14">Q7-E7</f>
        <v>0</v>
      </c>
      <c r="S7" s="25">
        <f t="shared" si="13"/>
        <v>0.27098333333333335</v>
      </c>
    </row>
    <row r="8" spans="1:19" x14ac:dyDescent="0.2">
      <c r="A8" s="53">
        <v>3</v>
      </c>
      <c r="B8" s="54">
        <f t="shared" si="0"/>
        <v>48</v>
      </c>
      <c r="C8" s="55">
        <f t="shared" si="5"/>
        <v>9.2571999999999992</v>
      </c>
      <c r="D8" s="55">
        <f t="shared" si="6"/>
        <v>2.5</v>
      </c>
      <c r="E8" s="56">
        <f t="shared" si="1"/>
        <v>11.757199999999999</v>
      </c>
      <c r="F8" s="57">
        <v>4.4999999999999998E-2</v>
      </c>
      <c r="G8" s="58">
        <f t="shared" si="7"/>
        <v>14.399999999999999</v>
      </c>
      <c r="H8" s="58">
        <f t="shared" si="2"/>
        <v>2.6427999999999994</v>
      </c>
      <c r="I8" s="59">
        <f t="shared" si="8"/>
        <v>0.3</v>
      </c>
      <c r="J8" s="60">
        <v>0.3</v>
      </c>
      <c r="K8" s="58">
        <f t="shared" si="3"/>
        <v>14.399999999999999</v>
      </c>
      <c r="L8" s="58">
        <f t="shared" si="4"/>
        <v>2.6427999999999994</v>
      </c>
      <c r="M8" s="59">
        <f t="shared" si="9"/>
        <v>0.3</v>
      </c>
      <c r="N8" s="61">
        <v>0</v>
      </c>
      <c r="O8" s="62">
        <f t="shared" si="10"/>
        <v>7.8125E-3</v>
      </c>
      <c r="P8" s="63">
        <f t="shared" si="11"/>
        <v>0.19285833333333333</v>
      </c>
      <c r="Q8" s="63">
        <f t="shared" si="12"/>
        <v>11.757199999999999</v>
      </c>
      <c r="R8" s="58">
        <f t="shared" si="14"/>
        <v>0</v>
      </c>
      <c r="S8" s="59">
        <f t="shared" si="13"/>
        <v>0.24494166666666664</v>
      </c>
    </row>
    <row r="9" spans="1:19" x14ac:dyDescent="0.2">
      <c r="A9" s="42">
        <v>4</v>
      </c>
      <c r="B9" s="22">
        <f t="shared" si="0"/>
        <v>64</v>
      </c>
      <c r="C9" s="15">
        <f t="shared" si="5"/>
        <v>12.342933333333333</v>
      </c>
      <c r="D9" s="15">
        <f t="shared" si="6"/>
        <v>2.5</v>
      </c>
      <c r="E9" s="41">
        <f t="shared" si="1"/>
        <v>14.842933333333333</v>
      </c>
      <c r="F9" s="23">
        <v>4.4999999999999998E-2</v>
      </c>
      <c r="G9" s="16">
        <f t="shared" si="7"/>
        <v>14.399999999999999</v>
      </c>
      <c r="H9" s="16">
        <f t="shared" si="2"/>
        <v>-0.44293333333333429</v>
      </c>
      <c r="I9" s="25">
        <f t="shared" si="8"/>
        <v>0.22499999999999998</v>
      </c>
      <c r="J9" s="35">
        <v>0.3</v>
      </c>
      <c r="K9" s="16">
        <f t="shared" si="3"/>
        <v>19.2</v>
      </c>
      <c r="L9" s="16">
        <f t="shared" si="4"/>
        <v>4.3570666666666664</v>
      </c>
      <c r="M9" s="25">
        <f t="shared" si="9"/>
        <v>0.3</v>
      </c>
      <c r="N9" s="37">
        <v>-4.8</v>
      </c>
      <c r="O9" s="48">
        <f t="shared" si="10"/>
        <v>7.8125E-3</v>
      </c>
      <c r="P9" s="12">
        <f t="shared" si="11"/>
        <v>0.19285833333333333</v>
      </c>
      <c r="Q9" s="12">
        <f t="shared" si="12"/>
        <v>14.842933333333333</v>
      </c>
      <c r="R9" s="16">
        <f t="shared" si="14"/>
        <v>0</v>
      </c>
      <c r="S9" s="25">
        <f t="shared" si="13"/>
        <v>0.23192083333333333</v>
      </c>
    </row>
    <row r="10" spans="1:19" x14ac:dyDescent="0.2">
      <c r="A10" s="40">
        <v>5</v>
      </c>
      <c r="B10" s="22">
        <f t="shared" si="0"/>
        <v>80</v>
      </c>
      <c r="C10" s="15">
        <f t="shared" si="5"/>
        <v>15.428666666666667</v>
      </c>
      <c r="D10" s="15">
        <f t="shared" si="6"/>
        <v>2.5</v>
      </c>
      <c r="E10" s="41">
        <f t="shared" si="1"/>
        <v>17.928666666666665</v>
      </c>
      <c r="F10" s="23">
        <v>4.4999999999999998E-2</v>
      </c>
      <c r="G10" s="16">
        <f t="shared" si="7"/>
        <v>14.399999999999999</v>
      </c>
      <c r="H10" s="16">
        <f t="shared" si="2"/>
        <v>-3.5286666666666662</v>
      </c>
      <c r="I10" s="25">
        <f t="shared" si="8"/>
        <v>0.18</v>
      </c>
      <c r="J10" s="35">
        <v>0.3</v>
      </c>
      <c r="K10" s="16">
        <f t="shared" si="3"/>
        <v>24</v>
      </c>
      <c r="L10" s="16">
        <f t="shared" si="4"/>
        <v>6.0713333333333352</v>
      </c>
      <c r="M10" s="25">
        <f t="shared" si="9"/>
        <v>0.3</v>
      </c>
      <c r="N10" s="37">
        <v>-9.6</v>
      </c>
      <c r="O10" s="48">
        <f t="shared" si="10"/>
        <v>7.8125E-3</v>
      </c>
      <c r="P10" s="12">
        <f t="shared" si="11"/>
        <v>0.19285833333333333</v>
      </c>
      <c r="Q10" s="12">
        <f t="shared" si="12"/>
        <v>17.928666666666665</v>
      </c>
      <c r="R10" s="16">
        <f t="shared" si="14"/>
        <v>0</v>
      </c>
      <c r="S10" s="25">
        <f t="shared" si="13"/>
        <v>0.2241083333333333</v>
      </c>
    </row>
    <row r="11" spans="1:19" x14ac:dyDescent="0.2">
      <c r="A11" s="40">
        <v>6</v>
      </c>
      <c r="B11" s="22">
        <f t="shared" si="0"/>
        <v>96</v>
      </c>
      <c r="C11" s="15">
        <f t="shared" si="5"/>
        <v>18.514399999999998</v>
      </c>
      <c r="D11" s="15">
        <f t="shared" si="6"/>
        <v>2.5</v>
      </c>
      <c r="E11" s="41">
        <f t="shared" si="1"/>
        <v>21.014399999999998</v>
      </c>
      <c r="F11" s="23">
        <v>4.4999999999999998E-2</v>
      </c>
      <c r="G11" s="16">
        <f t="shared" si="7"/>
        <v>14.399999999999999</v>
      </c>
      <c r="H11" s="16">
        <f t="shared" si="2"/>
        <v>-6.6143999999999998</v>
      </c>
      <c r="I11" s="25">
        <f t="shared" si="8"/>
        <v>0.15</v>
      </c>
      <c r="J11" s="35">
        <v>0.3</v>
      </c>
      <c r="K11" s="16">
        <f t="shared" si="3"/>
        <v>28.799999999999997</v>
      </c>
      <c r="L11" s="16">
        <f t="shared" si="4"/>
        <v>7.7855999999999987</v>
      </c>
      <c r="M11" s="25">
        <f t="shared" si="9"/>
        <v>0.3</v>
      </c>
      <c r="N11" s="37">
        <v>-14.4</v>
      </c>
      <c r="O11" s="48">
        <f t="shared" si="10"/>
        <v>7.8125E-3</v>
      </c>
      <c r="P11" s="12">
        <f t="shared" si="11"/>
        <v>0.19285833333333333</v>
      </c>
      <c r="Q11" s="12">
        <f t="shared" si="12"/>
        <v>21.014399999999998</v>
      </c>
      <c r="R11" s="16">
        <f t="shared" si="14"/>
        <v>0</v>
      </c>
      <c r="S11" s="25">
        <f t="shared" si="13"/>
        <v>0.21889999999999998</v>
      </c>
    </row>
    <row r="12" spans="1:19" x14ac:dyDescent="0.2">
      <c r="A12" s="42">
        <v>7</v>
      </c>
      <c r="B12" s="22">
        <f t="shared" si="0"/>
        <v>112</v>
      </c>
      <c r="C12" s="15">
        <f t="shared" si="5"/>
        <v>21.600133333333332</v>
      </c>
      <c r="D12" s="15">
        <f t="shared" si="6"/>
        <v>2.5</v>
      </c>
      <c r="E12" s="41">
        <f t="shared" si="1"/>
        <v>24.100133333333332</v>
      </c>
      <c r="F12" s="23">
        <v>4.4999999999999998E-2</v>
      </c>
      <c r="G12" s="16">
        <f t="shared" si="7"/>
        <v>14.399999999999999</v>
      </c>
      <c r="H12" s="16">
        <f t="shared" si="2"/>
        <v>-9.7001333333333335</v>
      </c>
      <c r="I12" s="25">
        <f t="shared" si="8"/>
        <v>0.12857142857142856</v>
      </c>
      <c r="J12" s="35">
        <v>0.3</v>
      </c>
      <c r="K12" s="16">
        <f t="shared" si="3"/>
        <v>33.6</v>
      </c>
      <c r="L12" s="16">
        <f t="shared" si="4"/>
        <v>9.4998666666666693</v>
      </c>
      <c r="M12" s="25">
        <f t="shared" si="9"/>
        <v>0.3</v>
      </c>
      <c r="N12" s="37">
        <v>-19.2</v>
      </c>
      <c r="O12" s="48">
        <f t="shared" si="10"/>
        <v>7.8125E-3</v>
      </c>
      <c r="P12" s="12">
        <f t="shared" si="11"/>
        <v>0.19285833333333333</v>
      </c>
      <c r="Q12" s="12">
        <f t="shared" si="12"/>
        <v>24.100133333333332</v>
      </c>
      <c r="R12" s="16">
        <f t="shared" si="14"/>
        <v>0</v>
      </c>
      <c r="S12" s="25">
        <f t="shared" si="13"/>
        <v>0.2151797619047619</v>
      </c>
    </row>
    <row r="13" spans="1:19" x14ac:dyDescent="0.2">
      <c r="A13" s="42">
        <v>8</v>
      </c>
      <c r="B13" s="22">
        <f t="shared" si="0"/>
        <v>128</v>
      </c>
      <c r="C13" s="15">
        <f t="shared" si="5"/>
        <v>24.685866666666666</v>
      </c>
      <c r="D13" s="15">
        <f t="shared" si="6"/>
        <v>2.5</v>
      </c>
      <c r="E13" s="41">
        <f t="shared" si="1"/>
        <v>27.185866666666666</v>
      </c>
      <c r="F13" s="23">
        <v>4.4999999999999998E-2</v>
      </c>
      <c r="G13" s="16">
        <f t="shared" si="7"/>
        <v>14.399999999999999</v>
      </c>
      <c r="H13" s="16">
        <f t="shared" si="2"/>
        <v>-12.785866666666667</v>
      </c>
      <c r="I13" s="25">
        <f t="shared" si="8"/>
        <v>0.11249999999999999</v>
      </c>
      <c r="J13" s="35">
        <v>0.3</v>
      </c>
      <c r="K13" s="16">
        <f t="shared" si="3"/>
        <v>38.4</v>
      </c>
      <c r="L13" s="16">
        <f t="shared" si="4"/>
        <v>11.214133333333333</v>
      </c>
      <c r="M13" s="25">
        <f t="shared" si="9"/>
        <v>0.3</v>
      </c>
      <c r="N13" s="37">
        <v>-24</v>
      </c>
      <c r="O13" s="48">
        <f t="shared" si="10"/>
        <v>7.8125E-3</v>
      </c>
      <c r="P13" s="12">
        <f t="shared" si="11"/>
        <v>0.19285833333333333</v>
      </c>
      <c r="Q13" s="12">
        <f t="shared" si="12"/>
        <v>27.185866666666666</v>
      </c>
      <c r="R13" s="16">
        <f t="shared" si="14"/>
        <v>0</v>
      </c>
      <c r="S13" s="25">
        <f t="shared" si="13"/>
        <v>0.21238958333333333</v>
      </c>
    </row>
    <row r="14" spans="1:19" x14ac:dyDescent="0.2">
      <c r="A14" s="42">
        <v>9</v>
      </c>
      <c r="B14" s="22">
        <f t="shared" si="0"/>
        <v>144</v>
      </c>
      <c r="C14" s="15">
        <f t="shared" si="5"/>
        <v>27.771599999999999</v>
      </c>
      <c r="D14" s="15">
        <f t="shared" si="6"/>
        <v>2.5</v>
      </c>
      <c r="E14" s="41">
        <f t="shared" si="1"/>
        <v>30.271599999999999</v>
      </c>
      <c r="F14" s="23">
        <v>4.4999999999999998E-2</v>
      </c>
      <c r="G14" s="16">
        <f t="shared" si="7"/>
        <v>14.399999999999999</v>
      </c>
      <c r="H14" s="16">
        <f t="shared" si="2"/>
        <v>-15.871600000000001</v>
      </c>
      <c r="I14" s="25">
        <f t="shared" si="8"/>
        <v>9.9999999999999992E-2</v>
      </c>
      <c r="J14" s="35">
        <v>0.3</v>
      </c>
      <c r="K14" s="16">
        <f t="shared" si="3"/>
        <v>43.199999999999996</v>
      </c>
      <c r="L14" s="16">
        <f t="shared" si="4"/>
        <v>12.928399999999996</v>
      </c>
      <c r="M14" s="25">
        <f t="shared" si="9"/>
        <v>0.3</v>
      </c>
      <c r="N14" s="37">
        <v>-28.8</v>
      </c>
      <c r="O14" s="48">
        <f t="shared" si="10"/>
        <v>7.8125E-3</v>
      </c>
      <c r="P14" s="12">
        <f t="shared" si="11"/>
        <v>0.19285833333333333</v>
      </c>
      <c r="Q14" s="12">
        <f t="shared" si="12"/>
        <v>30.271599999999999</v>
      </c>
      <c r="R14" s="16">
        <f t="shared" si="14"/>
        <v>0</v>
      </c>
      <c r="S14" s="25">
        <f t="shared" si="13"/>
        <v>0.21021944444444443</v>
      </c>
    </row>
    <row r="15" spans="1:19" ht="17" thickBot="1" x14ac:dyDescent="0.25">
      <c r="A15" s="43">
        <v>10</v>
      </c>
      <c r="B15" s="44">
        <f t="shared" si="0"/>
        <v>160</v>
      </c>
      <c r="C15" s="45">
        <f t="shared" si="5"/>
        <v>30.857333333333333</v>
      </c>
      <c r="D15" s="15">
        <f t="shared" si="6"/>
        <v>2.5</v>
      </c>
      <c r="E15" s="9">
        <f t="shared" si="1"/>
        <v>33.35733333333333</v>
      </c>
      <c r="F15" s="26">
        <v>4.4999999999999998E-2</v>
      </c>
      <c r="G15" s="16">
        <f t="shared" si="7"/>
        <v>14.399999999999999</v>
      </c>
      <c r="H15" s="27">
        <f t="shared" si="2"/>
        <v>-18.957333333333331</v>
      </c>
      <c r="I15" s="10">
        <f t="shared" si="8"/>
        <v>0.09</v>
      </c>
      <c r="J15" s="36">
        <v>0.3</v>
      </c>
      <c r="K15" s="27">
        <f t="shared" si="3"/>
        <v>48</v>
      </c>
      <c r="L15" s="27">
        <f t="shared" si="4"/>
        <v>14.64266666666667</v>
      </c>
      <c r="M15" s="10">
        <f t="shared" si="9"/>
        <v>0.3</v>
      </c>
      <c r="N15" s="11">
        <v>-33.6</v>
      </c>
      <c r="O15" s="48">
        <f t="shared" si="10"/>
        <v>7.8125E-3</v>
      </c>
      <c r="P15" s="12">
        <f>$E$38</f>
        <v>0.19285833333333333</v>
      </c>
      <c r="Q15" s="12">
        <f t="shared" si="12"/>
        <v>33.35733333333333</v>
      </c>
      <c r="R15" s="16">
        <f t="shared" si="14"/>
        <v>0</v>
      </c>
      <c r="S15" s="25">
        <f t="shared" si="13"/>
        <v>0.2084833333333333</v>
      </c>
    </row>
    <row r="16" spans="1:19" x14ac:dyDescent="0.2">
      <c r="A16" s="6"/>
      <c r="B16" s="6"/>
      <c r="C16" s="6"/>
      <c r="D16" s="6"/>
      <c r="E16" s="6"/>
      <c r="F16" s="6"/>
      <c r="G16" s="6"/>
    </row>
    <row r="17" spans="3:8" x14ac:dyDescent="0.2">
      <c r="E17" s="17" t="s">
        <v>31</v>
      </c>
      <c r="G17" t="s">
        <v>34</v>
      </c>
    </row>
    <row r="18" spans="3:8" x14ac:dyDescent="0.2">
      <c r="C18" t="s">
        <v>38</v>
      </c>
      <c r="E18" s="19">
        <v>0.3</v>
      </c>
      <c r="G18" s="47">
        <v>0.3</v>
      </c>
    </row>
    <row r="19" spans="3:8" x14ac:dyDescent="0.2">
      <c r="C19" t="s">
        <v>37</v>
      </c>
      <c r="E19" s="17">
        <v>20</v>
      </c>
      <c r="G19">
        <v>20</v>
      </c>
    </row>
    <row r="20" spans="3:8" x14ac:dyDescent="0.2">
      <c r="E20" s="17"/>
    </row>
    <row r="21" spans="3:8" x14ac:dyDescent="0.2">
      <c r="C21" t="s">
        <v>43</v>
      </c>
      <c r="E21" s="18">
        <v>5.5E-2</v>
      </c>
      <c r="F21" s="8"/>
      <c r="G21" s="8">
        <v>5.5E-2</v>
      </c>
    </row>
    <row r="22" spans="3:8" x14ac:dyDescent="0.2">
      <c r="C22" t="s">
        <v>42</v>
      </c>
      <c r="E22" s="18">
        <v>6.4000000000000003E-3</v>
      </c>
      <c r="F22" s="8"/>
      <c r="G22" s="8">
        <v>6.4000000000000003E-3</v>
      </c>
    </row>
    <row r="23" spans="3:8" x14ac:dyDescent="0.2">
      <c r="C23" t="s">
        <v>14</v>
      </c>
      <c r="E23" s="18">
        <v>0.12</v>
      </c>
      <c r="F23" s="8"/>
      <c r="G23" s="8">
        <v>0.12</v>
      </c>
    </row>
    <row r="24" spans="3:8" x14ac:dyDescent="0.2">
      <c r="C24" t="s">
        <v>10</v>
      </c>
      <c r="E24" s="19">
        <v>0.03</v>
      </c>
      <c r="G24" s="5">
        <v>0.3</v>
      </c>
      <c r="H24" t="s">
        <v>9</v>
      </c>
    </row>
    <row r="25" spans="3:8" x14ac:dyDescent="0.2">
      <c r="C25" t="s">
        <v>12</v>
      </c>
      <c r="E25" s="20">
        <v>0.9</v>
      </c>
      <c r="G25" s="13">
        <v>0.9</v>
      </c>
    </row>
    <row r="26" spans="3:8" x14ac:dyDescent="0.2">
      <c r="C26" t="s">
        <v>16</v>
      </c>
      <c r="E26" s="20">
        <v>16</v>
      </c>
      <c r="G26" s="13">
        <v>16</v>
      </c>
    </row>
    <row r="27" spans="3:8" x14ac:dyDescent="0.2">
      <c r="C27" t="s">
        <v>30</v>
      </c>
      <c r="D27" t="s">
        <v>22</v>
      </c>
      <c r="E27" s="21">
        <v>15</v>
      </c>
      <c r="G27" s="12">
        <v>15</v>
      </c>
    </row>
    <row r="28" spans="3:8" x14ac:dyDescent="0.2">
      <c r="D28" t="s">
        <v>23</v>
      </c>
      <c r="E28" s="20">
        <f>10/60</f>
        <v>0.16666666666666666</v>
      </c>
      <c r="G28" s="13">
        <v>0.17</v>
      </c>
    </row>
    <row r="29" spans="3:8" x14ac:dyDescent="0.2">
      <c r="D29" t="s">
        <v>24</v>
      </c>
      <c r="E29" s="20">
        <f>5/60</f>
        <v>8.3333333333333329E-2</v>
      </c>
      <c r="F29" t="s">
        <v>25</v>
      </c>
      <c r="G29" s="13">
        <v>0.08</v>
      </c>
    </row>
    <row r="31" spans="3:8" x14ac:dyDescent="0.2">
      <c r="C31" t="s">
        <v>39</v>
      </c>
      <c r="E31" s="12">
        <f>E27*E28</f>
        <v>2.5</v>
      </c>
    </row>
    <row r="32" spans="3:8" x14ac:dyDescent="0.2">
      <c r="C32" t="s">
        <v>40</v>
      </c>
      <c r="E32" s="12">
        <v>0</v>
      </c>
    </row>
    <row r="33" spans="3:7" x14ac:dyDescent="0.2">
      <c r="C33" t="s">
        <v>41</v>
      </c>
      <c r="E33" s="12">
        <f>E31+E32</f>
        <v>2.5</v>
      </c>
    </row>
    <row r="34" spans="3:7" x14ac:dyDescent="0.2">
      <c r="E34" s="13"/>
      <c r="G34" s="13"/>
    </row>
    <row r="35" spans="3:7" x14ac:dyDescent="0.2">
      <c r="C35" t="s">
        <v>26</v>
      </c>
      <c r="E35" s="51">
        <f>(1/E25)*(E23)+((E22-E21)+E24)</f>
        <v>0.11473333333333333</v>
      </c>
      <c r="G35" s="13"/>
    </row>
    <row r="36" spans="3:7" x14ac:dyDescent="0.2">
      <c r="C36" t="s">
        <v>27</v>
      </c>
      <c r="E36" s="13">
        <f>E29*E27</f>
        <v>1.25</v>
      </c>
      <c r="G36" s="13"/>
    </row>
    <row r="37" spans="3:7" x14ac:dyDescent="0.2">
      <c r="C37" t="s">
        <v>28</v>
      </c>
      <c r="E37">
        <f>E36/E26</f>
        <v>7.8125E-2</v>
      </c>
      <c r="G37" s="13"/>
    </row>
    <row r="38" spans="3:7" x14ac:dyDescent="0.2">
      <c r="C38" t="s">
        <v>29</v>
      </c>
      <c r="E38" s="50">
        <f>E35+E37</f>
        <v>0.19285833333333333</v>
      </c>
      <c r="G38" s="13"/>
    </row>
    <row r="39" spans="3:7" x14ac:dyDescent="0.2">
      <c r="E39" s="13"/>
      <c r="G39" s="13"/>
    </row>
    <row r="40" spans="3:7" x14ac:dyDescent="0.2">
      <c r="C40" t="s">
        <v>11</v>
      </c>
      <c r="E40" s="5">
        <v>0</v>
      </c>
      <c r="G40" s="5">
        <v>0</v>
      </c>
    </row>
    <row r="41" spans="3:7" x14ac:dyDescent="0.2">
      <c r="C41" t="s">
        <v>13</v>
      </c>
      <c r="E41">
        <v>0.5</v>
      </c>
      <c r="G41">
        <v>0.5</v>
      </c>
    </row>
    <row r="42" spans="3:7" x14ac:dyDescent="0.2">
      <c r="C42" t="s">
        <v>15</v>
      </c>
      <c r="E42" s="5">
        <v>0.06</v>
      </c>
      <c r="G42" s="5">
        <v>0.06</v>
      </c>
    </row>
  </sheetData>
  <mergeCells count="4">
    <mergeCell ref="O2:S2"/>
    <mergeCell ref="A3:A4"/>
    <mergeCell ref="F2:I2"/>
    <mergeCell ref="J2:M2"/>
  </mergeCells>
  <conditionalFormatting sqref="S5:S15">
    <cfRule type="cellIs" dxfId="0" priority="1" operator="greaterThan">
      <formula>$E$18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 Wheeler</dc:creator>
  <cp:lastModifiedBy>Microsoft Office User</cp:lastModifiedBy>
  <dcterms:created xsi:type="dcterms:W3CDTF">2022-01-04T12:45:51Z</dcterms:created>
  <dcterms:modified xsi:type="dcterms:W3CDTF">2022-02-04T19:32:52Z</dcterms:modified>
</cp:coreProperties>
</file>