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T:\2 - SUPERGANDO TEA\1 - TEA Grupo de Trabalho Des\NA REDE TEA\Inventário Habilidades\SAP TESTE MARCOS\"/>
    </mc:Choice>
  </mc:AlternateContent>
  <xr:revisionPtr revIDLastSave="0" documentId="13_ncr:1_{DDDF1992-FD7A-4FED-89F4-B50883CA0A8A}" xr6:coauthVersionLast="47" xr6:coauthVersionMax="47" xr10:uidLastSave="{00000000-0000-0000-0000-000000000000}"/>
  <bookViews>
    <workbookView xWindow="-120" yWindow="-120" windowWidth="20730" windowHeight="11160" firstSheet="4" activeTab="7" xr2:uid="{00000000-000D-0000-FFFF-FFFF00000000}"/>
  </bookViews>
  <sheets>
    <sheet name="SONDAGEM" sheetId="8" r:id="rId1"/>
    <sheet name="GRÁFICOS" sheetId="1" r:id="rId2"/>
    <sheet name="QUADRO DE ROTINA" sheetId="12" r:id="rId3"/>
    <sheet name="MONITORAMENTO" sheetId="13" r:id="rId4"/>
    <sheet name="Atividades por habilidade" sheetId="4" r:id="rId5"/>
    <sheet name="x - susbtituido" sheetId="5" r:id="rId6"/>
    <sheet name="Dados Aluno " sheetId="7" r:id="rId7"/>
    <sheet name="Planilha1" sheetId="9" r:id="rId8"/>
    <sheet name="GPT cache" sheetId="11" state="veryHidden" r:id="rId9"/>
  </sheets>
  <externalReferences>
    <externalReference r:id="rId10"/>
  </externalReferences>
  <definedNames>
    <definedName name="_xlnm._FilterDatabase" localSheetId="6" hidden="1">'Dados Aluno '!$Z$40:$AA$40</definedName>
    <definedName name="AbrDom1">DATE(AnoDoCalendário,4,1)-WEEKDAY(DATE(AnoDoCalendário,4,1))</definedName>
    <definedName name="AgoDom1">DATE(AnoDoCalendário,8,1)-WEEKDAY(DATE(AnoDoCalendário,8,1))</definedName>
    <definedName name="AnoDoCalendário">'[1]Calendário de turno de trabalho'!$AC$1</definedName>
    <definedName name="_xlnm.Print_Area" localSheetId="2">'QUADRO DE ROTINA'!$A$1:$T$50</definedName>
    <definedName name="DatasGráfico" localSheetId="0">CHOOSE(SONDAGEM!TabelaGráfico,SONDAGEM!$B$29:$B$60,#REF!)</definedName>
    <definedName name="DatasGráfico">CHOOSE(TabelaGráfico,GRÁFICOS!$B$9:$B$40,#REF!)</definedName>
    <definedName name="DezDom1">DATE(AnoDoCalendário,12,1)-WEEKDAY(DATE(AnoDoCalendário,12,1))</definedName>
    <definedName name="FevDom1">DATE(AnoDoCalendário,2,1)-WEEKDAY(DATE(AnoDoCalendário,2,1))</definedName>
    <definedName name="Início_Padrão">'[1]Padrão de Turnos'!$C$9</definedName>
    <definedName name="JanDom1">DATE(AnoDoCalendário,1,1)-WEEKDAY(DATE(AnoDoCalendário,1,1))</definedName>
    <definedName name="JulDom1">DATE(AnoDoCalendário,7,1)-WEEKDAY(DATE(AnoDoCalendário,7,1))</definedName>
    <definedName name="JunDom1">DATE(AnoDoCalendário,6,1)-WEEKDAY(DATE(AnoDoCalendário,6,1))</definedName>
    <definedName name="MaiDom1">DATE(AnoDoCalendário,5,1)-WEEKDAY(DATE(AnoDoCalendário,5,1))</definedName>
    <definedName name="MarDom1">DATE(AnoDoCalendário,3,1)-WEEKDAY(DATE(AnoDoCalendário,3,1))</definedName>
    <definedName name="NovDom1">DATE(AnoDoCalendário,11,1)-WEEKDAY(DATE(AnoDoCalendário,11,1))</definedName>
    <definedName name="OutDom1">DATE(AnoDoCalendário,10,1)-WEEKDAY(DATE(AnoDoCalendário,10,1))</definedName>
    <definedName name="PlotarEscolha" localSheetId="0">SONDAGEM!#REF!</definedName>
    <definedName name="PlotarEscolha">GRÁFICOS!#REF!</definedName>
    <definedName name="QuilometragemInicial" localSheetId="0">SONDAGEM!$J$3</definedName>
    <definedName name="QuilometragemInicial">GRÁFICOS!$J$3</definedName>
    <definedName name="SetDom1">DATE(AnoDoCalendário,9,1)-WEEKDAY(DATE(AnoDoCalendário,9,1))</definedName>
    <definedName name="TabelaGráfico" localSheetId="0">IF(SONDAGEM!PlotarEscolha="COMBUSTÍVEL",1,2)</definedName>
    <definedName name="TabelaGráfico">IF(PlotarEscolha="COMBUSTÍVEL",1,2)</definedName>
    <definedName name="Turno_Padrão">'[1]Padrão de Turnos'!$C$11</definedName>
    <definedName name="Turno1_Código">'[1]Padrão de Turnos'!$C$4</definedName>
    <definedName name="Turno2_Código">'[1]Padrão de Turnos'!$C$5</definedName>
    <definedName name="Turno3_Código">'[1]Padrão de Turnos'!$C$6</definedName>
    <definedName name="ValoresGráfico" localSheetId="0">CHOOSE(SONDAGEM!TabelaGráfico,SONDAGEM!$E$29:$E$60,#REF!)</definedName>
    <definedName name="ValoresGráfico">CHOOSE(TabelaGráfico,GRÁFICOS!$E$9:$E$40,#REF!)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5" l="1"/>
  <c r="C108" i="1"/>
  <c r="E3" i="9"/>
  <c r="E120" i="1"/>
  <c r="D60" i="7" l="1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D62" i="7"/>
  <c r="E62" i="7"/>
  <c r="F62" i="7"/>
  <c r="G62" i="7"/>
  <c r="H62" i="7"/>
  <c r="I62" i="7"/>
  <c r="J62" i="7"/>
  <c r="K62" i="7"/>
  <c r="L62" i="7"/>
  <c r="M62" i="7"/>
  <c r="N62" i="7"/>
  <c r="O62" i="7"/>
  <c r="P62" i="7"/>
  <c r="Q62" i="7"/>
  <c r="R62" i="7"/>
  <c r="S62" i="7"/>
  <c r="T62" i="7"/>
  <c r="U62" i="7"/>
  <c r="V62" i="7"/>
  <c r="W62" i="7"/>
  <c r="D63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S63" i="7"/>
  <c r="T63" i="7"/>
  <c r="U63" i="7"/>
  <c r="V63" i="7"/>
  <c r="W63" i="7"/>
  <c r="D64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S64" i="7"/>
  <c r="T64" i="7"/>
  <c r="U64" i="7"/>
  <c r="V64" i="7"/>
  <c r="W64" i="7"/>
  <c r="D65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S65" i="7"/>
  <c r="T65" i="7"/>
  <c r="U65" i="7"/>
  <c r="V65" i="7"/>
  <c r="W65" i="7"/>
  <c r="D66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S66" i="7"/>
  <c r="T66" i="7"/>
  <c r="U66" i="7"/>
  <c r="V66" i="7"/>
  <c r="W66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S67" i="7"/>
  <c r="T67" i="7"/>
  <c r="U67" i="7"/>
  <c r="V67" i="7"/>
  <c r="W67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S68" i="7"/>
  <c r="T68" i="7"/>
  <c r="U68" i="7"/>
  <c r="V68" i="7"/>
  <c r="W68" i="7"/>
  <c r="D69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S69" i="7"/>
  <c r="T69" i="7"/>
  <c r="U69" i="7"/>
  <c r="V69" i="7"/>
  <c r="W69" i="7"/>
  <c r="D70" i="7"/>
  <c r="E70" i="7"/>
  <c r="F70" i="7"/>
  <c r="G70" i="7"/>
  <c r="H70" i="7"/>
  <c r="I70" i="7"/>
  <c r="J70" i="7"/>
  <c r="K70" i="7"/>
  <c r="L70" i="7"/>
  <c r="M70" i="7"/>
  <c r="N70" i="7"/>
  <c r="O70" i="7"/>
  <c r="P70" i="7"/>
  <c r="Q70" i="7"/>
  <c r="R70" i="7"/>
  <c r="S70" i="7"/>
  <c r="T70" i="7"/>
  <c r="U70" i="7"/>
  <c r="V70" i="7"/>
  <c r="W70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S71" i="7"/>
  <c r="T71" i="7"/>
  <c r="U71" i="7"/>
  <c r="V71" i="7"/>
  <c r="W71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S72" i="7"/>
  <c r="T72" i="7"/>
  <c r="U72" i="7"/>
  <c r="V72" i="7"/>
  <c r="W72" i="7"/>
  <c r="D73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S73" i="7"/>
  <c r="T73" i="7"/>
  <c r="U73" i="7"/>
  <c r="V73" i="7"/>
  <c r="W73" i="7"/>
  <c r="D74" i="7"/>
  <c r="E74" i="7"/>
  <c r="F74" i="7"/>
  <c r="G74" i="7"/>
  <c r="H74" i="7"/>
  <c r="I74" i="7"/>
  <c r="J74" i="7"/>
  <c r="K74" i="7"/>
  <c r="L74" i="7"/>
  <c r="M74" i="7"/>
  <c r="N74" i="7"/>
  <c r="O74" i="7"/>
  <c r="P74" i="7"/>
  <c r="Q74" i="7"/>
  <c r="R74" i="7"/>
  <c r="S74" i="7"/>
  <c r="T74" i="7"/>
  <c r="U74" i="7"/>
  <c r="V74" i="7"/>
  <c r="W74" i="7"/>
  <c r="D75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S75" i="7"/>
  <c r="T75" i="7"/>
  <c r="U75" i="7"/>
  <c r="V75" i="7"/>
  <c r="W75" i="7"/>
  <c r="D76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R76" i="7"/>
  <c r="S76" i="7"/>
  <c r="T76" i="7"/>
  <c r="U76" i="7"/>
  <c r="V76" i="7"/>
  <c r="W76" i="7"/>
  <c r="D77" i="7"/>
  <c r="E77" i="7"/>
  <c r="F77" i="7"/>
  <c r="G77" i="7"/>
  <c r="H77" i="7"/>
  <c r="I77" i="7"/>
  <c r="J77" i="7"/>
  <c r="K77" i="7"/>
  <c r="L77" i="7"/>
  <c r="M77" i="7"/>
  <c r="N77" i="7"/>
  <c r="O77" i="7"/>
  <c r="P77" i="7"/>
  <c r="Q77" i="7"/>
  <c r="R77" i="7"/>
  <c r="S77" i="7"/>
  <c r="T77" i="7"/>
  <c r="U77" i="7"/>
  <c r="V77" i="7"/>
  <c r="W77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D70" i="1"/>
  <c r="D71" i="1"/>
  <c r="D72" i="1"/>
  <c r="D73" i="1"/>
  <c r="D74" i="1"/>
  <c r="D75" i="1"/>
  <c r="D76" i="1"/>
  <c r="D53" i="1"/>
  <c r="D54" i="1"/>
  <c r="D55" i="1"/>
  <c r="D56" i="1"/>
  <c r="D57" i="1"/>
  <c r="D60" i="1"/>
  <c r="D61" i="1"/>
  <c r="D12" i="1"/>
  <c r="D13" i="1"/>
  <c r="D14" i="1"/>
  <c r="D20" i="1"/>
  <c r="D21" i="1"/>
  <c r="D22" i="1"/>
  <c r="D23" i="1"/>
  <c r="D27" i="1"/>
  <c r="D28" i="1"/>
  <c r="D29" i="1"/>
  <c r="D30" i="1"/>
  <c r="D31" i="1"/>
  <c r="D32" i="1"/>
  <c r="D36" i="1"/>
  <c r="D37" i="1"/>
  <c r="D38" i="1"/>
  <c r="D39" i="1"/>
  <c r="D40" i="1"/>
  <c r="E104" i="8"/>
  <c r="D104" i="8"/>
  <c r="E82" i="8"/>
  <c r="D82" i="8"/>
  <c r="E61" i="8"/>
  <c r="D61" i="8"/>
  <c r="B78" i="7"/>
  <c r="B56" i="7"/>
  <c r="B35" i="7"/>
  <c r="D60" i="5"/>
  <c r="E60" i="5"/>
  <c r="F60" i="5"/>
  <c r="G60" i="5"/>
  <c r="H60" i="5"/>
  <c r="I60" i="5"/>
  <c r="J60" i="5"/>
  <c r="K60" i="5"/>
  <c r="L60" i="5"/>
  <c r="M60" i="5"/>
  <c r="N60" i="5"/>
  <c r="O60" i="5"/>
  <c r="P60" i="5"/>
  <c r="Q60" i="5"/>
  <c r="R60" i="5"/>
  <c r="S60" i="5"/>
  <c r="T60" i="5"/>
  <c r="U60" i="5"/>
  <c r="V60" i="5"/>
  <c r="W60" i="5"/>
  <c r="D61" i="5"/>
  <c r="E61" i="5"/>
  <c r="F61" i="5"/>
  <c r="G61" i="5"/>
  <c r="H61" i="5"/>
  <c r="I61" i="5"/>
  <c r="J61" i="5"/>
  <c r="K61" i="5"/>
  <c r="L61" i="5"/>
  <c r="M61" i="5"/>
  <c r="N61" i="5"/>
  <c r="O61" i="5"/>
  <c r="P61" i="5"/>
  <c r="Q61" i="5"/>
  <c r="R61" i="5"/>
  <c r="S61" i="5"/>
  <c r="T61" i="5"/>
  <c r="U61" i="5"/>
  <c r="V61" i="5"/>
  <c r="W61" i="5"/>
  <c r="D62" i="5"/>
  <c r="E62" i="5"/>
  <c r="F62" i="5"/>
  <c r="G62" i="5"/>
  <c r="H62" i="5"/>
  <c r="I62" i="5"/>
  <c r="J62" i="5"/>
  <c r="K62" i="5"/>
  <c r="L62" i="5"/>
  <c r="M62" i="5"/>
  <c r="N62" i="5"/>
  <c r="O62" i="5"/>
  <c r="P62" i="5"/>
  <c r="Q62" i="5"/>
  <c r="R62" i="5"/>
  <c r="S62" i="5"/>
  <c r="T62" i="5"/>
  <c r="U62" i="5"/>
  <c r="V62" i="5"/>
  <c r="W62" i="5"/>
  <c r="D63" i="5"/>
  <c r="E63" i="5"/>
  <c r="F63" i="5"/>
  <c r="G63" i="5"/>
  <c r="H63" i="5"/>
  <c r="I63" i="5"/>
  <c r="J63" i="5"/>
  <c r="K63" i="5"/>
  <c r="L63" i="5"/>
  <c r="M63" i="5"/>
  <c r="N63" i="5"/>
  <c r="O63" i="5"/>
  <c r="P63" i="5"/>
  <c r="Q63" i="5"/>
  <c r="R63" i="5"/>
  <c r="S63" i="5"/>
  <c r="T63" i="5"/>
  <c r="U63" i="5"/>
  <c r="V63" i="5"/>
  <c r="W63" i="5"/>
  <c r="D64" i="5"/>
  <c r="E64" i="5"/>
  <c r="F64" i="5"/>
  <c r="G64" i="5"/>
  <c r="H64" i="5"/>
  <c r="I64" i="5"/>
  <c r="J64" i="5"/>
  <c r="K64" i="5"/>
  <c r="L64" i="5"/>
  <c r="M64" i="5"/>
  <c r="N64" i="5"/>
  <c r="O64" i="5"/>
  <c r="P64" i="5"/>
  <c r="Q64" i="5"/>
  <c r="R64" i="5"/>
  <c r="S64" i="5"/>
  <c r="T64" i="5"/>
  <c r="U64" i="5"/>
  <c r="V64" i="5"/>
  <c r="W64" i="5"/>
  <c r="D65" i="5"/>
  <c r="E65" i="5"/>
  <c r="F65" i="5"/>
  <c r="G65" i="5"/>
  <c r="H65" i="5"/>
  <c r="I65" i="5"/>
  <c r="J65" i="5"/>
  <c r="K65" i="5"/>
  <c r="L65" i="5"/>
  <c r="M65" i="5"/>
  <c r="N65" i="5"/>
  <c r="O65" i="5"/>
  <c r="P65" i="5"/>
  <c r="Q65" i="5"/>
  <c r="R65" i="5"/>
  <c r="S65" i="5"/>
  <c r="T65" i="5"/>
  <c r="U65" i="5"/>
  <c r="V65" i="5"/>
  <c r="W65" i="5"/>
  <c r="D66" i="5"/>
  <c r="E66" i="5"/>
  <c r="F66" i="5"/>
  <c r="G66" i="5"/>
  <c r="H66" i="5"/>
  <c r="I66" i="5"/>
  <c r="J66" i="5"/>
  <c r="K66" i="5"/>
  <c r="L66" i="5"/>
  <c r="M66" i="5"/>
  <c r="N66" i="5"/>
  <c r="O66" i="5"/>
  <c r="P66" i="5"/>
  <c r="Q66" i="5"/>
  <c r="R66" i="5"/>
  <c r="S66" i="5"/>
  <c r="T66" i="5"/>
  <c r="U66" i="5"/>
  <c r="V66" i="5"/>
  <c r="W66" i="5"/>
  <c r="D67" i="5"/>
  <c r="E67" i="5"/>
  <c r="F67" i="5"/>
  <c r="G67" i="5"/>
  <c r="H67" i="5"/>
  <c r="I67" i="5"/>
  <c r="J67" i="5"/>
  <c r="K67" i="5"/>
  <c r="L67" i="5"/>
  <c r="M67" i="5"/>
  <c r="N67" i="5"/>
  <c r="O67" i="5"/>
  <c r="P67" i="5"/>
  <c r="Q67" i="5"/>
  <c r="R67" i="5"/>
  <c r="S67" i="5"/>
  <c r="T67" i="5"/>
  <c r="U67" i="5"/>
  <c r="V67" i="5"/>
  <c r="W67" i="5"/>
  <c r="D68" i="5"/>
  <c r="E68" i="5"/>
  <c r="F68" i="5"/>
  <c r="G68" i="5"/>
  <c r="H68" i="5"/>
  <c r="I68" i="5"/>
  <c r="J68" i="5"/>
  <c r="K68" i="5"/>
  <c r="L68" i="5"/>
  <c r="M68" i="5"/>
  <c r="N68" i="5"/>
  <c r="O68" i="5"/>
  <c r="P68" i="5"/>
  <c r="Q68" i="5"/>
  <c r="R68" i="5"/>
  <c r="S68" i="5"/>
  <c r="T68" i="5"/>
  <c r="U68" i="5"/>
  <c r="V68" i="5"/>
  <c r="W68" i="5"/>
  <c r="D69" i="5"/>
  <c r="E69" i="5"/>
  <c r="F69" i="5"/>
  <c r="G69" i="5"/>
  <c r="H69" i="5"/>
  <c r="I69" i="5"/>
  <c r="J69" i="5"/>
  <c r="K69" i="5"/>
  <c r="L69" i="5"/>
  <c r="M69" i="5"/>
  <c r="N69" i="5"/>
  <c r="O69" i="5"/>
  <c r="P69" i="5"/>
  <c r="Q69" i="5"/>
  <c r="R69" i="5"/>
  <c r="S69" i="5"/>
  <c r="T69" i="5"/>
  <c r="U69" i="5"/>
  <c r="V69" i="5"/>
  <c r="W69" i="5"/>
  <c r="D70" i="5"/>
  <c r="E70" i="5"/>
  <c r="F70" i="5"/>
  <c r="G70" i="5"/>
  <c r="H70" i="5"/>
  <c r="I70" i="5"/>
  <c r="J70" i="5"/>
  <c r="K70" i="5"/>
  <c r="L70" i="5"/>
  <c r="M70" i="5"/>
  <c r="N70" i="5"/>
  <c r="O70" i="5"/>
  <c r="P70" i="5"/>
  <c r="Q70" i="5"/>
  <c r="R70" i="5"/>
  <c r="S70" i="5"/>
  <c r="T70" i="5"/>
  <c r="U70" i="5"/>
  <c r="V70" i="5"/>
  <c r="W70" i="5"/>
  <c r="D71" i="5"/>
  <c r="E71" i="5"/>
  <c r="F71" i="5"/>
  <c r="G71" i="5"/>
  <c r="H71" i="5"/>
  <c r="I71" i="5"/>
  <c r="J71" i="5"/>
  <c r="K71" i="5"/>
  <c r="L71" i="5"/>
  <c r="M71" i="5"/>
  <c r="N71" i="5"/>
  <c r="O71" i="5"/>
  <c r="P71" i="5"/>
  <c r="Q71" i="5"/>
  <c r="R71" i="5"/>
  <c r="S71" i="5"/>
  <c r="T71" i="5"/>
  <c r="U71" i="5"/>
  <c r="V71" i="5"/>
  <c r="W71" i="5"/>
  <c r="D72" i="5"/>
  <c r="E72" i="5"/>
  <c r="F72" i="5"/>
  <c r="G72" i="5"/>
  <c r="H72" i="5"/>
  <c r="I72" i="5"/>
  <c r="J72" i="5"/>
  <c r="K72" i="5"/>
  <c r="L72" i="5"/>
  <c r="M72" i="5"/>
  <c r="N72" i="5"/>
  <c r="O72" i="5"/>
  <c r="P72" i="5"/>
  <c r="Q72" i="5"/>
  <c r="R72" i="5"/>
  <c r="S72" i="5"/>
  <c r="T72" i="5"/>
  <c r="U72" i="5"/>
  <c r="V72" i="5"/>
  <c r="W72" i="5"/>
  <c r="D73" i="5"/>
  <c r="E73" i="5"/>
  <c r="F73" i="5"/>
  <c r="G73" i="5"/>
  <c r="H73" i="5"/>
  <c r="I73" i="5"/>
  <c r="J73" i="5"/>
  <c r="K73" i="5"/>
  <c r="L73" i="5"/>
  <c r="M73" i="5"/>
  <c r="N73" i="5"/>
  <c r="O73" i="5"/>
  <c r="P73" i="5"/>
  <c r="Q73" i="5"/>
  <c r="R73" i="5"/>
  <c r="S73" i="5"/>
  <c r="T73" i="5"/>
  <c r="U73" i="5"/>
  <c r="V73" i="5"/>
  <c r="W73" i="5"/>
  <c r="D74" i="5"/>
  <c r="E74" i="5"/>
  <c r="F74" i="5"/>
  <c r="G74" i="5"/>
  <c r="H74" i="5"/>
  <c r="I74" i="5"/>
  <c r="J74" i="5"/>
  <c r="K74" i="5"/>
  <c r="L74" i="5"/>
  <c r="M74" i="5"/>
  <c r="N74" i="5"/>
  <c r="O74" i="5"/>
  <c r="P74" i="5"/>
  <c r="Q74" i="5"/>
  <c r="R74" i="5"/>
  <c r="S74" i="5"/>
  <c r="T74" i="5"/>
  <c r="U74" i="5"/>
  <c r="V74" i="5"/>
  <c r="W74" i="5"/>
  <c r="D75" i="5"/>
  <c r="E75" i="5"/>
  <c r="F75" i="5"/>
  <c r="G75" i="5"/>
  <c r="H75" i="5"/>
  <c r="I75" i="5"/>
  <c r="J75" i="5"/>
  <c r="K75" i="5"/>
  <c r="L75" i="5"/>
  <c r="M75" i="5"/>
  <c r="N75" i="5"/>
  <c r="O75" i="5"/>
  <c r="P75" i="5"/>
  <c r="Q75" i="5"/>
  <c r="R75" i="5"/>
  <c r="S75" i="5"/>
  <c r="T75" i="5"/>
  <c r="U75" i="5"/>
  <c r="V75" i="5"/>
  <c r="W75" i="5"/>
  <c r="D76" i="5"/>
  <c r="E76" i="5"/>
  <c r="F76" i="5"/>
  <c r="G76" i="5"/>
  <c r="H76" i="5"/>
  <c r="I76" i="5"/>
  <c r="J76" i="5"/>
  <c r="K76" i="5"/>
  <c r="L76" i="5"/>
  <c r="M76" i="5"/>
  <c r="N76" i="5"/>
  <c r="O76" i="5"/>
  <c r="P76" i="5"/>
  <c r="Q76" i="5"/>
  <c r="R76" i="5"/>
  <c r="S76" i="5"/>
  <c r="T76" i="5"/>
  <c r="U76" i="5"/>
  <c r="V76" i="5"/>
  <c r="W76" i="5"/>
  <c r="D77" i="5"/>
  <c r="E77" i="5"/>
  <c r="F77" i="5"/>
  <c r="G77" i="5"/>
  <c r="H77" i="5"/>
  <c r="I77" i="5"/>
  <c r="J77" i="5"/>
  <c r="K77" i="5"/>
  <c r="L77" i="5"/>
  <c r="M77" i="5"/>
  <c r="N77" i="5"/>
  <c r="O77" i="5"/>
  <c r="P77" i="5"/>
  <c r="Q77" i="5"/>
  <c r="R77" i="5"/>
  <c r="S77" i="5"/>
  <c r="T77" i="5"/>
  <c r="U77" i="5"/>
  <c r="V77" i="5"/>
  <c r="W77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60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U39" i="5"/>
  <c r="V39" i="5"/>
  <c r="W39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V42" i="5"/>
  <c r="W42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U45" i="5"/>
  <c r="V45" i="5"/>
  <c r="W45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S46" i="5"/>
  <c r="T46" i="5"/>
  <c r="U46" i="5"/>
  <c r="V46" i="5"/>
  <c r="W46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U47" i="5"/>
  <c r="V47" i="5"/>
  <c r="W47" i="5"/>
  <c r="D48" i="5"/>
  <c r="E48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S48" i="5"/>
  <c r="T48" i="5"/>
  <c r="U48" i="5"/>
  <c r="V48" i="5"/>
  <c r="W48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T49" i="5"/>
  <c r="U49" i="5"/>
  <c r="V49" i="5"/>
  <c r="W49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T50" i="5"/>
  <c r="U50" i="5"/>
  <c r="V50" i="5"/>
  <c r="W50" i="5"/>
  <c r="D51" i="5"/>
  <c r="E51" i="5"/>
  <c r="F51" i="5"/>
  <c r="G51" i="5"/>
  <c r="H51" i="5"/>
  <c r="I51" i="5"/>
  <c r="J51" i="5"/>
  <c r="K51" i="5"/>
  <c r="L51" i="5"/>
  <c r="M51" i="5"/>
  <c r="N51" i="5"/>
  <c r="O51" i="5"/>
  <c r="P51" i="5"/>
  <c r="Q51" i="5"/>
  <c r="R51" i="5"/>
  <c r="S51" i="5"/>
  <c r="T51" i="5"/>
  <c r="U51" i="5"/>
  <c r="V51" i="5"/>
  <c r="W51" i="5"/>
  <c r="D52" i="5"/>
  <c r="E52" i="5"/>
  <c r="F52" i="5"/>
  <c r="G52" i="5"/>
  <c r="H52" i="5"/>
  <c r="I52" i="5"/>
  <c r="J52" i="5"/>
  <c r="K52" i="5"/>
  <c r="L52" i="5"/>
  <c r="M52" i="5"/>
  <c r="N52" i="5"/>
  <c r="O52" i="5"/>
  <c r="P52" i="5"/>
  <c r="Q52" i="5"/>
  <c r="R52" i="5"/>
  <c r="S52" i="5"/>
  <c r="T52" i="5"/>
  <c r="U52" i="5"/>
  <c r="V52" i="5"/>
  <c r="W52" i="5"/>
  <c r="D53" i="5"/>
  <c r="E53" i="5"/>
  <c r="F53" i="5"/>
  <c r="G53" i="5"/>
  <c r="H53" i="5"/>
  <c r="I53" i="5"/>
  <c r="J53" i="5"/>
  <c r="K53" i="5"/>
  <c r="L53" i="5"/>
  <c r="M53" i="5"/>
  <c r="N53" i="5"/>
  <c r="O53" i="5"/>
  <c r="P53" i="5"/>
  <c r="Q53" i="5"/>
  <c r="R53" i="5"/>
  <c r="S53" i="5"/>
  <c r="T53" i="5"/>
  <c r="U53" i="5"/>
  <c r="V53" i="5"/>
  <c r="W53" i="5"/>
  <c r="D54" i="5"/>
  <c r="E54" i="5"/>
  <c r="F54" i="5"/>
  <c r="G54" i="5"/>
  <c r="H54" i="5"/>
  <c r="I54" i="5"/>
  <c r="J54" i="5"/>
  <c r="K54" i="5"/>
  <c r="L54" i="5"/>
  <c r="M54" i="5"/>
  <c r="N54" i="5"/>
  <c r="O54" i="5"/>
  <c r="P54" i="5"/>
  <c r="Q54" i="5"/>
  <c r="R54" i="5"/>
  <c r="S54" i="5"/>
  <c r="T54" i="5"/>
  <c r="U54" i="5"/>
  <c r="V54" i="5"/>
  <c r="W54" i="5"/>
  <c r="D55" i="5"/>
  <c r="E55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T55" i="5"/>
  <c r="U55" i="5"/>
  <c r="V55" i="5"/>
  <c r="W55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39" i="5"/>
  <c r="D3" i="5"/>
  <c r="E3" i="5"/>
  <c r="F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B78" i="5"/>
  <c r="B56" i="5"/>
  <c r="B35" i="5"/>
  <c r="W78" i="4"/>
  <c r="V78" i="4"/>
  <c r="U78" i="4"/>
  <c r="T78" i="4"/>
  <c r="S78" i="4"/>
  <c r="R78" i="4"/>
  <c r="Q78" i="4"/>
  <c r="P78" i="4"/>
  <c r="O78" i="4"/>
  <c r="N78" i="4"/>
  <c r="M78" i="4"/>
  <c r="L78" i="4"/>
  <c r="K78" i="4"/>
  <c r="J78" i="4"/>
  <c r="I78" i="4"/>
  <c r="H78" i="4"/>
  <c r="G78" i="4"/>
  <c r="F78" i="4"/>
  <c r="E78" i="4"/>
  <c r="D78" i="4"/>
  <c r="C78" i="4"/>
  <c r="B78" i="4"/>
  <c r="X77" i="4"/>
  <c r="D83" i="1" s="1"/>
  <c r="X76" i="4"/>
  <c r="D82" i="1" s="1"/>
  <c r="X75" i="4"/>
  <c r="D81" i="1" s="1"/>
  <c r="X74" i="4"/>
  <c r="D80" i="1" s="1"/>
  <c r="X73" i="4"/>
  <c r="D79" i="1" s="1"/>
  <c r="X72" i="4"/>
  <c r="D78" i="1" s="1"/>
  <c r="X71" i="4"/>
  <c r="D77" i="1" s="1"/>
  <c r="X70" i="4"/>
  <c r="X69" i="4"/>
  <c r="X68" i="4"/>
  <c r="X67" i="4"/>
  <c r="X66" i="4"/>
  <c r="X65" i="4"/>
  <c r="X64" i="4"/>
  <c r="X63" i="4"/>
  <c r="D69" i="1" s="1"/>
  <c r="X62" i="4"/>
  <c r="D68" i="1" s="1"/>
  <c r="X61" i="4"/>
  <c r="D67" i="1" s="1"/>
  <c r="X60" i="4"/>
  <c r="D66" i="1" s="1"/>
  <c r="W56" i="4"/>
  <c r="V56" i="4"/>
  <c r="U56" i="4"/>
  <c r="T56" i="4"/>
  <c r="S56" i="4"/>
  <c r="R56" i="4"/>
  <c r="Q56" i="4"/>
  <c r="P56" i="4"/>
  <c r="O56" i="4"/>
  <c r="N56" i="4"/>
  <c r="M56" i="4"/>
  <c r="L56" i="4"/>
  <c r="K56" i="4"/>
  <c r="J56" i="4"/>
  <c r="I56" i="4"/>
  <c r="H56" i="4"/>
  <c r="G56" i="4"/>
  <c r="F56" i="4"/>
  <c r="E56" i="4"/>
  <c r="D56" i="4"/>
  <c r="C56" i="4"/>
  <c r="B56" i="4"/>
  <c r="X55" i="4"/>
  <c r="X54" i="4"/>
  <c r="X53" i="4"/>
  <c r="D59" i="1" s="1"/>
  <c r="X52" i="4"/>
  <c r="D58" i="1" s="1"/>
  <c r="X51" i="4"/>
  <c r="X50" i="4"/>
  <c r="X49" i="4"/>
  <c r="X48" i="4"/>
  <c r="X47" i="4"/>
  <c r="X46" i="4"/>
  <c r="D52" i="1" s="1"/>
  <c r="X45" i="4"/>
  <c r="D51" i="1" s="1"/>
  <c r="X44" i="4"/>
  <c r="D50" i="1" s="1"/>
  <c r="X43" i="4"/>
  <c r="D49" i="1" s="1"/>
  <c r="X42" i="4"/>
  <c r="D48" i="1" s="1"/>
  <c r="X41" i="4"/>
  <c r="D47" i="1" s="1"/>
  <c r="X40" i="4"/>
  <c r="D46" i="1" s="1"/>
  <c r="X39" i="4"/>
  <c r="W35" i="4"/>
  <c r="V35" i="4"/>
  <c r="U35" i="4"/>
  <c r="T35" i="4"/>
  <c r="S35" i="4"/>
  <c r="R35" i="4"/>
  <c r="Q35" i="4"/>
  <c r="O35" i="4"/>
  <c r="N35" i="4"/>
  <c r="M35" i="4"/>
  <c r="L35" i="4"/>
  <c r="K35" i="4"/>
  <c r="J35" i="4"/>
  <c r="I35" i="4"/>
  <c r="H35" i="4"/>
  <c r="G35" i="4"/>
  <c r="F35" i="4"/>
  <c r="E35" i="4"/>
  <c r="D35" i="4"/>
  <c r="C35" i="4"/>
  <c r="X34" i="4"/>
  <c r="X33" i="4"/>
  <c r="X32" i="4"/>
  <c r="X31" i="4"/>
  <c r="X30" i="4"/>
  <c r="X29" i="4"/>
  <c r="D35" i="1" s="1"/>
  <c r="X28" i="4"/>
  <c r="D34" i="1" s="1"/>
  <c r="X27" i="4"/>
  <c r="D33" i="1" s="1"/>
  <c r="X26" i="4"/>
  <c r="X25" i="4"/>
  <c r="X24" i="4"/>
  <c r="X23" i="4"/>
  <c r="X22" i="4"/>
  <c r="X21" i="4"/>
  <c r="X20" i="4"/>
  <c r="D26" i="1" s="1"/>
  <c r="X19" i="4"/>
  <c r="D25" i="1" s="1"/>
  <c r="X18" i="4"/>
  <c r="D24" i="1" s="1"/>
  <c r="X17" i="4"/>
  <c r="X16" i="4"/>
  <c r="X15" i="4"/>
  <c r="X14" i="4"/>
  <c r="X13" i="4"/>
  <c r="D19" i="1" s="1"/>
  <c r="X12" i="4"/>
  <c r="D18" i="1" s="1"/>
  <c r="X11" i="4"/>
  <c r="D17" i="1" s="1"/>
  <c r="X10" i="4"/>
  <c r="D16" i="1" s="1"/>
  <c r="B35" i="4"/>
  <c r="X9" i="4"/>
  <c r="D15" i="1" s="1"/>
  <c r="X8" i="4"/>
  <c r="X7" i="4"/>
  <c r="X6" i="4"/>
  <c r="X5" i="4"/>
  <c r="D11" i="1" s="1"/>
  <c r="P35" i="4"/>
  <c r="X3" i="4"/>
  <c r="D9" i="1" s="1"/>
  <c r="E8" i="8" l="1"/>
  <c r="E11" i="8"/>
  <c r="E81" i="1"/>
  <c r="E78" i="1"/>
  <c r="E75" i="1"/>
  <c r="E72" i="1"/>
  <c r="E69" i="1"/>
  <c r="E60" i="1"/>
  <c r="E54" i="1"/>
  <c r="E51" i="1"/>
  <c r="E48" i="1"/>
  <c r="D56" i="5"/>
  <c r="T56" i="5"/>
  <c r="M35" i="5"/>
  <c r="P35" i="5"/>
  <c r="P56" i="5"/>
  <c r="L78" i="5"/>
  <c r="E71" i="1"/>
  <c r="E83" i="1"/>
  <c r="E80" i="1"/>
  <c r="E68" i="1"/>
  <c r="E66" i="1"/>
  <c r="E77" i="1"/>
  <c r="E76" i="1"/>
  <c r="E74" i="1"/>
  <c r="E82" i="1"/>
  <c r="E79" i="1"/>
  <c r="E73" i="1"/>
  <c r="E70" i="1"/>
  <c r="E67" i="1"/>
  <c r="X78" i="4"/>
  <c r="Q56" i="5"/>
  <c r="E61" i="1"/>
  <c r="E58" i="1"/>
  <c r="E55" i="1"/>
  <c r="E52" i="1"/>
  <c r="E50" i="1"/>
  <c r="E59" i="1"/>
  <c r="E56" i="1"/>
  <c r="E53" i="1"/>
  <c r="E47" i="1"/>
  <c r="E57" i="1"/>
  <c r="E49" i="1"/>
  <c r="E46" i="1"/>
  <c r="E45" i="1"/>
  <c r="O56" i="5"/>
  <c r="X56" i="4"/>
  <c r="J56" i="5"/>
  <c r="D45" i="1"/>
  <c r="D62" i="1" s="1"/>
  <c r="E38" i="1"/>
  <c r="E26" i="1"/>
  <c r="E14" i="1"/>
  <c r="E36" i="1"/>
  <c r="E24" i="1"/>
  <c r="E12" i="1"/>
  <c r="E37" i="1"/>
  <c r="E35" i="1"/>
  <c r="E23" i="1"/>
  <c r="E11" i="1"/>
  <c r="E25" i="1"/>
  <c r="E34" i="1"/>
  <c r="E22" i="1"/>
  <c r="E10" i="1"/>
  <c r="E13" i="1"/>
  <c r="E21" i="1"/>
  <c r="E32" i="1"/>
  <c r="E20" i="1"/>
  <c r="E39" i="1"/>
  <c r="E33" i="1"/>
  <c r="E27" i="1"/>
  <c r="E15" i="1"/>
  <c r="E19" i="1"/>
  <c r="E30" i="1"/>
  <c r="E18" i="1"/>
  <c r="E31" i="1"/>
  <c r="E29" i="1"/>
  <c r="E17" i="1"/>
  <c r="E40" i="1"/>
  <c r="E28" i="1"/>
  <c r="E16" i="1"/>
  <c r="E9" i="1"/>
  <c r="U56" i="7"/>
  <c r="W78" i="7"/>
  <c r="E78" i="7"/>
  <c r="T78" i="7"/>
  <c r="H78" i="7"/>
  <c r="L78" i="7"/>
  <c r="R78" i="7"/>
  <c r="P78" i="7"/>
  <c r="D78" i="7"/>
  <c r="Q78" i="7"/>
  <c r="U78" i="7"/>
  <c r="I78" i="7"/>
  <c r="S78" i="7"/>
  <c r="G78" i="7"/>
  <c r="F78" i="7"/>
  <c r="O78" i="7"/>
  <c r="V78" i="7"/>
  <c r="N78" i="7"/>
  <c r="M78" i="7"/>
  <c r="K78" i="7"/>
  <c r="C78" i="7"/>
  <c r="J78" i="7"/>
  <c r="L56" i="7"/>
  <c r="H56" i="7"/>
  <c r="K56" i="7"/>
  <c r="S56" i="7"/>
  <c r="G56" i="7"/>
  <c r="J56" i="7"/>
  <c r="R56" i="7"/>
  <c r="F56" i="7"/>
  <c r="Q56" i="7"/>
  <c r="E56" i="7"/>
  <c r="Q35" i="7"/>
  <c r="E35" i="7"/>
  <c r="S35" i="7"/>
  <c r="V35" i="7"/>
  <c r="O56" i="7"/>
  <c r="N56" i="7"/>
  <c r="M56" i="7"/>
  <c r="I56" i="7"/>
  <c r="W56" i="7"/>
  <c r="V56" i="7"/>
  <c r="T56" i="7"/>
  <c r="C56" i="7"/>
  <c r="P56" i="7"/>
  <c r="D56" i="7"/>
  <c r="L35" i="7"/>
  <c r="I35" i="7"/>
  <c r="J35" i="7"/>
  <c r="R35" i="7"/>
  <c r="F35" i="7"/>
  <c r="P35" i="7"/>
  <c r="D35" i="7"/>
  <c r="D92" i="1" s="1"/>
  <c r="G35" i="7"/>
  <c r="N35" i="7"/>
  <c r="M35" i="7"/>
  <c r="U35" i="7"/>
  <c r="H35" i="7"/>
  <c r="C35" i="7"/>
  <c r="W35" i="7"/>
  <c r="K35" i="7"/>
  <c r="T35" i="7"/>
  <c r="O35" i="7"/>
  <c r="V56" i="5"/>
  <c r="N56" i="5"/>
  <c r="E56" i="5"/>
  <c r="O35" i="5"/>
  <c r="M78" i="5"/>
  <c r="H56" i="5"/>
  <c r="D78" i="5"/>
  <c r="P78" i="5"/>
  <c r="C56" i="5"/>
  <c r="J35" i="5"/>
  <c r="Q35" i="5"/>
  <c r="U35" i="5"/>
  <c r="I35" i="5"/>
  <c r="E35" i="5"/>
  <c r="C78" i="5"/>
  <c r="O78" i="5"/>
  <c r="T35" i="5"/>
  <c r="H35" i="5"/>
  <c r="D35" i="5"/>
  <c r="L35" i="5"/>
  <c r="I56" i="5"/>
  <c r="W35" i="5"/>
  <c r="K35" i="5"/>
  <c r="V35" i="5"/>
  <c r="F56" i="5"/>
  <c r="G78" i="5"/>
  <c r="S78" i="5"/>
  <c r="H78" i="5"/>
  <c r="T78" i="5"/>
  <c r="R35" i="5"/>
  <c r="K56" i="5"/>
  <c r="W56" i="5"/>
  <c r="I78" i="5"/>
  <c r="U78" i="5"/>
  <c r="F78" i="5"/>
  <c r="R78" i="5"/>
  <c r="S35" i="5"/>
  <c r="N35" i="5"/>
  <c r="R56" i="5"/>
  <c r="G56" i="5"/>
  <c r="L56" i="5"/>
  <c r="J78" i="5"/>
  <c r="V78" i="5"/>
  <c r="C35" i="5"/>
  <c r="G35" i="5"/>
  <c r="F35" i="5"/>
  <c r="U56" i="5"/>
  <c r="S56" i="5"/>
  <c r="M56" i="5"/>
  <c r="K78" i="5"/>
  <c r="W78" i="5"/>
  <c r="N78" i="5"/>
  <c r="E78" i="5"/>
  <c r="Q78" i="5"/>
  <c r="X4" i="4"/>
  <c r="D84" i="1"/>
  <c r="AT60" i="7" l="1"/>
  <c r="AA67" i="7" s="1"/>
  <c r="AJ67" i="7" s="1"/>
  <c r="AK67" i="7" s="1"/>
  <c r="D96" i="1"/>
  <c r="AR60" i="7"/>
  <c r="AA65" i="7" s="1"/>
  <c r="AJ65" i="7" s="1"/>
  <c r="AK65" i="7" s="1"/>
  <c r="D100" i="1"/>
  <c r="AO60" i="7"/>
  <c r="AA62" i="7" s="1"/>
  <c r="AJ62" i="7" s="1"/>
  <c r="AK62" i="7" s="1"/>
  <c r="D119" i="1"/>
  <c r="AP60" i="7"/>
  <c r="AA63" i="7" s="1"/>
  <c r="AJ63" i="7" s="1"/>
  <c r="AK63" i="7" s="1"/>
  <c r="D105" i="1"/>
  <c r="AS60" i="7"/>
  <c r="AA66" i="7" s="1"/>
  <c r="AJ66" i="7" s="1"/>
  <c r="AK66" i="7" s="1"/>
  <c r="D99" i="1"/>
  <c r="AQ60" i="7"/>
  <c r="AA64" i="7" s="1"/>
  <c r="D95" i="1"/>
  <c r="AL39" i="7"/>
  <c r="AA45" i="7" s="1"/>
  <c r="AI45" i="7" s="1"/>
  <c r="AJ45" i="7" s="1"/>
  <c r="D103" i="1"/>
  <c r="AH39" i="7"/>
  <c r="AA41" i="7" s="1"/>
  <c r="AI41" i="7" s="1"/>
  <c r="AJ41" i="7" s="1"/>
  <c r="D101" i="1"/>
  <c r="AI39" i="7"/>
  <c r="AA42" i="7" s="1"/>
  <c r="AI42" i="7" s="1"/>
  <c r="AJ42" i="7" s="1"/>
  <c r="D107" i="1"/>
  <c r="AM39" i="7"/>
  <c r="AA46" i="7" s="1"/>
  <c r="AI46" i="7" s="1"/>
  <c r="AJ46" i="7" s="1"/>
  <c r="D104" i="1"/>
  <c r="AJ39" i="7"/>
  <c r="AA43" i="7" s="1"/>
  <c r="AI43" i="7" s="1"/>
  <c r="AJ43" i="7" s="1"/>
  <c r="D118" i="1"/>
  <c r="AN39" i="7"/>
  <c r="AA47" i="7" s="1"/>
  <c r="AI47" i="7" s="1"/>
  <c r="AJ47" i="7" s="1"/>
  <c r="D106" i="1"/>
  <c r="E106" i="1" s="1"/>
  <c r="AK39" i="7"/>
  <c r="AA44" i="7" s="1"/>
  <c r="AI44" i="7" s="1"/>
  <c r="AJ44" i="7" s="1"/>
  <c r="D102" i="1"/>
  <c r="AG3" i="7"/>
  <c r="AA6" i="7" s="1"/>
  <c r="AI6" i="7" s="1"/>
  <c r="AJ6" i="7" s="1"/>
  <c r="D93" i="1"/>
  <c r="AC3" i="7"/>
  <c r="AA8" i="7" s="1"/>
  <c r="AI8" i="7" s="1"/>
  <c r="AJ8" i="7" s="1"/>
  <c r="D120" i="1"/>
  <c r="AF3" i="7"/>
  <c r="AA9" i="7" s="1"/>
  <c r="AI9" i="7" s="1"/>
  <c r="AJ9" i="7" s="1"/>
  <c r="D94" i="1"/>
  <c r="AB3" i="7"/>
  <c r="AA11" i="7" s="1"/>
  <c r="AI11" i="7" s="1"/>
  <c r="AJ11" i="7" s="1"/>
  <c r="D91" i="1"/>
  <c r="AD3" i="7"/>
  <c r="AA12" i="7" s="1"/>
  <c r="AI12" i="7" s="1"/>
  <c r="AJ12" i="7" s="1"/>
  <c r="D98" i="1"/>
  <c r="AE3" i="7"/>
  <c r="AA10" i="7" s="1"/>
  <c r="AI10" i="7" s="1"/>
  <c r="AJ10" i="7" s="1"/>
  <c r="D90" i="1"/>
  <c r="AA3" i="7"/>
  <c r="AA7" i="7" s="1"/>
  <c r="AI7" i="7" s="1"/>
  <c r="AJ7" i="7" s="1"/>
  <c r="Z3" i="7"/>
  <c r="AA13" i="7" s="1"/>
  <c r="AI13" i="7" s="1"/>
  <c r="AJ13" i="7" s="1"/>
  <c r="D97" i="1"/>
  <c r="X35" i="4"/>
  <c r="X80" i="4" s="1"/>
  <c r="D10" i="1"/>
  <c r="D41" i="1" s="1"/>
  <c r="D110" i="1" l="1"/>
  <c r="D111" i="1" s="1"/>
  <c r="E95" i="1" s="1"/>
  <c r="AC8" i="7"/>
  <c r="AE8" i="7" s="1"/>
  <c r="AG8" i="7" s="1" a="1"/>
  <c r="AG8" i="7" s="1"/>
  <c r="AA68" i="7"/>
  <c r="AD68" i="7" s="1"/>
  <c r="AM66" i="7" s="1"/>
  <c r="AN66" i="7" s="1"/>
  <c r="D115" i="1"/>
  <c r="E115" i="1" s="1"/>
  <c r="F115" i="1" s="1" a="1"/>
  <c r="F115" i="1" s="1"/>
  <c r="AD65" i="7"/>
  <c r="AF65" i="7" s="1"/>
  <c r="AH65" i="7" s="1" a="1"/>
  <c r="AH65" i="7" s="1"/>
  <c r="AD63" i="7"/>
  <c r="AF63" i="7" s="1"/>
  <c r="AH63" i="7" s="1" a="1"/>
  <c r="AH63" i="7" s="1"/>
  <c r="AJ64" i="7"/>
  <c r="AK64" i="7" s="1"/>
  <c r="AK68" i="7" s="1"/>
  <c r="AA48" i="7"/>
  <c r="AD48" i="7" s="1"/>
  <c r="AL46" i="7" s="1"/>
  <c r="AM46" i="7" s="1"/>
  <c r="AA14" i="7"/>
  <c r="AD14" i="7" s="1"/>
  <c r="AL12" i="7" s="1"/>
  <c r="AM12" i="7" s="1"/>
  <c r="AJ14" i="7"/>
  <c r="D108" i="1"/>
  <c r="AC6" i="7"/>
  <c r="AE6" i="7" s="1"/>
  <c r="AG6" i="7" s="1" a="1"/>
  <c r="AG6" i="7" s="1"/>
  <c r="AJ48" i="7"/>
  <c r="E100" i="1" l="1"/>
  <c r="E105" i="1"/>
  <c r="E92" i="1"/>
  <c r="E98" i="1"/>
  <c r="E94" i="1"/>
  <c r="E101" i="1"/>
  <c r="E91" i="1"/>
  <c r="E104" i="1"/>
  <c r="E107" i="1"/>
  <c r="E102" i="1"/>
  <c r="E90" i="1"/>
  <c r="E97" i="1"/>
  <c r="E103" i="1"/>
  <c r="E93" i="1"/>
  <c r="E96" i="1"/>
  <c r="E99" i="1"/>
  <c r="AL7" i="7"/>
  <c r="AM7" i="7" s="1"/>
  <c r="AL10" i="7"/>
  <c r="AM10" i="7" s="1"/>
  <c r="AL9" i="7"/>
  <c r="AM9" i="7" s="1"/>
  <c r="AL11" i="7"/>
  <c r="AM11" i="7" s="1"/>
  <c r="AL8" i="7"/>
  <c r="AM8" i="7" s="1"/>
  <c r="AL41" i="7"/>
  <c r="AM41" i="7" s="1"/>
  <c r="AL43" i="7"/>
  <c r="AM43" i="7" s="1"/>
  <c r="AM67" i="7"/>
  <c r="AN67" i="7" s="1"/>
  <c r="AM64" i="7"/>
  <c r="AN64" i="7" s="1"/>
  <c r="AM62" i="7"/>
  <c r="AN62" i="7" s="1"/>
  <c r="AM63" i="7"/>
  <c r="AN63" i="7" s="1"/>
  <c r="AM65" i="7"/>
  <c r="AN65" i="7" s="1"/>
  <c r="AL47" i="7"/>
  <c r="AM47" i="7" s="1"/>
  <c r="AL45" i="7"/>
  <c r="AM45" i="7" s="1"/>
  <c r="AL42" i="7"/>
  <c r="AM42" i="7" s="1"/>
  <c r="AL44" i="7"/>
  <c r="AM44" i="7" s="1"/>
  <c r="AL6" i="7"/>
  <c r="AM6" i="7" s="1"/>
  <c r="AL13" i="7"/>
  <c r="AM13" i="7" s="1"/>
  <c r="D113" i="1"/>
  <c r="AC43" i="7"/>
  <c r="AE43" i="7" s="1"/>
  <c r="AG43" i="7" s="1" a="1"/>
  <c r="AG43" i="7" s="1"/>
  <c r="AC41" i="7"/>
  <c r="AE41" i="7" s="1"/>
  <c r="AG41" i="7" s="1" a="1"/>
  <c r="AG41" i="7" s="1"/>
  <c r="AL14" i="7" l="1"/>
  <c r="AM14" i="7" s="1"/>
  <c r="F92" i="1"/>
  <c r="F101" i="1"/>
  <c r="F102" i="1"/>
  <c r="F98" i="1"/>
  <c r="F91" i="1"/>
  <c r="F106" i="1"/>
  <c r="F94" i="1"/>
  <c r="F90" i="1"/>
  <c r="F104" i="1"/>
  <c r="F93" i="1"/>
  <c r="F107" i="1"/>
  <c r="F97" i="1"/>
  <c r="F105" i="1"/>
  <c r="F100" i="1"/>
  <c r="F99" i="1"/>
  <c r="F95" i="1"/>
  <c r="F96" i="1"/>
  <c r="I106" i="1" l="1"/>
  <c r="I94" i="1"/>
  <c r="I92" i="1"/>
  <c r="I98" i="1"/>
  <c r="I102" i="1"/>
  <c r="I105" i="1"/>
  <c r="I91" i="1"/>
  <c r="I97" i="1"/>
  <c r="I99" i="1"/>
  <c r="I93" i="1"/>
  <c r="I95" i="1"/>
  <c r="I100" i="1"/>
  <c r="I107" i="1"/>
  <c r="I90" i="1"/>
  <c r="F3" i="9"/>
  <c r="I101" i="1"/>
  <c r="E108" i="1"/>
  <c r="F103" i="1"/>
  <c r="I96" i="1" s="1"/>
  <c r="I103" i="1" l="1"/>
  <c r="I104" i="1"/>
  <c r="F10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<sst xmlns="http://schemas.openxmlformats.org/spreadsheetml/2006/main" count="1342" uniqueCount="195">
  <si>
    <t>ITEM</t>
  </si>
  <si>
    <t>TOTAL DE HABILIDADES</t>
  </si>
  <si>
    <t>Idade:</t>
  </si>
  <si>
    <t>Escola:</t>
  </si>
  <si>
    <t xml:space="preserve">EIXO - COMUNICAÇÃO / LINGUAGEM </t>
  </si>
  <si>
    <t>HABILIDADES</t>
  </si>
  <si>
    <t>SIM</t>
  </si>
  <si>
    <t>NÃO</t>
  </si>
  <si>
    <t>Amplia gradativamente seu vocabulário?</t>
  </si>
  <si>
    <t>Amplia gradativamente sua comunicação social?</t>
  </si>
  <si>
    <t>Apresenta entonação vocal, com boa articulação e ritmo adequado?</t>
  </si>
  <si>
    <t>Ativa conhecimentos prévios em situações de novas aprendizagens?</t>
  </si>
  <si>
    <t>Categoriza diferentes elementos de acordo com critérios preestabelecidos?</t>
  </si>
  <si>
    <t>Compreende o uso de gestos/comunicação não verbal?</t>
  </si>
  <si>
    <t>Compreende que pode receber ajuda de pessoas conhecidas que estão ao seu redor?</t>
  </si>
  <si>
    <t>Comunica suas necessidades básicas (banheiro, água, comida, entre outros)?</t>
  </si>
  <si>
    <t>Entende as expressões  faciais em uma conversa?</t>
  </si>
  <si>
    <t>Executa mais de um comando sequencialmente?</t>
  </si>
  <si>
    <t>Expressa-se oralmente com clareza e objetividade?</t>
  </si>
  <si>
    <t>Faz uso de gestos para comunicar-se?</t>
  </si>
  <si>
    <t>Identifica diferentes objetos, ampliando seu repertório?</t>
  </si>
  <si>
    <t>Identifica semelhanças e diferenças entre elementos?</t>
  </si>
  <si>
    <t>Inicia uma situação comunicativa?</t>
  </si>
  <si>
    <t>Mantem uma situação comunicativa?</t>
  </si>
  <si>
    <t>Nomeia as pessoas que fazem parte de sua rede de apoio?</t>
  </si>
  <si>
    <t xml:space="preserve">Nomeia diferentes objetos, ampliando seu vocabulário? </t>
  </si>
  <si>
    <t>Possui autonomia para se comunicar,  mesmo nas situações que geram conflito?</t>
  </si>
  <si>
    <t>Reconhece visualmente os estímulos apresentados?</t>
  </si>
  <si>
    <t>Refere-se a si mesmo em  primeira pessoa?</t>
  </si>
  <si>
    <t>Respeita o turno de fala?</t>
  </si>
  <si>
    <t>Responde ao ouvir seu nome?</t>
  </si>
  <si>
    <t>Solicita ajuda de pessoas que estão ao seu redor, quando necessária?</t>
  </si>
  <si>
    <t>Utiliza linguagem não verbal para comunicar-se?</t>
  </si>
  <si>
    <t>Utiliza linguagem verbal para comunicar-se?</t>
  </si>
  <si>
    <t>Utiliza vocabulário adequado, de acordo com seu nível de desenvolvimento?</t>
  </si>
  <si>
    <t>Total</t>
  </si>
  <si>
    <t>Comunica  fatos, acontecimentos e ações de seu cotidiano de modo compreensível, ainda que não seja por meio da linguagem verbal?</t>
  </si>
  <si>
    <t>EIXO - COMPORTAMENTO</t>
  </si>
  <si>
    <t xml:space="preserve">Adapta-se a mudanças com flexibilidade em sua rotina (familiar, escolar e social)? </t>
  </si>
  <si>
    <t>Apresenta autonomia na realização das atividades propostas?</t>
  </si>
  <si>
    <t>Compreende acontecimentos de sua rotina por meio de ilustrações?</t>
  </si>
  <si>
    <t xml:space="preserve">Compreende as regras de convivência? </t>
  </si>
  <si>
    <t>Entende as ações de autocuidado ?</t>
  </si>
  <si>
    <t>Faz uso de movimentos corporais, como por exemplo: apontar, movimentar a cabeça em sinal afirmativo/negativo, entre outros?</t>
  </si>
  <si>
    <t>Imita gestos, movimentos e segue comandos?</t>
  </si>
  <si>
    <t>Inicia e finaliza as atividades propostas diariamente?</t>
  </si>
  <si>
    <t xml:space="preserve">Interage nos momentos de jogos, lazer e demais atividades, respeitando as regras de convivência? </t>
  </si>
  <si>
    <t>Mantem a organização na sua rotina escolar?</t>
  </si>
  <si>
    <t>Permanece sentado por mais de 10 minutos,  para realização das atividades?</t>
  </si>
  <si>
    <t>Realiza as atividades com atenção e tolerância?</t>
  </si>
  <si>
    <t>Autorregula-se, evitando comportamento disruptivo em situações de desconforto?</t>
  </si>
  <si>
    <t>Realiza, em sua rotina,  ações de autocuidado  com autonomia?</t>
  </si>
  <si>
    <t>Reconhece e identifica alimentos que lhe são oferecidos?</t>
  </si>
  <si>
    <t>Responde a comando de ordem direta?</t>
  </si>
  <si>
    <t>EIXO - INTERAÇÃO SOCIOEMOCIONAL</t>
  </si>
  <si>
    <t>Compartilha brinquedos e brincadeiras?</t>
  </si>
  <si>
    <t>Compartilha interesses?</t>
  </si>
  <si>
    <t>Controla suas emoções? (Autorregula-se)</t>
  </si>
  <si>
    <t>Coopera nas situações que envolvem a interação?</t>
  </si>
  <si>
    <t>Demonstra e compartilha afetos?</t>
  </si>
  <si>
    <t>Demonstra interesse nas atividades propostas?</t>
  </si>
  <si>
    <t xml:space="preserve">Expressa suas emoções? </t>
  </si>
  <si>
    <t>Identifica/ Reconhece a emoção do outro?</t>
  </si>
  <si>
    <t>Identifica/ Reconhece suas  emoções?</t>
  </si>
  <si>
    <t>Inicia e mantém interação em situações sociais?</t>
  </si>
  <si>
    <t>Interage com o professor, seus colegas e outras pessoas de seu convívio escolar?</t>
  </si>
  <si>
    <t>Interage fazendo contato visual?</t>
  </si>
  <si>
    <t>Reconhece e entende seus sentimentos, pensamentos e comportamentos?</t>
  </si>
  <si>
    <t xml:space="preserve">Relaciona-se, estabelecendo vínculos? </t>
  </si>
  <si>
    <t>Respeita as regras  em jogos e brincadeiras?</t>
  </si>
  <si>
    <t>Respeita as regras sociais?</t>
  </si>
  <si>
    <t>Solicita ajuda, quando necessária?</t>
  </si>
  <si>
    <t xml:space="preserve">Responde a interações? </t>
  </si>
  <si>
    <t>Município:</t>
  </si>
  <si>
    <t>TOTAL DE HABILIDADES NÃO DESENVOLVIDAS</t>
  </si>
  <si>
    <t>ATIVIDADES DISPONÍVEIS POR HABILIDADE
EIXO - COMUNICAÇÃO/LINGUAGEM</t>
  </si>
  <si>
    <t>TOTAL DE ATIVIDADES</t>
  </si>
  <si>
    <t>X</t>
  </si>
  <si>
    <t>ATIVIDADES DISPONÍVEIS POR HABILIDADE
EIXO - COMPORTAMENTO</t>
  </si>
  <si>
    <t>ATIVIDADES DISPONÍVEIS POR HABILIDADE
EIXO - INTERAÇÃO SOCIOEMOCIONAL</t>
  </si>
  <si>
    <r>
      <t>Responde a interações?</t>
    </r>
    <r>
      <rPr>
        <sz val="12"/>
        <color rgb="FFFF0000"/>
        <rFont val="Calibri"/>
        <family val="2"/>
        <scheme val="minor"/>
      </rPr>
      <t xml:space="preserve"> </t>
    </r>
  </si>
  <si>
    <t>INVENTÁRIO DAS HABILIDADES  
EIXO - COMUNICAÇÃO/LINGUAGEM</t>
  </si>
  <si>
    <t>INVENTÁRIO DAS HABILIDADES 
EIXO - COMPORTAMENTO</t>
  </si>
  <si>
    <t>INVENTÁRIO DAS HABILIDADES 
EIXO - INTERAÇÃO SOCIOEMOCIONAL</t>
  </si>
  <si>
    <t>TOTAL DE ATIVIDADES DISPONIVEIS</t>
  </si>
  <si>
    <t>PROPOSTAS</t>
  </si>
  <si>
    <r>
      <t>Responde a interações?</t>
    </r>
    <r>
      <rPr>
        <sz val="14"/>
        <color rgb="FFFF0000"/>
        <rFont val="Calibri"/>
        <family val="2"/>
        <scheme val="minor"/>
      </rPr>
      <t xml:space="preserve"> </t>
    </r>
  </si>
  <si>
    <t>ECM01 – 1, 2, 3... acerte uma vez</t>
  </si>
  <si>
    <t>ECM02 - A mágica da gentileza</t>
  </si>
  <si>
    <t>ECM03 - Ache e junte</t>
  </si>
  <si>
    <t>ECM04 - Expressão ilustrada</t>
  </si>
  <si>
    <t>ECM05 - Minha rede de ajuda</t>
  </si>
  <si>
    <t>ECM06 – Onde encaixa?</t>
  </si>
  <si>
    <t>ECM07 – Que animal é esse?</t>
  </si>
  <si>
    <t>ECM08 - Vivências do cotidiano</t>
  </si>
  <si>
    <t>ECP01 - A ordem é...</t>
  </si>
  <si>
    <t>ECP02 – Mexe e remexe</t>
  </si>
  <si>
    <t>ECP03 – Minha rotina</t>
  </si>
  <si>
    <t>ECP04 - PIQUENIQUE</t>
  </si>
  <si>
    <t>ECP05 - Positivo e negativo</t>
  </si>
  <si>
    <t>ECP6 – Rotina de autocuidado</t>
  </si>
  <si>
    <t>NECP01 - Cortando o Cabelo</t>
  </si>
  <si>
    <t>EIS01 – Emocionômetro</t>
  </si>
  <si>
    <t>EIS02 – Eu como sou!</t>
  </si>
  <si>
    <t>EIS03 – Nomeando as emoções</t>
  </si>
  <si>
    <t>NEIS01 - A professora faltou</t>
  </si>
  <si>
    <t>NEIS02 - Ano Novo, turma nova</t>
  </si>
  <si>
    <t>NECP3 - Hora do intervalo</t>
  </si>
  <si>
    <t>ECM01</t>
  </si>
  <si>
    <t>ECM02</t>
  </si>
  <si>
    <t>ECM03</t>
  </si>
  <si>
    <t>ECM04</t>
  </si>
  <si>
    <t>ECM05</t>
  </si>
  <si>
    <t>ECM06</t>
  </si>
  <si>
    <t>ECM07</t>
  </si>
  <si>
    <t>ECM08</t>
  </si>
  <si>
    <t>ECP01</t>
  </si>
  <si>
    <t>ECP02</t>
  </si>
  <si>
    <t>ECP03</t>
  </si>
  <si>
    <t>ECP04</t>
  </si>
  <si>
    <t>ECP05</t>
  </si>
  <si>
    <t>ECP06</t>
  </si>
  <si>
    <t>NECP01</t>
  </si>
  <si>
    <t>EIS01</t>
  </si>
  <si>
    <t>EIS02</t>
  </si>
  <si>
    <t>EIS03</t>
  </si>
  <si>
    <t>NEIS02</t>
  </si>
  <si>
    <t>NEIS01</t>
  </si>
  <si>
    <t>NECP03</t>
  </si>
  <si>
    <t xml:space="preserve"> X</t>
  </si>
  <si>
    <t>TOTAL DE ATIVIDADES DISPONVEIS</t>
  </si>
  <si>
    <t>ATIVIDADE</t>
  </si>
  <si>
    <t>QUANTIDADE</t>
  </si>
  <si>
    <t>MÁXIMO</t>
  </si>
  <si>
    <t>MÍNIMO</t>
  </si>
  <si>
    <t>CORRESPONDE</t>
  </si>
  <si>
    <t>dividido 60</t>
  </si>
  <si>
    <t>multiplicado por 10</t>
  </si>
  <si>
    <t>ÍNDICE maior</t>
  </si>
  <si>
    <t>ÍNDICE menor</t>
  </si>
  <si>
    <t>TOTAL POR SEMANA</t>
  </si>
  <si>
    <t>TOTAL DE X FATOR</t>
  </si>
  <si>
    <t>Hora</t>
  </si>
  <si>
    <t>Data</t>
  </si>
  <si>
    <t>{"hash":"e3900aceb9dfaa2a6784daa2338d3fa49e3c1ac1538ce515574175844d9538a9","version":1,"value":"[[\"I'm sorry, that's a complex task requiring multiple steps, and cannot be accomplished with a single Excel formula. You would typically need to use a combination of Excel features like tables, sorting, and formulas like VLOOKUP or INDEX/MATCH alongside some manual setup. However, an entire plan like this often necessitates using a macro or script for dynamic adjustments. If you want help with specific parts of the setup or a script instead, I'd be happy to assist with that.\"]]"}</t>
  </si>
  <si>
    <t>Professor da Sala de Aula Regular:</t>
  </si>
  <si>
    <t>Professor do Atendimento Educacional Especializado(AEE):</t>
  </si>
  <si>
    <t>Nome do Aluno:</t>
  </si>
  <si>
    <t>Ano/Série:</t>
  </si>
  <si>
    <t>Turma:</t>
  </si>
  <si>
    <t>Período:</t>
  </si>
  <si>
    <t>Verbal:</t>
  </si>
  <si>
    <t>Não verbal:</t>
  </si>
  <si>
    <t>Nível de Suporte 1:</t>
  </si>
  <si>
    <t>Nível de Suporte 2:</t>
  </si>
  <si>
    <t>Nível de Suporte 3:</t>
  </si>
  <si>
    <t>Data de Nascimento:</t>
  </si>
  <si>
    <t>Ficha de Identificação do Participante</t>
  </si>
  <si>
    <t>CÓDIGO DA ATIVIDADE</t>
  </si>
  <si>
    <t>NOME DA ATIVIDADE</t>
  </si>
  <si>
    <t xml:space="preserve">QUANTIDADE </t>
  </si>
  <si>
    <t>MÍNIMO COMUM</t>
  </si>
  <si>
    <t>QTD DE ATIVIDADES PARA APLICAR 60 DIAS</t>
  </si>
  <si>
    <t>MÁXIMO COMUM</t>
  </si>
  <si>
    <t>ARREDONDAMENTO</t>
  </si>
  <si>
    <t>TOTAL DE HABILIDADES NÃO ADQUIRIDAS MAIORES QUE O N° DE CORTE (3)</t>
  </si>
  <si>
    <t>TOTAL DIVIDIDO PELO TEMPO DE 60 DIAS</t>
  </si>
  <si>
    <t>Segunda
DATA</t>
  </si>
  <si>
    <t>Terça 
DATA</t>
  </si>
  <si>
    <t>Quarta 
DATA</t>
  </si>
  <si>
    <t>Quinta
DATA</t>
  </si>
  <si>
    <t>Sexta
DATA</t>
  </si>
  <si>
    <t>Minha Rotina/Emocionômetro</t>
  </si>
  <si>
    <t>HABILIDADE COMUNICAÇÃO</t>
  </si>
  <si>
    <t>ATIVIDADES</t>
  </si>
  <si>
    <t>PERÍODO DE APLICAÇÃO: INCIAL __ / __ / ____  FINAL __ / __ / ____</t>
  </si>
  <si>
    <t>DATA</t>
  </si>
  <si>
    <t>REALIZOU ATIVIDADE?</t>
  </si>
  <si>
    <t>COM APOIO</t>
  </si>
  <si>
    <t>OBSERVAÇÕES</t>
  </si>
  <si>
    <t>MONITORAMENTO DE APLICAÇÃO</t>
  </si>
  <si>
    <t xml:space="preserve">Utiliza respostas simples para comunicar-se? </t>
  </si>
  <si>
    <t>Possui autonomia para comunicar-se, mesmo em situações que geram conflito?</t>
  </si>
  <si>
    <t>Realiza ações motoras que envolvam movimento e equilíbrio?</t>
  </si>
  <si>
    <t>Faz uso de expressões faciais para comunicar-se?</t>
  </si>
  <si>
    <t>Identifica semelhanças e diferenças entre objetos?</t>
  </si>
  <si>
    <t>Realiza pareamento de objetos idênticos?</t>
  </si>
  <si>
    <t>Reconhece e pareia objetos diferentes?</t>
  </si>
  <si>
    <t>Assinale a alternativa correspondente</t>
  </si>
  <si>
    <t>Verbal com Comunicação Alternativa:</t>
  </si>
  <si>
    <t>Compreende e utiliza comunicação alternativa para comunicar-se?</t>
  </si>
  <si>
    <t xml:space="preserve">Nomeia diferentes elementos, ampliando seu vocabulário? </t>
  </si>
  <si>
    <t>Realiza pareamento de elementos idênticos?</t>
  </si>
  <si>
    <t>Reconhece e pareia elementos diferentes?</t>
  </si>
  <si>
    <t>Adapta-se com flexibilidade a mudanças em sua rotina?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</si>
</sst>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&quot;$&quot;#,##0.00"/>
    <numFmt numFmtId="165" formatCode="&quot;R$&quot;\ #,##0.00"/>
    <numFmt numFmtId="166" formatCode="[$-F800]dddd\,\ mmmm\ dd\,\ yyyy"/>
    <numFmt numFmtId="167" formatCode="[$-409]h:mm\ AM/PM;@"/>
    <numFmt numFmtId="168" formatCode="[$-F400]h:mm:ss\ AM/PM"/>
    <numFmt numFmtId="169" formatCode="0.000"/>
  </numFmts>
  <fonts count="61" x14ac:knownFonts="1">
    <font>
      <sz val="12"/>
      <color theme="1" tint="0.14993743705557422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6" tint="-0.499984740745262"/>
      <name val="Calibri"/>
      <family val="2"/>
      <scheme val="minor"/>
    </font>
    <font>
      <sz val="14"/>
      <color theme="1" tint="0.14996795556505021"/>
      <name val="Calibri"/>
      <family val="2"/>
      <scheme val="minor"/>
    </font>
    <font>
      <sz val="14"/>
      <color theme="2"/>
      <name val="Calibri"/>
      <family val="2"/>
      <scheme val="minor"/>
    </font>
    <font>
      <sz val="28"/>
      <color theme="4"/>
      <name val="Calibri"/>
      <family val="2"/>
      <scheme val="minor"/>
    </font>
    <font>
      <sz val="48"/>
      <color theme="4"/>
      <name val="Calibri"/>
      <family val="2"/>
      <scheme val="minor"/>
    </font>
    <font>
      <sz val="12"/>
      <color theme="4"/>
      <name val="Calibri"/>
      <family val="2"/>
      <scheme val="major"/>
    </font>
    <font>
      <sz val="22"/>
      <color theme="1" tint="0.14993743705557422"/>
      <name val="Calibri"/>
      <family val="2"/>
      <scheme val="major"/>
    </font>
    <font>
      <sz val="10"/>
      <color theme="3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002060"/>
      <name val="Calibri"/>
      <family val="2"/>
      <scheme val="minor"/>
    </font>
    <font>
      <b/>
      <sz val="12"/>
      <color theme="1" tint="0.14993743705557422"/>
      <name val="Calibri"/>
      <family val="2"/>
      <scheme val="minor"/>
    </font>
    <font>
      <b/>
      <sz val="14"/>
      <color theme="4"/>
      <name val="Calibri"/>
      <family val="2"/>
      <scheme val="major"/>
    </font>
    <font>
      <b/>
      <sz val="14"/>
      <color theme="1" tint="0.14993743705557422"/>
      <name val="Calibri"/>
      <family val="2"/>
      <scheme val="minor"/>
    </font>
    <font>
      <b/>
      <sz val="16"/>
      <color theme="1" tint="0.14993743705557422"/>
      <name val="Calibri"/>
      <family val="2"/>
      <scheme val="minor"/>
    </font>
    <font>
      <b/>
      <sz val="22"/>
      <color theme="1" tint="0.14993743705557422"/>
      <name val="Calibri"/>
      <family val="2"/>
      <scheme val="major"/>
    </font>
    <font>
      <b/>
      <sz val="22"/>
      <color theme="1" tint="0.1499374370555742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4"/>
      <color rgb="FF002060"/>
      <name val="Calibri Light"/>
      <family val="2"/>
    </font>
    <font>
      <sz val="16"/>
      <color theme="1"/>
      <name val="Calibri"/>
      <family val="2"/>
      <scheme val="minor"/>
    </font>
    <font>
      <b/>
      <sz val="11"/>
      <color rgb="FF002060"/>
      <name val="Calibri Light"/>
      <family val="2"/>
    </font>
    <font>
      <b/>
      <sz val="16"/>
      <color rgb="FF002060"/>
      <name val="Calibri Light"/>
      <family val="2"/>
    </font>
    <font>
      <b/>
      <sz val="14"/>
      <color rgb="FF002060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1" tint="0.14993743705557422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 tint="4.9989318521683403E-2"/>
      <name val="Calibri"/>
      <family val="2"/>
      <scheme val="minor"/>
    </font>
    <font>
      <b/>
      <sz val="9"/>
      <color theme="3" tint="-0.249977111117893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8" tint="-0.499984740745262"/>
      <name val="Calibri"/>
      <family val="2"/>
      <charset val="238"/>
      <scheme val="minor"/>
    </font>
    <font>
      <b/>
      <sz val="11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8"/>
      <color theme="1" tint="0.14993743705557422"/>
      <name val="Calibri"/>
      <family val="2"/>
      <scheme val="minor"/>
    </font>
    <font>
      <sz val="36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0C2F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6E5FA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EED464"/>
        <bgColor indexed="64"/>
      </patternFill>
    </fill>
    <fill>
      <patternFill patternType="solid">
        <fgColor theme="9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8" tint="-0.24994659260841701"/>
        <bgColor indexed="65"/>
      </patternFill>
    </fill>
    <fill>
      <patternFill patternType="solid">
        <fgColor theme="6" tint="-0.499984740745262"/>
        <bgColor indexed="65"/>
      </patternFill>
    </fill>
    <fill>
      <patternFill patternType="lightDown">
        <fgColor theme="3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indexed="64"/>
      </patternFill>
    </fill>
  </fills>
  <borders count="6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1" tint="0.14996795556505021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ashed">
        <color theme="5"/>
      </left>
      <right style="dashed">
        <color theme="5"/>
      </right>
      <top style="dashed">
        <color theme="5"/>
      </top>
      <bottom style="dashed">
        <color theme="5"/>
      </bottom>
      <diagonal/>
    </border>
    <border>
      <left/>
      <right style="dashed">
        <color theme="5"/>
      </right>
      <top/>
      <bottom style="dashed">
        <color theme="5"/>
      </bottom>
      <diagonal/>
    </border>
    <border>
      <left style="dashed">
        <color theme="5"/>
      </left>
      <right style="dashed">
        <color theme="5"/>
      </right>
      <top/>
      <bottom style="dashed">
        <color theme="5"/>
      </bottom>
      <diagonal/>
    </border>
    <border>
      <left style="dashed">
        <color theme="5"/>
      </left>
      <right/>
      <top/>
      <bottom style="dashed">
        <color theme="5"/>
      </bottom>
      <diagonal/>
    </border>
    <border>
      <left/>
      <right style="dashed">
        <color theme="5"/>
      </right>
      <top style="dashed">
        <color theme="5"/>
      </top>
      <bottom style="dashed">
        <color theme="5"/>
      </bottom>
      <diagonal/>
    </border>
    <border>
      <left style="dashed">
        <color theme="5"/>
      </left>
      <right/>
      <top style="dashed">
        <color theme="5"/>
      </top>
      <bottom style="dashed">
        <color theme="5"/>
      </bottom>
      <diagonal/>
    </border>
    <border>
      <left/>
      <right style="dashed">
        <color theme="5"/>
      </right>
      <top style="dashed">
        <color theme="5"/>
      </top>
      <bottom/>
      <diagonal/>
    </border>
    <border>
      <left style="dashed">
        <color theme="5"/>
      </left>
      <right style="dashed">
        <color theme="5"/>
      </right>
      <top style="dashed">
        <color theme="5"/>
      </top>
      <bottom/>
      <diagonal/>
    </border>
    <border>
      <left style="dashed">
        <color theme="5"/>
      </left>
      <right/>
      <top style="dashed">
        <color theme="5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6">
    <xf numFmtId="0" fontId="0" fillId="2" borderId="0">
      <alignment horizontal="left" vertical="center"/>
    </xf>
    <xf numFmtId="0" fontId="8" fillId="0" borderId="0" applyNumberFormat="0" applyFill="0" applyBorder="0" applyAlignment="0" applyProtection="0"/>
    <xf numFmtId="3" fontId="2" fillId="0" borderId="0" applyFont="0" applyFill="0" applyBorder="0" applyProtection="0">
      <alignment horizontal="left" vertical="center"/>
    </xf>
    <xf numFmtId="164" fontId="2" fillId="0" borderId="0" applyFont="0" applyFill="0" applyBorder="0" applyProtection="0">
      <alignment horizontal="left" vertical="center"/>
    </xf>
    <xf numFmtId="0" fontId="5" fillId="0" borderId="0" applyNumberFormat="0" applyFill="0" applyBorder="0" applyProtection="0">
      <alignment vertical="center"/>
    </xf>
    <xf numFmtId="0" fontId="4" fillId="3" borderId="1" applyNumberFormat="0" applyBorder="0" applyProtection="0">
      <alignment horizontal="center" vertical="center"/>
    </xf>
    <xf numFmtId="0" fontId="3" fillId="2" borderId="0" applyFont="0" applyFill="0" applyBorder="0" applyAlignment="0" applyProtection="0">
      <alignment horizontal="left" vertical="center"/>
    </xf>
    <xf numFmtId="0" fontId="9" fillId="0" borderId="0" applyNumberFormat="0" applyFill="0" applyBorder="0" applyAlignment="0" applyProtection="0"/>
    <xf numFmtId="0" fontId="1" fillId="0" borderId="0"/>
    <xf numFmtId="0" fontId="46" fillId="10" borderId="40">
      <alignment horizontal="center" vertical="center"/>
    </xf>
    <xf numFmtId="0" fontId="47" fillId="0" borderId="40" applyNumberFormat="0">
      <alignment horizontal="center" vertical="center"/>
    </xf>
    <xf numFmtId="0" fontId="48" fillId="11" borderId="40">
      <alignment horizontal="center" vertical="center"/>
    </xf>
    <xf numFmtId="0" fontId="46" fillId="9" borderId="40">
      <alignment horizontal="center" vertical="center"/>
    </xf>
    <xf numFmtId="0" fontId="48" fillId="12" borderId="40" applyNumberFormat="0">
      <alignment horizontal="center" vertical="center"/>
    </xf>
    <xf numFmtId="0" fontId="49" fillId="13" borderId="40" applyNumberFormat="0">
      <alignment horizontal="center" vertical="center"/>
    </xf>
    <xf numFmtId="167" fontId="51" fillId="0" borderId="0" applyFont="0" applyFill="0" applyBorder="0" applyAlignment="0">
      <alignment horizontal="left" vertical="center" wrapText="1" indent="1"/>
    </xf>
  </cellStyleXfs>
  <cellXfs count="321">
    <xf numFmtId="0" fontId="0" fillId="2" borderId="0" xfId="0">
      <alignment horizontal="left" vertical="center"/>
    </xf>
    <xf numFmtId="3" fontId="0" fillId="2" borderId="0" xfId="2" applyFont="1" applyFill="1" applyBorder="1">
      <alignment horizontal="left" vertical="center"/>
    </xf>
    <xf numFmtId="0" fontId="5" fillId="2" borderId="2" xfId="4" applyFill="1" applyBorder="1" applyAlignment="1">
      <alignment horizontal="left" vertical="center"/>
    </xf>
    <xf numFmtId="0" fontId="8" fillId="2" borderId="0" xfId="1" applyFill="1" applyAlignment="1">
      <alignment horizontal="right" vertical="center"/>
    </xf>
    <xf numFmtId="0" fontId="0" fillId="2" borderId="0" xfId="0" applyAlignment="1">
      <alignment horizontal="right" vertical="center" indent="1"/>
    </xf>
    <xf numFmtId="0" fontId="7" fillId="2" borderId="0" xfId="0" applyFont="1">
      <alignment horizontal="left" vertical="center"/>
    </xf>
    <xf numFmtId="0" fontId="6" fillId="2" borderId="0" xfId="0" applyFont="1" applyAlignment="1"/>
    <xf numFmtId="0" fontId="9" fillId="2" borderId="0" xfId="7" applyFill="1" applyAlignment="1">
      <alignment horizontal="left"/>
    </xf>
    <xf numFmtId="165" fontId="0" fillId="2" borderId="0" xfId="3" applyNumberFormat="1" applyFont="1" applyFill="1" applyBorder="1">
      <alignment horizontal="left" vertical="center"/>
    </xf>
    <xf numFmtId="165" fontId="0" fillId="2" borderId="0" xfId="3" applyNumberFormat="1" applyFont="1" applyFill="1">
      <alignment horizontal="left" vertical="center"/>
    </xf>
    <xf numFmtId="0" fontId="0" fillId="2" borderId="0" xfId="0" applyAlignment="1">
      <alignment horizontal="center" vertical="center"/>
    </xf>
    <xf numFmtId="0" fontId="0" fillId="2" borderId="0" xfId="0" applyAlignment="1">
      <alignment vertical="center"/>
    </xf>
    <xf numFmtId="0" fontId="6" fillId="2" borderId="0" xfId="0" applyFont="1" applyAlignment="1">
      <alignment horizontal="left"/>
    </xf>
    <xf numFmtId="1" fontId="0" fillId="2" borderId="0" xfId="0" applyNumberFormat="1">
      <alignment horizontal="left" vertical="center"/>
    </xf>
    <xf numFmtId="0" fontId="13" fillId="2" borderId="0" xfId="0" applyFont="1" applyAlignment="1">
      <alignment horizontal="center" vertical="center"/>
    </xf>
    <xf numFmtId="0" fontId="0" fillId="2" borderId="0" xfId="6" applyFont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165" fontId="0" fillId="2" borderId="0" xfId="3" applyNumberFormat="1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" borderId="0" xfId="0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165" fontId="0" fillId="2" borderId="0" xfId="0" applyNumberFormat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3" fillId="2" borderId="0" xfId="0" applyFont="1">
      <alignment horizontal="left" vertical="center"/>
    </xf>
    <xf numFmtId="0" fontId="14" fillId="2" borderId="0" xfId="0" applyFont="1">
      <alignment horizontal="left" vertical="center"/>
    </xf>
    <xf numFmtId="0" fontId="15" fillId="2" borderId="0" xfId="0" applyFont="1">
      <alignment horizontal="left" vertical="center"/>
    </xf>
    <xf numFmtId="0" fontId="17" fillId="2" borderId="0" xfId="1" applyFont="1" applyFill="1" applyAlignment="1">
      <alignment horizontal="left" vertical="center"/>
    </xf>
    <xf numFmtId="0" fontId="18" fillId="2" borderId="0" xfId="0" applyFont="1">
      <alignment horizontal="left" vertical="center"/>
    </xf>
    <xf numFmtId="0" fontId="18" fillId="2" borderId="0" xfId="0" applyFont="1" applyAlignment="1">
      <alignment vertical="center"/>
    </xf>
    <xf numFmtId="0" fontId="19" fillId="4" borderId="0" xfId="0" applyFont="1" applyFill="1">
      <alignment horizontal="left" vertical="center"/>
    </xf>
    <xf numFmtId="0" fontId="20" fillId="4" borderId="0" xfId="0" applyFont="1" applyFill="1">
      <alignment horizontal="left" vertical="center"/>
    </xf>
    <xf numFmtId="3" fontId="5" fillId="2" borderId="0" xfId="4" applyNumberFormat="1" applyFill="1" applyAlignment="1"/>
    <xf numFmtId="0" fontId="13" fillId="2" borderId="4" xfId="0" applyFont="1" applyBorder="1">
      <alignment horizontal="left" vertical="center"/>
    </xf>
    <xf numFmtId="0" fontId="13" fillId="2" borderId="18" xfId="0" applyFont="1" applyBorder="1">
      <alignment horizontal="left" vertical="center"/>
    </xf>
    <xf numFmtId="0" fontId="24" fillId="5" borderId="0" xfId="8" applyFont="1" applyFill="1" applyAlignment="1">
      <alignment horizontal="center" vertical="center"/>
    </xf>
    <xf numFmtId="0" fontId="1" fillId="5" borderId="0" xfId="8" applyFill="1" applyAlignment="1">
      <alignment horizontal="center" vertical="center"/>
    </xf>
    <xf numFmtId="0" fontId="33" fillId="5" borderId="0" xfId="8" applyFont="1" applyFill="1" applyAlignment="1">
      <alignment vertical="center"/>
    </xf>
    <xf numFmtId="0" fontId="24" fillId="5" borderId="0" xfId="8" applyFont="1" applyFill="1" applyAlignment="1">
      <alignment vertical="center"/>
    </xf>
    <xf numFmtId="0" fontId="1" fillId="5" borderId="0" xfId="8" applyFill="1" applyAlignment="1">
      <alignment vertical="center"/>
    </xf>
    <xf numFmtId="0" fontId="11" fillId="5" borderId="0" xfId="8" applyFont="1" applyFill="1" applyAlignment="1">
      <alignment horizontal="center" vertical="center"/>
    </xf>
    <xf numFmtId="0" fontId="36" fillId="5" borderId="0" xfId="8" applyFont="1" applyFill="1" applyAlignment="1">
      <alignment vertical="center"/>
    </xf>
    <xf numFmtId="0" fontId="36" fillId="5" borderId="0" xfId="8" applyFont="1" applyFill="1" applyAlignment="1">
      <alignment horizontal="center" vertical="center"/>
    </xf>
    <xf numFmtId="0" fontId="11" fillId="5" borderId="0" xfId="8" applyFont="1" applyFill="1" applyAlignment="1">
      <alignment vertical="center"/>
    </xf>
    <xf numFmtId="0" fontId="40" fillId="0" borderId="0" xfId="8" applyFont="1" applyAlignment="1">
      <alignment horizontal="center" vertical="center"/>
    </xf>
    <xf numFmtId="0" fontId="41" fillId="5" borderId="0" xfId="8" applyFont="1" applyFill="1" applyAlignment="1">
      <alignment vertical="center"/>
    </xf>
    <xf numFmtId="0" fontId="41" fillId="5" borderId="0" xfId="8" applyFont="1" applyFill="1" applyAlignment="1">
      <alignment horizontal="center" vertical="center"/>
    </xf>
    <xf numFmtId="0" fontId="1" fillId="0" borderId="0" xfId="8" applyAlignment="1">
      <alignment vertical="center"/>
    </xf>
    <xf numFmtId="0" fontId="1" fillId="0" borderId="0" xfId="8"/>
    <xf numFmtId="0" fontId="11" fillId="5" borderId="34" xfId="8" applyFont="1" applyFill="1" applyBorder="1" applyAlignment="1">
      <alignment horizontal="center" vertical="center"/>
    </xf>
    <xf numFmtId="0" fontId="1" fillId="5" borderId="33" xfId="8" applyFill="1" applyBorder="1" applyAlignment="1">
      <alignment vertical="center"/>
    </xf>
    <xf numFmtId="0" fontId="11" fillId="5" borderId="27" xfId="8" applyFont="1" applyFill="1" applyBorder="1" applyAlignment="1">
      <alignment horizontal="center" vertical="center"/>
    </xf>
    <xf numFmtId="0" fontId="1" fillId="5" borderId="28" xfId="8" applyFill="1" applyBorder="1" applyAlignment="1">
      <alignment vertical="center"/>
    </xf>
    <xf numFmtId="0" fontId="12" fillId="4" borderId="24" xfId="8" applyFont="1" applyFill="1" applyBorder="1" applyAlignment="1">
      <alignment horizontal="center" vertical="center" wrapText="1"/>
    </xf>
    <xf numFmtId="0" fontId="27" fillId="6" borderId="7" xfId="8" applyFont="1" applyFill="1" applyBorder="1" applyAlignment="1">
      <alignment horizontal="center" vertical="center"/>
    </xf>
    <xf numFmtId="0" fontId="28" fillId="6" borderId="8" xfId="8" applyFont="1" applyFill="1" applyBorder="1" applyAlignment="1">
      <alignment vertical="center" wrapText="1"/>
    </xf>
    <xf numFmtId="0" fontId="29" fillId="6" borderId="25" xfId="8" applyFont="1" applyFill="1" applyBorder="1" applyAlignment="1">
      <alignment horizontal="center" vertical="center"/>
    </xf>
    <xf numFmtId="0" fontId="30" fillId="6" borderId="25" xfId="8" applyFont="1" applyFill="1" applyBorder="1" applyAlignment="1">
      <alignment horizontal="center" vertical="center" wrapText="1"/>
    </xf>
    <xf numFmtId="0" fontId="32" fillId="6" borderId="15" xfId="8" applyFont="1" applyFill="1" applyBorder="1" applyAlignment="1">
      <alignment horizontal="center" vertical="center"/>
    </xf>
    <xf numFmtId="0" fontId="27" fillId="6" borderId="9" xfId="8" applyFont="1" applyFill="1" applyBorder="1" applyAlignment="1">
      <alignment horizontal="center" vertical="center"/>
    </xf>
    <xf numFmtId="0" fontId="28" fillId="6" borderId="10" xfId="8" applyFont="1" applyFill="1" applyBorder="1" applyAlignment="1">
      <alignment vertical="center" wrapText="1"/>
    </xf>
    <xf numFmtId="0" fontId="29" fillId="6" borderId="27" xfId="8" applyFont="1" applyFill="1" applyBorder="1" applyAlignment="1">
      <alignment horizontal="center" vertical="center"/>
    </xf>
    <xf numFmtId="0" fontId="30" fillId="6" borderId="27" xfId="8" applyFont="1" applyFill="1" applyBorder="1" applyAlignment="1">
      <alignment horizontal="center" vertical="center" wrapText="1"/>
    </xf>
    <xf numFmtId="0" fontId="32" fillId="6" borderId="16" xfId="8" applyFont="1" applyFill="1" applyBorder="1" applyAlignment="1">
      <alignment horizontal="center" vertical="center"/>
    </xf>
    <xf numFmtId="0" fontId="28" fillId="6" borderId="3" xfId="8" applyFont="1" applyFill="1" applyBorder="1" applyAlignment="1">
      <alignment vertical="center" wrapText="1"/>
    </xf>
    <xf numFmtId="0" fontId="30" fillId="6" borderId="27" xfId="8" applyFont="1" applyFill="1" applyBorder="1" applyAlignment="1">
      <alignment horizontal="center" vertical="center"/>
    </xf>
    <xf numFmtId="0" fontId="27" fillId="6" borderId="11" xfId="8" applyFont="1" applyFill="1" applyBorder="1" applyAlignment="1">
      <alignment horizontal="center" vertical="center"/>
    </xf>
    <xf numFmtId="0" fontId="28" fillId="6" borderId="12" xfId="8" applyFont="1" applyFill="1" applyBorder="1" applyAlignment="1">
      <alignment vertical="center" wrapText="1"/>
    </xf>
    <xf numFmtId="0" fontId="29" fillId="6" borderId="29" xfId="8" applyFont="1" applyFill="1" applyBorder="1" applyAlignment="1">
      <alignment horizontal="center" vertical="center"/>
    </xf>
    <xf numFmtId="0" fontId="30" fillId="6" borderId="29" xfId="8" applyFont="1" applyFill="1" applyBorder="1" applyAlignment="1">
      <alignment horizontal="center" vertical="center" wrapText="1"/>
    </xf>
    <xf numFmtId="0" fontId="32" fillId="6" borderId="17" xfId="8" applyFont="1" applyFill="1" applyBorder="1" applyAlignment="1">
      <alignment horizontal="center" vertical="center"/>
    </xf>
    <xf numFmtId="0" fontId="35" fillId="6" borderId="13" xfId="8" applyFont="1" applyFill="1" applyBorder="1" applyAlignment="1">
      <alignment horizontal="center" vertical="center"/>
    </xf>
    <xf numFmtId="0" fontId="20" fillId="6" borderId="0" xfId="8" applyFont="1" applyFill="1" applyAlignment="1">
      <alignment vertical="center" wrapText="1"/>
    </xf>
    <xf numFmtId="0" fontId="36" fillId="6" borderId="0" xfId="8" applyFont="1" applyFill="1" applyAlignment="1">
      <alignment horizontal="center" vertical="center"/>
    </xf>
    <xf numFmtId="0" fontId="19" fillId="6" borderId="0" xfId="8" applyFont="1" applyFill="1" applyAlignment="1">
      <alignment horizontal="center" vertical="center" wrapText="1"/>
    </xf>
    <xf numFmtId="0" fontId="37" fillId="6" borderId="0" xfId="8" applyFont="1" applyFill="1" applyAlignment="1">
      <alignment horizontal="center" vertical="center"/>
    </xf>
    <xf numFmtId="0" fontId="32" fillId="6" borderId="0" xfId="8" applyFont="1" applyFill="1" applyAlignment="1">
      <alignment horizontal="center" vertical="center"/>
    </xf>
    <xf numFmtId="0" fontId="23" fillId="6" borderId="21" xfId="8" applyFont="1" applyFill="1" applyBorder="1" applyAlignment="1">
      <alignment horizontal="center" vertical="center" textRotation="90" wrapText="1"/>
    </xf>
    <xf numFmtId="0" fontId="23" fillId="6" borderId="22" xfId="8" applyFont="1" applyFill="1" applyBorder="1" applyAlignment="1">
      <alignment horizontal="center" vertical="center" textRotation="90" wrapText="1"/>
    </xf>
    <xf numFmtId="0" fontId="22" fillId="6" borderId="14" xfId="0" applyFont="1" applyFill="1" applyBorder="1" applyAlignment="1">
      <alignment horizontal="center" vertical="center"/>
    </xf>
    <xf numFmtId="0" fontId="34" fillId="6" borderId="20" xfId="0" applyFont="1" applyFill="1" applyBorder="1" applyAlignment="1">
      <alignment vertical="center" wrapText="1"/>
    </xf>
    <xf numFmtId="0" fontId="32" fillId="6" borderId="32" xfId="0" applyFont="1" applyFill="1" applyBorder="1" applyAlignment="1">
      <alignment horizontal="center" vertical="center"/>
    </xf>
    <xf numFmtId="0" fontId="14" fillId="2" borderId="0" xfId="0" applyFont="1" applyAlignment="1">
      <alignment horizontal="center" vertical="center" wrapText="1"/>
    </xf>
    <xf numFmtId="0" fontId="14" fillId="2" borderId="0" xfId="0" applyFont="1" applyAlignment="1">
      <alignment horizontal="center" vertical="center"/>
    </xf>
    <xf numFmtId="0" fontId="16" fillId="2" borderId="0" xfId="0" applyFont="1">
      <alignment horizontal="left" vertical="center"/>
    </xf>
    <xf numFmtId="0" fontId="16" fillId="2" borderId="0" xfId="0" applyFont="1" applyAlignment="1">
      <alignment horizontal="center" vertical="center"/>
    </xf>
    <xf numFmtId="0" fontId="44" fillId="2" borderId="0" xfId="0" applyFont="1">
      <alignment horizontal="left" vertical="center"/>
    </xf>
    <xf numFmtId="1" fontId="15" fillId="2" borderId="0" xfId="3" applyNumberFormat="1" applyFont="1" applyFill="1" applyBorder="1" applyAlignment="1">
      <alignment horizontal="center" vertical="center"/>
    </xf>
    <xf numFmtId="1" fontId="15" fillId="2" borderId="0" xfId="6" applyNumberFormat="1" applyFont="1" applyAlignment="1">
      <alignment horizontal="center" vertical="center"/>
    </xf>
    <xf numFmtId="1" fontId="15" fillId="2" borderId="0" xfId="0" applyNumberFormat="1" applyFont="1" applyAlignment="1">
      <alignment horizontal="center" vertical="center"/>
    </xf>
    <xf numFmtId="1" fontId="16" fillId="2" borderId="0" xfId="0" applyNumberFormat="1" applyFont="1" applyAlignment="1">
      <alignment horizontal="center" vertical="center"/>
    </xf>
    <xf numFmtId="165" fontId="13" fillId="2" borderId="0" xfId="3" applyNumberFormat="1" applyFont="1" applyFill="1" applyBorder="1" applyAlignment="1">
      <alignment horizontal="center" vertical="center"/>
    </xf>
    <xf numFmtId="165" fontId="13" fillId="2" borderId="0" xfId="0" applyNumberFormat="1" applyFont="1" applyAlignment="1">
      <alignment horizontal="center" vertical="center"/>
    </xf>
    <xf numFmtId="0" fontId="34" fillId="6" borderId="31" xfId="0" applyFont="1" applyFill="1" applyBorder="1" applyAlignment="1">
      <alignment vertical="center" wrapText="1"/>
    </xf>
    <xf numFmtId="0" fontId="32" fillId="6" borderId="14" xfId="0" applyFont="1" applyFill="1" applyBorder="1" applyAlignment="1">
      <alignment horizontal="center" vertical="center"/>
    </xf>
    <xf numFmtId="0" fontId="23" fillId="4" borderId="22" xfId="8" applyFont="1" applyFill="1" applyBorder="1" applyAlignment="1">
      <alignment horizontal="center" vertical="center" textRotation="90" wrapText="1"/>
    </xf>
    <xf numFmtId="0" fontId="23" fillId="7" borderId="22" xfId="8" applyFont="1" applyFill="1" applyBorder="1" applyAlignment="1">
      <alignment horizontal="center" vertical="center" textRotation="90" wrapText="1"/>
    </xf>
    <xf numFmtId="0" fontId="22" fillId="6" borderId="23" xfId="8" applyFont="1" applyFill="1" applyBorder="1" applyAlignment="1">
      <alignment horizontal="center" vertical="center" wrapText="1"/>
    </xf>
    <xf numFmtId="0" fontId="12" fillId="6" borderId="24" xfId="8" applyFont="1" applyFill="1" applyBorder="1" applyAlignment="1">
      <alignment horizontal="center" vertical="center" wrapText="1"/>
    </xf>
    <xf numFmtId="0" fontId="26" fillId="6" borderId="0" xfId="8" applyFont="1" applyFill="1" applyAlignment="1">
      <alignment horizontal="center" vertical="center" wrapText="1"/>
    </xf>
    <xf numFmtId="0" fontId="22" fillId="7" borderId="23" xfId="8" applyFont="1" applyFill="1" applyBorder="1" applyAlignment="1">
      <alignment horizontal="center" vertical="center" wrapText="1"/>
    </xf>
    <xf numFmtId="0" fontId="12" fillId="7" borderId="24" xfId="8" applyFont="1" applyFill="1" applyBorder="1" applyAlignment="1">
      <alignment horizontal="center" vertical="center" wrapText="1"/>
    </xf>
    <xf numFmtId="0" fontId="26" fillId="7" borderId="0" xfId="8" applyFont="1" applyFill="1" applyAlignment="1">
      <alignment horizontal="center" vertical="center" wrapText="1"/>
    </xf>
    <xf numFmtId="0" fontId="30" fillId="7" borderId="7" xfId="8" applyFont="1" applyFill="1" applyBorder="1" applyAlignment="1">
      <alignment horizontal="center" vertical="center"/>
    </xf>
    <xf numFmtId="0" fontId="33" fillId="7" borderId="8" xfId="8" applyFont="1" applyFill="1" applyBorder="1" applyAlignment="1">
      <alignment vertical="center"/>
    </xf>
    <xf numFmtId="0" fontId="29" fillId="7" borderId="25" xfId="8" applyFont="1" applyFill="1" applyBorder="1" applyAlignment="1">
      <alignment horizontal="center" vertical="center"/>
    </xf>
    <xf numFmtId="0" fontId="30" fillId="7" borderId="25" xfId="8" applyFont="1" applyFill="1" applyBorder="1" applyAlignment="1">
      <alignment horizontal="center" vertical="center" wrapText="1"/>
    </xf>
    <xf numFmtId="0" fontId="32" fillId="7" borderId="15" xfId="8" applyFont="1" applyFill="1" applyBorder="1" applyAlignment="1">
      <alignment horizontal="center" vertical="center"/>
    </xf>
    <xf numFmtId="0" fontId="30" fillId="7" borderId="9" xfId="8" applyFont="1" applyFill="1" applyBorder="1" applyAlignment="1">
      <alignment horizontal="center" vertical="center"/>
    </xf>
    <xf numFmtId="0" fontId="33" fillId="7" borderId="10" xfId="8" applyFont="1" applyFill="1" applyBorder="1" applyAlignment="1">
      <alignment vertical="center"/>
    </xf>
    <xf numFmtId="0" fontId="29" fillId="7" borderId="27" xfId="8" applyFont="1" applyFill="1" applyBorder="1" applyAlignment="1">
      <alignment horizontal="center" vertical="center"/>
    </xf>
    <xf numFmtId="0" fontId="30" fillId="7" borderId="27" xfId="8" applyFont="1" applyFill="1" applyBorder="1" applyAlignment="1">
      <alignment horizontal="center" vertical="center" wrapText="1"/>
    </xf>
    <xf numFmtId="0" fontId="32" fillId="7" borderId="16" xfId="8" applyFont="1" applyFill="1" applyBorder="1" applyAlignment="1">
      <alignment horizontal="center" vertical="center"/>
    </xf>
    <xf numFmtId="0" fontId="30" fillId="7" borderId="11" xfId="8" applyFont="1" applyFill="1" applyBorder="1" applyAlignment="1">
      <alignment horizontal="center" vertical="center"/>
    </xf>
    <xf numFmtId="0" fontId="33" fillId="7" borderId="12" xfId="8" applyFont="1" applyFill="1" applyBorder="1" applyAlignment="1">
      <alignment vertical="center"/>
    </xf>
    <xf numFmtId="0" fontId="29" fillId="7" borderId="29" xfId="8" applyFont="1" applyFill="1" applyBorder="1" applyAlignment="1">
      <alignment horizontal="center" vertical="center"/>
    </xf>
    <xf numFmtId="0" fontId="30" fillId="7" borderId="29" xfId="8" applyFont="1" applyFill="1" applyBorder="1" applyAlignment="1">
      <alignment horizontal="center" vertical="center" wrapText="1"/>
    </xf>
    <xf numFmtId="0" fontId="32" fillId="7" borderId="17" xfId="8" applyFont="1" applyFill="1" applyBorder="1" applyAlignment="1">
      <alignment horizontal="center" vertical="center"/>
    </xf>
    <xf numFmtId="0" fontId="38" fillId="7" borderId="14" xfId="0" applyFont="1" applyFill="1" applyBorder="1" applyAlignment="1">
      <alignment horizontal="center" vertical="center"/>
    </xf>
    <xf numFmtId="0" fontId="24" fillId="7" borderId="31" xfId="0" applyFont="1" applyFill="1" applyBorder="1" applyAlignment="1">
      <alignment vertical="center"/>
    </xf>
    <xf numFmtId="0" fontId="32" fillId="7" borderId="32" xfId="0" applyFont="1" applyFill="1" applyBorder="1" applyAlignment="1">
      <alignment horizontal="center" vertical="center"/>
    </xf>
    <xf numFmtId="0" fontId="32" fillId="7" borderId="14" xfId="0" applyFont="1" applyFill="1" applyBorder="1" applyAlignment="1">
      <alignment horizontal="center" vertical="center"/>
    </xf>
    <xf numFmtId="0" fontId="30" fillId="7" borderId="13" xfId="8" applyFont="1" applyFill="1" applyBorder="1" applyAlignment="1">
      <alignment horizontal="center" vertical="center"/>
    </xf>
    <xf numFmtId="0" fontId="33" fillId="7" borderId="0" xfId="8" applyFont="1" applyFill="1" applyAlignment="1">
      <alignment vertical="center"/>
    </xf>
    <xf numFmtId="0" fontId="29" fillId="7" borderId="0" xfId="8" applyFont="1" applyFill="1" applyAlignment="1">
      <alignment horizontal="center" vertical="center"/>
    </xf>
    <xf numFmtId="0" fontId="30" fillId="7" borderId="0" xfId="8" applyFont="1" applyFill="1" applyAlignment="1">
      <alignment horizontal="center" vertical="center" wrapText="1"/>
    </xf>
    <xf numFmtId="0" fontId="32" fillId="7" borderId="0" xfId="8" applyFont="1" applyFill="1" applyAlignment="1">
      <alignment horizontal="center" vertical="center"/>
    </xf>
    <xf numFmtId="0" fontId="22" fillId="4" borderId="6" xfId="8" applyFont="1" applyFill="1" applyBorder="1" applyAlignment="1">
      <alignment horizontal="center" vertical="center" wrapText="1"/>
    </xf>
    <xf numFmtId="0" fontId="26" fillId="4" borderId="13" xfId="8" applyFont="1" applyFill="1" applyBorder="1" applyAlignment="1">
      <alignment horizontal="center" vertical="center" wrapText="1"/>
    </xf>
    <xf numFmtId="0" fontId="30" fillId="4" borderId="7" xfId="8" applyFont="1" applyFill="1" applyBorder="1" applyAlignment="1">
      <alignment horizontal="center" vertical="center"/>
    </xf>
    <xf numFmtId="0" fontId="28" fillId="4" borderId="8" xfId="8" applyFont="1" applyFill="1" applyBorder="1" applyAlignment="1">
      <alignment vertical="center" wrapText="1"/>
    </xf>
    <xf numFmtId="0" fontId="29" fillId="4" borderId="25" xfId="8" applyFont="1" applyFill="1" applyBorder="1" applyAlignment="1">
      <alignment horizontal="center" vertical="center"/>
    </xf>
    <xf numFmtId="0" fontId="29" fillId="4" borderId="26" xfId="8" applyFont="1" applyFill="1" applyBorder="1" applyAlignment="1">
      <alignment horizontal="center" vertical="center"/>
    </xf>
    <xf numFmtId="0" fontId="32" fillId="4" borderId="15" xfId="8" applyFont="1" applyFill="1" applyBorder="1" applyAlignment="1">
      <alignment horizontal="center" vertical="center"/>
    </xf>
    <xf numFmtId="0" fontId="30" fillId="4" borderId="9" xfId="8" applyFont="1" applyFill="1" applyBorder="1" applyAlignment="1">
      <alignment horizontal="center" vertical="center"/>
    </xf>
    <xf numFmtId="0" fontId="28" fillId="4" borderId="10" xfId="8" applyFont="1" applyFill="1" applyBorder="1" applyAlignment="1">
      <alignment vertical="center" wrapText="1"/>
    </xf>
    <xf numFmtId="0" fontId="29" fillId="4" borderId="27" xfId="8" applyFont="1" applyFill="1" applyBorder="1" applyAlignment="1">
      <alignment horizontal="center" vertical="center"/>
    </xf>
    <xf numFmtId="0" fontId="29" fillId="4" borderId="28" xfId="8" applyFont="1" applyFill="1" applyBorder="1" applyAlignment="1">
      <alignment horizontal="center" vertical="center"/>
    </xf>
    <xf numFmtId="0" fontId="32" fillId="4" borderId="16" xfId="8" applyFont="1" applyFill="1" applyBorder="1" applyAlignment="1">
      <alignment horizontal="center" vertical="center"/>
    </xf>
    <xf numFmtId="0" fontId="28" fillId="4" borderId="10" xfId="8" applyFont="1" applyFill="1" applyBorder="1" applyAlignment="1">
      <alignment vertical="center"/>
    </xf>
    <xf numFmtId="0" fontId="30" fillId="4" borderId="10" xfId="8" applyFont="1" applyFill="1" applyBorder="1" applyAlignment="1">
      <alignment horizontal="center" vertical="center"/>
    </xf>
    <xf numFmtId="0" fontId="28" fillId="4" borderId="27" xfId="8" applyFont="1" applyFill="1" applyBorder="1" applyAlignment="1">
      <alignment vertical="center" wrapText="1"/>
    </xf>
    <xf numFmtId="0" fontId="42" fillId="4" borderId="10" xfId="8" applyFont="1" applyFill="1" applyBorder="1" applyAlignment="1">
      <alignment horizontal="center" vertical="center"/>
    </xf>
    <xf numFmtId="0" fontId="20" fillId="4" borderId="27" xfId="8" applyFont="1" applyFill="1" applyBorder="1" applyAlignment="1">
      <alignment vertical="center" wrapText="1"/>
    </xf>
    <xf numFmtId="0" fontId="36" fillId="4" borderId="27" xfId="8" applyFont="1" applyFill="1" applyBorder="1" applyAlignment="1">
      <alignment horizontal="center" vertical="center"/>
    </xf>
    <xf numFmtId="0" fontId="42" fillId="4" borderId="11" xfId="8" applyFont="1" applyFill="1" applyBorder="1" applyAlignment="1">
      <alignment horizontal="center" vertical="center"/>
    </xf>
    <xf numFmtId="0" fontId="20" fillId="4" borderId="12" xfId="8" applyFont="1" applyFill="1" applyBorder="1" applyAlignment="1">
      <alignment vertical="center" wrapText="1"/>
    </xf>
    <xf numFmtId="0" fontId="36" fillId="4" borderId="29" xfId="8" applyFont="1" applyFill="1" applyBorder="1" applyAlignment="1">
      <alignment horizontal="center" vertical="center"/>
    </xf>
    <xf numFmtId="0" fontId="32" fillId="4" borderId="17" xfId="8" applyFont="1" applyFill="1" applyBorder="1" applyAlignment="1">
      <alignment horizontal="center" vertical="center"/>
    </xf>
    <xf numFmtId="0" fontId="24" fillId="4" borderId="20" xfId="0" applyFont="1" applyFill="1" applyBorder="1" applyAlignment="1">
      <alignment vertical="center"/>
    </xf>
    <xf numFmtId="0" fontId="24" fillId="4" borderId="31" xfId="0" applyFont="1" applyFill="1" applyBorder="1" applyAlignment="1">
      <alignment vertical="center"/>
    </xf>
    <xf numFmtId="0" fontId="32" fillId="4" borderId="32" xfId="0" applyFont="1" applyFill="1" applyBorder="1" applyAlignment="1">
      <alignment horizontal="center" vertical="center"/>
    </xf>
    <xf numFmtId="0" fontId="32" fillId="4" borderId="14" xfId="0" applyFont="1" applyFill="1" applyBorder="1" applyAlignment="1">
      <alignment horizontal="center" vertical="center"/>
    </xf>
    <xf numFmtId="0" fontId="22" fillId="6" borderId="21" xfId="0" applyFont="1" applyFill="1" applyBorder="1" applyAlignment="1">
      <alignment horizontal="center" vertical="center"/>
    </xf>
    <xf numFmtId="0" fontId="34" fillId="6" borderId="36" xfId="0" applyFont="1" applyFill="1" applyBorder="1" applyAlignment="1">
      <alignment vertical="center" wrapText="1"/>
    </xf>
    <xf numFmtId="0" fontId="32" fillId="6" borderId="38" xfId="0" applyFont="1" applyFill="1" applyBorder="1" applyAlignment="1">
      <alignment horizontal="center" vertical="center"/>
    </xf>
    <xf numFmtId="0" fontId="25" fillId="6" borderId="14" xfId="8" applyFont="1" applyFill="1" applyBorder="1" applyAlignment="1">
      <alignment horizontal="center" vertical="center" wrapText="1"/>
    </xf>
    <xf numFmtId="0" fontId="25" fillId="4" borderId="14" xfId="8" applyFont="1" applyFill="1" applyBorder="1" applyAlignment="1">
      <alignment horizontal="center" vertical="center" wrapText="1"/>
    </xf>
    <xf numFmtId="0" fontId="25" fillId="7" borderId="14" xfId="8" applyFont="1" applyFill="1" applyBorder="1" applyAlignment="1">
      <alignment horizontal="center" vertical="center" wrapText="1"/>
    </xf>
    <xf numFmtId="0" fontId="31" fillId="7" borderId="25" xfId="8" applyFont="1" applyFill="1" applyBorder="1" applyAlignment="1">
      <alignment horizontal="center" vertical="center"/>
    </xf>
    <xf numFmtId="0" fontId="31" fillId="7" borderId="27" xfId="8" applyFont="1" applyFill="1" applyBorder="1" applyAlignment="1">
      <alignment horizontal="center" vertical="center"/>
    </xf>
    <xf numFmtId="0" fontId="31" fillId="7" borderId="29" xfId="8" applyFont="1" applyFill="1" applyBorder="1" applyAlignment="1">
      <alignment horizontal="center" vertical="center"/>
    </xf>
    <xf numFmtId="0" fontId="32" fillId="7" borderId="38" xfId="0" applyFont="1" applyFill="1" applyBorder="1" applyAlignment="1">
      <alignment horizontal="center" vertical="center"/>
    </xf>
    <xf numFmtId="0" fontId="29" fillId="4" borderId="29" xfId="8" applyFont="1" applyFill="1" applyBorder="1" applyAlignment="1">
      <alignment horizontal="center" vertical="center"/>
    </xf>
    <xf numFmtId="0" fontId="29" fillId="4" borderId="30" xfId="8" applyFont="1" applyFill="1" applyBorder="1" applyAlignment="1">
      <alignment horizontal="center" vertical="center"/>
    </xf>
    <xf numFmtId="0" fontId="32" fillId="4" borderId="38" xfId="0" applyFont="1" applyFill="1" applyBorder="1" applyAlignment="1">
      <alignment horizontal="center" vertical="center"/>
    </xf>
    <xf numFmtId="0" fontId="38" fillId="7" borderId="21" xfId="0" applyFont="1" applyFill="1" applyBorder="1" applyAlignment="1">
      <alignment horizontal="center" vertical="center"/>
    </xf>
    <xf numFmtId="0" fontId="24" fillId="7" borderId="36" xfId="0" applyFont="1" applyFill="1" applyBorder="1" applyAlignment="1">
      <alignment vertical="center"/>
    </xf>
    <xf numFmtId="0" fontId="24" fillId="4" borderId="35" xfId="0" applyFont="1" applyFill="1" applyBorder="1" applyAlignment="1">
      <alignment vertical="center"/>
    </xf>
    <xf numFmtId="0" fontId="24" fillId="4" borderId="36" xfId="0" applyFont="1" applyFill="1" applyBorder="1" applyAlignment="1">
      <alignment vertical="center"/>
    </xf>
    <xf numFmtId="0" fontId="36" fillId="6" borderId="27" xfId="8" applyFont="1" applyFill="1" applyBorder="1" applyAlignment="1">
      <alignment horizontal="center" vertical="center"/>
    </xf>
    <xf numFmtId="0" fontId="36" fillId="6" borderId="29" xfId="8" applyFont="1" applyFill="1" applyBorder="1" applyAlignment="1">
      <alignment horizontal="center" vertical="center"/>
    </xf>
    <xf numFmtId="0" fontId="19" fillId="6" borderId="27" xfId="8" applyFont="1" applyFill="1" applyBorder="1" applyAlignment="1">
      <alignment horizontal="center" vertical="center"/>
    </xf>
    <xf numFmtId="0" fontId="36" fillId="7" borderId="27" xfId="8" applyFont="1" applyFill="1" applyBorder="1" applyAlignment="1">
      <alignment horizontal="center" vertical="center"/>
    </xf>
    <xf numFmtId="0" fontId="36" fillId="7" borderId="29" xfId="8" applyFont="1" applyFill="1" applyBorder="1" applyAlignment="1">
      <alignment horizontal="center" vertical="center"/>
    </xf>
    <xf numFmtId="0" fontId="10" fillId="8" borderId="0" xfId="0" applyFont="1" applyFill="1">
      <alignment horizontal="left" vertical="center"/>
    </xf>
    <xf numFmtId="0" fontId="19" fillId="8" borderId="0" xfId="0" applyFont="1" applyFill="1">
      <alignment horizontal="left" vertical="center"/>
    </xf>
    <xf numFmtId="0" fontId="19" fillId="6" borderId="0" xfId="0" applyFont="1" applyFill="1">
      <alignment horizontal="left" vertical="center"/>
    </xf>
    <xf numFmtId="0" fontId="20" fillId="6" borderId="0" xfId="0" applyFont="1" applyFill="1">
      <alignment horizontal="left" vertical="center"/>
    </xf>
    <xf numFmtId="0" fontId="20" fillId="8" borderId="0" xfId="0" applyFont="1" applyFill="1">
      <alignment horizontal="left" vertical="center"/>
    </xf>
    <xf numFmtId="0" fontId="34" fillId="6" borderId="0" xfId="0" applyFont="1" applyFill="1">
      <alignment horizontal="left" vertical="center"/>
    </xf>
    <xf numFmtId="0" fontId="25" fillId="6" borderId="37" xfId="8" applyFont="1" applyFill="1" applyBorder="1" applyAlignment="1">
      <alignment horizontal="center" vertical="center" wrapText="1"/>
    </xf>
    <xf numFmtId="0" fontId="25" fillId="7" borderId="37" xfId="8" applyFont="1" applyFill="1" applyBorder="1" applyAlignment="1">
      <alignment horizontal="center" vertical="center" wrapText="1"/>
    </xf>
    <xf numFmtId="0" fontId="25" fillId="4" borderId="37" xfId="8" applyFont="1" applyFill="1" applyBorder="1" applyAlignment="1">
      <alignment horizontal="center" vertical="center" wrapText="1"/>
    </xf>
    <xf numFmtId="0" fontId="25" fillId="4" borderId="39" xfId="8" applyFont="1" applyFill="1" applyBorder="1" applyAlignment="1">
      <alignment horizontal="center" vertical="center" wrapText="1"/>
    </xf>
    <xf numFmtId="0" fontId="30" fillId="4" borderId="11" xfId="8" applyFont="1" applyFill="1" applyBorder="1" applyAlignment="1">
      <alignment horizontal="center" vertical="center"/>
    </xf>
    <xf numFmtId="0" fontId="28" fillId="4" borderId="12" xfId="8" applyFont="1" applyFill="1" applyBorder="1" applyAlignment="1">
      <alignment vertical="center" wrapText="1"/>
    </xf>
    <xf numFmtId="0" fontId="33" fillId="5" borderId="27" xfId="8" applyFont="1" applyFill="1" applyBorder="1" applyAlignment="1">
      <alignment vertical="center"/>
    </xf>
    <xf numFmtId="0" fontId="25" fillId="7" borderId="27" xfId="8" applyFont="1" applyFill="1" applyBorder="1" applyAlignment="1">
      <alignment horizontal="center" vertical="center" wrapText="1"/>
    </xf>
    <xf numFmtId="0" fontId="25" fillId="4" borderId="27" xfId="8" applyFont="1" applyFill="1" applyBorder="1" applyAlignment="1">
      <alignment horizontal="center" vertical="center" wrapText="1"/>
    </xf>
    <xf numFmtId="0" fontId="25" fillId="6" borderId="41" xfId="8" applyFont="1" applyFill="1" applyBorder="1" applyAlignment="1">
      <alignment horizontal="center" vertical="center" wrapText="1"/>
    </xf>
    <xf numFmtId="0" fontId="33" fillId="5" borderId="28" xfId="8" applyFont="1" applyFill="1" applyBorder="1" applyAlignment="1">
      <alignment vertical="center"/>
    </xf>
    <xf numFmtId="0" fontId="25" fillId="6" borderId="43" xfId="8" applyFont="1" applyFill="1" applyBorder="1" applyAlignment="1">
      <alignment horizontal="center" vertical="center" wrapText="1"/>
    </xf>
    <xf numFmtId="0" fontId="33" fillId="5" borderId="30" xfId="8" applyFont="1" applyFill="1" applyBorder="1" applyAlignment="1">
      <alignment vertical="center"/>
    </xf>
    <xf numFmtId="0" fontId="33" fillId="7" borderId="27" xfId="8" applyFont="1" applyFill="1" applyBorder="1" applyAlignment="1">
      <alignment vertical="center"/>
    </xf>
    <xf numFmtId="0" fontId="33" fillId="4" borderId="27" xfId="8" applyFont="1" applyFill="1" applyBorder="1" applyAlignment="1">
      <alignment vertical="center"/>
    </xf>
    <xf numFmtId="0" fontId="33" fillId="6" borderId="42" xfId="8" applyFont="1" applyFill="1" applyBorder="1" applyAlignment="1">
      <alignment vertical="center"/>
    </xf>
    <xf numFmtId="0" fontId="33" fillId="6" borderId="33" xfId="8" applyFont="1" applyFill="1" applyBorder="1" applyAlignment="1">
      <alignment vertical="center"/>
    </xf>
    <xf numFmtId="0" fontId="50" fillId="14" borderId="44" xfId="0" applyFont="1" applyFill="1" applyBorder="1" applyAlignment="1">
      <alignment horizontal="left" vertical="center" wrapText="1" indent="1"/>
    </xf>
    <xf numFmtId="166" fontId="50" fillId="15" borderId="44" xfId="7" applyNumberFormat="1" applyFont="1" applyFill="1" applyBorder="1" applyAlignment="1">
      <alignment horizontal="left" vertical="center" wrapText="1" indent="1"/>
    </xf>
    <xf numFmtId="168" fontId="52" fillId="14" borderId="44" xfId="15" applyNumberFormat="1" applyFont="1" applyFill="1" applyBorder="1">
      <alignment horizontal="left" vertical="center" wrapText="1" indent="1"/>
    </xf>
    <xf numFmtId="0" fontId="50" fillId="2" borderId="44" xfId="0" applyFont="1" applyBorder="1" applyAlignment="1">
      <alignment horizontal="left" vertical="center" wrapText="1" indent="1"/>
    </xf>
    <xf numFmtId="14" fontId="33" fillId="5" borderId="0" xfId="8" applyNumberFormat="1" applyFont="1" applyFill="1" applyAlignment="1">
      <alignment vertical="center"/>
    </xf>
    <xf numFmtId="0" fontId="54" fillId="2" borderId="4" xfId="7" applyFont="1" applyFill="1" applyBorder="1" applyAlignment="1">
      <alignment horizontal="left" vertical="center"/>
    </xf>
    <xf numFmtId="0" fontId="13" fillId="2" borderId="18" xfId="0" applyFont="1" applyBorder="1" applyAlignment="1">
      <alignment horizontal="left" vertical="center" wrapText="1"/>
    </xf>
    <xf numFmtId="0" fontId="44" fillId="5" borderId="18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3" fillId="2" borderId="48" xfId="0" applyFont="1" applyBorder="1">
      <alignment horizontal="left" vertical="center"/>
    </xf>
    <xf numFmtId="0" fontId="13" fillId="2" borderId="49" xfId="0" applyFont="1" applyBorder="1">
      <alignment horizontal="left" vertical="center"/>
    </xf>
    <xf numFmtId="0" fontId="13" fillId="2" borderId="50" xfId="0" applyFont="1" applyBorder="1" applyAlignment="1">
      <alignment horizontal="center" vertical="center"/>
    </xf>
    <xf numFmtId="49" fontId="19" fillId="6" borderId="51" xfId="0" applyNumberFormat="1" applyFont="1" applyFill="1" applyBorder="1">
      <alignment horizontal="left" vertical="center"/>
    </xf>
    <xf numFmtId="49" fontId="19" fillId="6" borderId="47" xfId="0" applyNumberFormat="1" applyFont="1" applyFill="1" applyBorder="1">
      <alignment horizontal="left" vertical="center"/>
    </xf>
    <xf numFmtId="0" fontId="19" fillId="6" borderId="52" xfId="0" applyFont="1" applyFill="1" applyBorder="1" applyAlignment="1">
      <alignment horizontal="center" vertical="center"/>
    </xf>
    <xf numFmtId="0" fontId="19" fillId="8" borderId="51" xfId="0" applyFont="1" applyFill="1" applyBorder="1">
      <alignment horizontal="left" vertical="center"/>
    </xf>
    <xf numFmtId="0" fontId="19" fillId="8" borderId="47" xfId="0" applyFont="1" applyFill="1" applyBorder="1">
      <alignment horizontal="left" vertical="center"/>
    </xf>
    <xf numFmtId="0" fontId="19" fillId="8" borderId="52" xfId="0" applyFont="1" applyFill="1" applyBorder="1" applyAlignment="1">
      <alignment horizontal="center" vertical="center"/>
    </xf>
    <xf numFmtId="0" fontId="19" fillId="4" borderId="51" xfId="0" applyFont="1" applyFill="1" applyBorder="1">
      <alignment horizontal="left" vertical="center"/>
    </xf>
    <xf numFmtId="0" fontId="19" fillId="4" borderId="47" xfId="0" applyFont="1" applyFill="1" applyBorder="1">
      <alignment horizontal="left" vertical="center"/>
    </xf>
    <xf numFmtId="0" fontId="19" fillId="4" borderId="52" xfId="0" applyFont="1" applyFill="1" applyBorder="1" applyAlignment="1">
      <alignment horizontal="center" vertical="center"/>
    </xf>
    <xf numFmtId="0" fontId="14" fillId="2" borderId="47" xfId="0" applyFont="1" applyBorder="1" applyAlignment="1">
      <alignment horizontal="center" vertical="center"/>
    </xf>
    <xf numFmtId="0" fontId="13" fillId="2" borderId="49" xfId="0" applyFont="1" applyBorder="1" applyAlignment="1">
      <alignment horizontal="center" vertical="center"/>
    </xf>
    <xf numFmtId="169" fontId="19" fillId="6" borderId="52" xfId="0" applyNumberFormat="1" applyFont="1" applyFill="1" applyBorder="1" applyAlignment="1">
      <alignment horizontal="center" vertical="center"/>
    </xf>
    <xf numFmtId="169" fontId="19" fillId="8" borderId="52" xfId="0" applyNumberFormat="1" applyFont="1" applyFill="1" applyBorder="1" applyAlignment="1">
      <alignment horizontal="center" vertical="center"/>
    </xf>
    <xf numFmtId="169" fontId="19" fillId="4" borderId="52" xfId="0" applyNumberFormat="1" applyFont="1" applyFill="1" applyBorder="1" applyAlignment="1">
      <alignment horizontal="center" vertical="center"/>
    </xf>
    <xf numFmtId="1" fontId="19" fillId="6" borderId="52" xfId="0" applyNumberFormat="1" applyFont="1" applyFill="1" applyBorder="1" applyAlignment="1">
      <alignment horizontal="center" vertical="center"/>
    </xf>
    <xf numFmtId="1" fontId="19" fillId="8" borderId="52" xfId="0" applyNumberFormat="1" applyFont="1" applyFill="1" applyBorder="1" applyAlignment="1">
      <alignment horizontal="center" vertical="center"/>
    </xf>
    <xf numFmtId="1" fontId="19" fillId="4" borderId="52" xfId="0" applyNumberFormat="1" applyFont="1" applyFill="1" applyBorder="1" applyAlignment="1">
      <alignment horizontal="center" vertical="center"/>
    </xf>
    <xf numFmtId="0" fontId="38" fillId="4" borderId="53" xfId="0" applyFont="1" applyFill="1" applyBorder="1">
      <alignment horizontal="left" vertical="center"/>
    </xf>
    <xf numFmtId="0" fontId="38" fillId="4" borderId="54" xfId="0" applyFont="1" applyFill="1" applyBorder="1">
      <alignment horizontal="left" vertical="center"/>
    </xf>
    <xf numFmtId="0" fontId="38" fillId="4" borderId="55" xfId="0" applyFont="1" applyFill="1" applyBorder="1" applyAlignment="1">
      <alignment horizontal="center" vertical="center"/>
    </xf>
    <xf numFmtId="2" fontId="38" fillId="4" borderId="55" xfId="0" applyNumberFormat="1" applyFont="1" applyFill="1" applyBorder="1" applyAlignment="1">
      <alignment horizontal="center" vertical="center"/>
    </xf>
    <xf numFmtId="0" fontId="57" fillId="2" borderId="47" xfId="0" applyFont="1" applyBorder="1">
      <alignment horizontal="left" vertical="center"/>
    </xf>
    <xf numFmtId="0" fontId="57" fillId="2" borderId="52" xfId="0" applyFont="1" applyBorder="1" applyAlignment="1">
      <alignment horizontal="center" vertical="center"/>
    </xf>
    <xf numFmtId="0" fontId="57" fillId="2" borderId="47" xfId="0" applyFont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14" fontId="0" fillId="5" borderId="18" xfId="0" applyNumberFormat="1" applyFill="1" applyBorder="1" applyAlignment="1">
      <alignment horizontal="center" vertical="center"/>
    </xf>
    <xf numFmtId="0" fontId="0" fillId="2" borderId="0" xfId="0" applyAlignment="1"/>
    <xf numFmtId="0" fontId="58" fillId="2" borderId="0" xfId="0" applyFont="1" applyAlignment="1">
      <alignment horizontal="center" vertical="top"/>
    </xf>
    <xf numFmtId="0" fontId="0" fillId="2" borderId="13" xfId="0" applyBorder="1" applyAlignment="1"/>
    <xf numFmtId="0" fontId="0" fillId="2" borderId="6" xfId="0" applyBorder="1" applyAlignment="1"/>
    <xf numFmtId="0" fontId="25" fillId="6" borderId="27" xfId="0" applyFont="1" applyFill="1" applyBorder="1" applyAlignment="1">
      <alignment horizontal="center" vertical="center" wrapText="1"/>
    </xf>
    <xf numFmtId="0" fontId="0" fillId="2" borderId="57" xfId="0" applyBorder="1" applyAlignment="1"/>
    <xf numFmtId="0" fontId="0" fillId="2" borderId="56" xfId="0" applyBorder="1" applyAlignment="1"/>
    <xf numFmtId="0" fontId="0" fillId="2" borderId="23" xfId="0" applyBorder="1" applyAlignment="1"/>
    <xf numFmtId="0" fontId="25" fillId="6" borderId="58" xfId="0" applyFont="1" applyFill="1" applyBorder="1" applyAlignment="1">
      <alignment horizontal="center" vertical="center" wrapText="1"/>
    </xf>
    <xf numFmtId="0" fontId="25" fillId="6" borderId="41" xfId="0" applyFont="1" applyFill="1" applyBorder="1" applyAlignment="1">
      <alignment horizontal="center" vertical="center" wrapText="1"/>
    </xf>
    <xf numFmtId="0" fontId="0" fillId="16" borderId="13" xfId="0" applyFill="1" applyBorder="1" applyAlignment="1"/>
    <xf numFmtId="0" fontId="0" fillId="16" borderId="6" xfId="0" applyFill="1" applyBorder="1" applyAlignment="1"/>
    <xf numFmtId="0" fontId="0" fillId="16" borderId="56" xfId="0" applyFill="1" applyBorder="1" applyAlignment="1"/>
    <xf numFmtId="0" fontId="0" fillId="16" borderId="57" xfId="0" applyFill="1" applyBorder="1" applyAlignment="1"/>
    <xf numFmtId="0" fontId="0" fillId="16" borderId="23" xfId="0" applyFill="1" applyBorder="1" applyAlignment="1"/>
    <xf numFmtId="0" fontId="59" fillId="16" borderId="59" xfId="0" applyFont="1" applyFill="1" applyBorder="1" applyAlignment="1">
      <alignment horizontal="center" vertical="top" wrapText="1"/>
    </xf>
    <xf numFmtId="0" fontId="59" fillId="16" borderId="21" xfId="0" applyFont="1" applyFill="1" applyBorder="1" applyAlignment="1">
      <alignment horizontal="center" vertical="top" wrapText="1"/>
    </xf>
    <xf numFmtId="0" fontId="59" fillId="16" borderId="60" xfId="0" applyFont="1" applyFill="1" applyBorder="1" applyAlignment="1">
      <alignment horizontal="center" vertical="top" wrapText="1"/>
    </xf>
    <xf numFmtId="0" fontId="59" fillId="2" borderId="59" xfId="0" applyFont="1" applyBorder="1" applyAlignment="1">
      <alignment horizontal="center" vertical="top" wrapText="1"/>
    </xf>
    <xf numFmtId="0" fontId="59" fillId="2" borderId="21" xfId="0" applyFont="1" applyBorder="1" applyAlignment="1">
      <alignment horizontal="center" vertical="top" wrapText="1"/>
    </xf>
    <xf numFmtId="0" fontId="24" fillId="2" borderId="0" xfId="0" applyFont="1" applyAlignment="1">
      <alignment vertical="center" wrapText="1"/>
    </xf>
    <xf numFmtId="0" fontId="0" fillId="16" borderId="0" xfId="0" applyFill="1" applyAlignment="1"/>
    <xf numFmtId="0" fontId="25" fillId="6" borderId="61" xfId="0" applyFont="1" applyFill="1" applyBorder="1" applyAlignment="1">
      <alignment horizontal="center" vertical="center" wrapText="1"/>
    </xf>
    <xf numFmtId="0" fontId="0" fillId="2" borderId="27" xfId="0" applyBorder="1" applyAlignment="1">
      <alignment horizontal="center" vertical="center"/>
    </xf>
    <xf numFmtId="0" fontId="0" fillId="2" borderId="41" xfId="0" applyBorder="1" applyAlignment="1"/>
    <xf numFmtId="0" fontId="0" fillId="2" borderId="27" xfId="0" applyBorder="1" applyAlignment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" borderId="0" xfId="0" applyAlignment="1">
      <alignment horizontal="center" vertical="center"/>
    </xf>
    <xf numFmtId="0" fontId="55" fillId="2" borderId="45" xfId="0" applyFont="1" applyBorder="1">
      <alignment horizontal="left" vertical="center"/>
    </xf>
    <xf numFmtId="0" fontId="55" fillId="2" borderId="46" xfId="0" applyFont="1" applyBorder="1">
      <alignment horizontal="left" vertical="center"/>
    </xf>
    <xf numFmtId="0" fontId="54" fillId="2" borderId="0" xfId="7" applyFont="1" applyFill="1" applyAlignment="1">
      <alignment horizontal="center" vertical="center"/>
    </xf>
    <xf numFmtId="3" fontId="56" fillId="2" borderId="0" xfId="4" applyNumberFormat="1" applyFont="1" applyFill="1" applyAlignment="1">
      <alignment horizontal="center" vertical="center"/>
    </xf>
    <xf numFmtId="0" fontId="53" fillId="2" borderId="0" xfId="7" applyFont="1" applyFill="1" applyAlignment="1">
      <alignment horizontal="center" vertical="center" wrapText="1"/>
    </xf>
    <xf numFmtId="0" fontId="21" fillId="2" borderId="0" xfId="7" applyFont="1" applyFill="1" applyAlignment="1">
      <alignment horizontal="center" vertical="center" wrapText="1"/>
    </xf>
    <xf numFmtId="3" fontId="5" fillId="2" borderId="0" xfId="4" applyNumberFormat="1" applyFill="1" applyAlignment="1">
      <alignment horizontal="center" vertical="center"/>
    </xf>
    <xf numFmtId="0" fontId="21" fillId="2" borderId="0" xfId="7" applyFont="1" applyFill="1" applyAlignment="1">
      <alignment horizontal="center" vertical="center"/>
    </xf>
    <xf numFmtId="49" fontId="19" fillId="6" borderId="13" xfId="0" applyNumberFormat="1" applyFont="1" applyFill="1" applyBorder="1">
      <alignment horizontal="left" vertical="center"/>
    </xf>
    <xf numFmtId="49" fontId="19" fillId="6" borderId="0" xfId="0" applyNumberFormat="1" applyFont="1" applyFill="1">
      <alignment horizontal="left" vertical="center"/>
    </xf>
    <xf numFmtId="49" fontId="19" fillId="6" borderId="6" xfId="0" applyNumberFormat="1" applyFont="1" applyFill="1" applyBorder="1">
      <alignment horizontal="left" vertical="center"/>
    </xf>
    <xf numFmtId="49" fontId="19" fillId="6" borderId="56" xfId="0" applyNumberFormat="1" applyFont="1" applyFill="1" applyBorder="1">
      <alignment horizontal="left" vertical="center"/>
    </xf>
    <xf numFmtId="49" fontId="19" fillId="6" borderId="57" xfId="0" applyNumberFormat="1" applyFont="1" applyFill="1" applyBorder="1">
      <alignment horizontal="left" vertical="center"/>
    </xf>
    <xf numFmtId="49" fontId="19" fillId="6" borderId="23" xfId="0" applyNumberFormat="1" applyFont="1" applyFill="1" applyBorder="1">
      <alignment horizontal="left" vertical="center"/>
    </xf>
    <xf numFmtId="0" fontId="0" fillId="16" borderId="16" xfId="0" applyFill="1" applyBorder="1" applyAlignment="1">
      <alignment horizontal="center" wrapText="1"/>
    </xf>
    <xf numFmtId="0" fontId="0" fillId="16" borderId="10" xfId="0" applyFill="1" applyBorder="1" applyAlignment="1">
      <alignment horizontal="center" wrapText="1"/>
    </xf>
    <xf numFmtId="0" fontId="0" fillId="16" borderId="41" xfId="0" applyFill="1" applyBorder="1" applyAlignment="1">
      <alignment horizontal="center" wrapText="1"/>
    </xf>
    <xf numFmtId="0" fontId="0" fillId="16" borderId="28" xfId="0" applyFill="1" applyBorder="1" applyAlignment="1">
      <alignment horizontal="center" wrapText="1"/>
    </xf>
    <xf numFmtId="0" fontId="0" fillId="16" borderId="9" xfId="0" applyFill="1" applyBorder="1" applyAlignment="1">
      <alignment horizontal="center" wrapText="1"/>
    </xf>
    <xf numFmtId="49" fontId="19" fillId="6" borderId="27" xfId="0" applyNumberFormat="1" applyFont="1" applyFill="1" applyBorder="1" applyAlignment="1">
      <alignment horizontal="center" vertical="center"/>
    </xf>
    <xf numFmtId="0" fontId="0" fillId="2" borderId="16" xfId="0" applyBorder="1" applyAlignment="1">
      <alignment horizontal="center" wrapText="1"/>
    </xf>
    <xf numFmtId="0" fontId="0" fillId="2" borderId="10" xfId="0" applyBorder="1" applyAlignment="1">
      <alignment horizontal="center" wrapText="1"/>
    </xf>
    <xf numFmtId="0" fontId="0" fillId="2" borderId="41" xfId="0" applyBorder="1" applyAlignment="1">
      <alignment horizontal="center" wrapText="1"/>
    </xf>
    <xf numFmtId="0" fontId="0" fillId="2" borderId="28" xfId="0" applyBorder="1" applyAlignment="1">
      <alignment horizontal="center" wrapText="1"/>
    </xf>
    <xf numFmtId="0" fontId="0" fillId="2" borderId="9" xfId="0" applyBorder="1" applyAlignment="1">
      <alignment horizontal="center" wrapText="1"/>
    </xf>
    <xf numFmtId="0" fontId="19" fillId="6" borderId="13" xfId="0" applyFont="1" applyFill="1" applyBorder="1">
      <alignment horizontal="left" vertical="center"/>
    </xf>
    <xf numFmtId="0" fontId="19" fillId="6" borderId="0" xfId="0" applyFont="1" applyFill="1">
      <alignment horizontal="left" vertical="center"/>
    </xf>
    <xf numFmtId="0" fontId="19" fillId="6" borderId="6" xfId="0" applyFont="1" applyFill="1" applyBorder="1">
      <alignment horizontal="left" vertical="center"/>
    </xf>
    <xf numFmtId="0" fontId="13" fillId="5" borderId="35" xfId="0" applyFont="1" applyFill="1" applyBorder="1" applyAlignment="1">
      <alignment horizontal="center"/>
    </xf>
    <xf numFmtId="0" fontId="0" fillId="5" borderId="36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49" fontId="19" fillId="5" borderId="27" xfId="0" applyNumberFormat="1" applyFont="1" applyFill="1" applyBorder="1">
      <alignment horizontal="left" vertical="center"/>
    </xf>
    <xf numFmtId="0" fontId="0" fillId="6" borderId="27" xfId="0" applyFill="1" applyBorder="1" applyAlignment="1">
      <alignment horizontal="center" vertical="center"/>
    </xf>
    <xf numFmtId="0" fontId="0" fillId="2" borderId="28" xfId="0" applyBorder="1" applyAlignment="1">
      <alignment horizontal="center"/>
    </xf>
    <xf numFmtId="0" fontId="0" fillId="2" borderId="41" xfId="0" applyBorder="1" applyAlignment="1">
      <alignment horizontal="center"/>
    </xf>
    <xf numFmtId="49" fontId="20" fillId="6" borderId="27" xfId="0" applyNumberFormat="1" applyFont="1" applyFill="1" applyBorder="1" applyAlignment="1">
      <alignment horizontal="center" vertical="center"/>
    </xf>
    <xf numFmtId="0" fontId="60" fillId="17" borderId="20" xfId="0" applyFont="1" applyFill="1" applyBorder="1" applyAlignment="1">
      <alignment horizontal="center"/>
    </xf>
    <xf numFmtId="0" fontId="60" fillId="17" borderId="31" xfId="0" applyFont="1" applyFill="1" applyBorder="1" applyAlignment="1">
      <alignment horizontal="center"/>
    </xf>
    <xf numFmtId="0" fontId="60" fillId="17" borderId="5" xfId="0" applyFont="1" applyFill="1" applyBorder="1" applyAlignment="1">
      <alignment horizontal="center"/>
    </xf>
    <xf numFmtId="0" fontId="38" fillId="2" borderId="20" xfId="0" applyFont="1" applyBorder="1" applyAlignment="1">
      <alignment horizontal="center"/>
    </xf>
    <xf numFmtId="0" fontId="38" fillId="2" borderId="31" xfId="0" applyFont="1" applyBorder="1" applyAlignment="1">
      <alignment horizontal="center"/>
    </xf>
    <xf numFmtId="0" fontId="38" fillId="2" borderId="5" xfId="0" applyFont="1" applyBorder="1" applyAlignment="1">
      <alignment horizontal="center"/>
    </xf>
    <xf numFmtId="0" fontId="0" fillId="2" borderId="62" xfId="0" applyBorder="1" applyAlignment="1">
      <alignment horizontal="center" vertical="center"/>
    </xf>
    <xf numFmtId="0" fontId="0" fillId="2" borderId="63" xfId="0" applyBorder="1" applyAlignment="1">
      <alignment horizontal="center" vertical="center"/>
    </xf>
    <xf numFmtId="0" fontId="0" fillId="2" borderId="64" xfId="0" applyBorder="1" applyAlignment="1">
      <alignment horizontal="center" vertical="center"/>
    </xf>
    <xf numFmtId="0" fontId="0" fillId="2" borderId="34" xfId="0" applyBorder="1" applyAlignment="1">
      <alignment horizontal="center" vertical="center"/>
    </xf>
    <xf numFmtId="0" fontId="0" fillId="2" borderId="33" xfId="0" applyBorder="1" applyAlignment="1">
      <alignment horizontal="center" wrapText="1"/>
    </xf>
    <xf numFmtId="0" fontId="0" fillId="2" borderId="42" xfId="0" applyBorder="1" applyAlignment="1">
      <alignment horizontal="center"/>
    </xf>
    <xf numFmtId="0" fontId="0" fillId="2" borderId="34" xfId="0" applyBorder="1" applyAlignment="1">
      <alignment horizontal="center"/>
    </xf>
    <xf numFmtId="0" fontId="0" fillId="2" borderId="33" xfId="0" applyBorder="1" applyAlignment="1">
      <alignment horizontal="center"/>
    </xf>
    <xf numFmtId="0" fontId="22" fillId="6" borderId="20" xfId="8" applyFont="1" applyFill="1" applyBorder="1" applyAlignment="1">
      <alignment horizontal="center" vertical="center" wrapText="1"/>
    </xf>
    <xf numFmtId="0" fontId="22" fillId="6" borderId="5" xfId="8" applyFont="1" applyFill="1" applyBorder="1" applyAlignment="1">
      <alignment horizontal="center" vertical="center" wrapText="1"/>
    </xf>
    <xf numFmtId="0" fontId="22" fillId="7" borderId="20" xfId="8" applyFont="1" applyFill="1" applyBorder="1" applyAlignment="1">
      <alignment horizontal="center" vertical="center" wrapText="1"/>
    </xf>
    <xf numFmtId="0" fontId="22" fillId="7" borderId="31" xfId="8" applyFont="1" applyFill="1" applyBorder="1" applyAlignment="1">
      <alignment horizontal="center" vertical="center" wrapText="1"/>
    </xf>
    <xf numFmtId="0" fontId="22" fillId="7" borderId="5" xfId="8" applyFont="1" applyFill="1" applyBorder="1" applyAlignment="1">
      <alignment horizontal="center" vertical="center" wrapText="1"/>
    </xf>
    <xf numFmtId="0" fontId="22" fillId="4" borderId="20" xfId="8" applyFont="1" applyFill="1" applyBorder="1" applyAlignment="1">
      <alignment horizontal="center" vertical="center" wrapText="1"/>
    </xf>
    <xf numFmtId="0" fontId="22" fillId="4" borderId="31" xfId="8" applyFont="1" applyFill="1" applyBorder="1" applyAlignment="1">
      <alignment horizontal="center" vertical="center" wrapText="1"/>
    </xf>
    <xf numFmtId="0" fontId="22" fillId="4" borderId="22" xfId="8" applyFont="1" applyFill="1" applyBorder="1" applyAlignment="1">
      <alignment horizontal="center" vertical="center" wrapText="1"/>
    </xf>
    <xf numFmtId="0" fontId="22" fillId="7" borderId="35" xfId="8" applyFont="1" applyFill="1" applyBorder="1" applyAlignment="1">
      <alignment horizontal="center" vertical="center" wrapText="1"/>
    </xf>
    <xf numFmtId="0" fontId="22" fillId="7" borderId="36" xfId="8" applyFont="1" applyFill="1" applyBorder="1" applyAlignment="1">
      <alignment horizontal="center" vertical="center" wrapText="1"/>
    </xf>
    <xf numFmtId="0" fontId="22" fillId="4" borderId="35" xfId="8" applyFont="1" applyFill="1" applyBorder="1" applyAlignment="1">
      <alignment horizontal="center" vertical="center" wrapText="1"/>
    </xf>
    <xf numFmtId="0" fontId="22" fillId="4" borderId="36" xfId="8" applyFont="1" applyFill="1" applyBorder="1" applyAlignment="1">
      <alignment horizontal="center" vertical="center" wrapText="1"/>
    </xf>
  </cellXfs>
  <cellStyles count="16">
    <cellStyle name="Custo" xfId="3" xr:uid="{00000000-0005-0000-0000-000000000000}"/>
    <cellStyle name="Dias livres" xfId="14" xr:uid="{2E421F4A-1CB9-4F9A-AA58-F58699334977}"/>
    <cellStyle name="Entrada" xfId="5" builtinId="20" customBuiltin="1"/>
    <cellStyle name="Feriados" xfId="13" xr:uid="{D18CCFE0-0F4D-47CF-802F-A6286B04481D}"/>
    <cellStyle name="Folga" xfId="10" xr:uid="{2E9A8D1D-7F7C-47B1-BDB5-6CFBBEEE2704}"/>
    <cellStyle name="Hora" xfId="15" xr:uid="{B76B4BC9-F286-461A-8FBA-3A3CEEC85963}"/>
    <cellStyle name="Litros" xfId="6" xr:uid="{00000000-0005-0000-0000-000002000000}"/>
    <cellStyle name="Normal" xfId="0" builtinId="0" customBuiltin="1"/>
    <cellStyle name="Normal 2" xfId="8" xr:uid="{D52B4C4D-F213-46E5-BEEB-A70AC6AA1216}"/>
    <cellStyle name="Odom" xfId="2" xr:uid="{00000000-0005-0000-0000-000004000000}"/>
    <cellStyle name="Título 1" xfId="4" builtinId="16" customBuiltin="1"/>
    <cellStyle name="Título 2" xfId="1" builtinId="17" customBuiltin="1"/>
    <cellStyle name="Título 3" xfId="7" builtinId="18" customBuiltin="1"/>
    <cellStyle name="Turno Diurno" xfId="9" xr:uid="{7DE80D6E-889E-44A8-89D2-226A8709974D}"/>
    <cellStyle name="Turno Diurno/Noturno" xfId="12" xr:uid="{7BC6C575-424E-454A-ADED-C36C7B30534F}"/>
    <cellStyle name="Turno Noturno" xfId="11" xr:uid="{E56BCC5E-4E63-489B-9521-22DD4F61D875}"/>
  </cellStyles>
  <dxfs count="545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14993743705557422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14993743705557422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rgb="FFEED46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14993743705557422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14993743705557422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14993743705557422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EED46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1499374370555742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 Light"/>
        <family val="2"/>
        <scheme val="none"/>
      </font>
      <fill>
        <patternFill patternType="solid">
          <fgColor indexed="64"/>
          <bgColor rgb="FFD6E5FA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 Light"/>
        <family val="2"/>
        <scheme val="none"/>
      </font>
      <fill>
        <patternFill patternType="solid">
          <fgColor indexed="64"/>
          <bgColor rgb="FFD6E5FA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>
          <fgColor indexed="64"/>
          <bgColor rgb="FFA0C2F4"/>
        </patternFill>
      </fill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none">
          <fgColor indexed="64"/>
          <bgColor rgb="FFA0C2F4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fill>
        <patternFill patternType="solid">
          <fgColor indexed="64"/>
          <bgColor rgb="FFA0C2F4"/>
        </patternFill>
      </fill>
    </dxf>
    <dxf>
      <border>
        <top style="medium">
          <color rgb="FF000000"/>
        </top>
      </border>
    </dxf>
    <dxf>
      <font>
        <strike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  <fill>
        <patternFill patternType="solid">
          <fgColor rgb="FF000000"/>
          <bgColor rgb="FFE2EFDA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 Light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top style="medium">
          <color rgb="FF000000"/>
        </top>
      </border>
    </dxf>
    <dxf>
      <font>
        <strike val="0"/>
        <outline val="0"/>
        <shadow val="0"/>
        <u val="none"/>
        <vertAlign val="baseline"/>
        <sz val="16"/>
        <name val="Calibri"/>
        <family val="2"/>
        <scheme val="none"/>
      </font>
      <fill>
        <patternFill patternType="solid">
          <fgColor indexed="64"/>
          <bgColor theme="4" tint="0.79998168889431442"/>
        </patternFill>
      </fill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 Light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2060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2060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top style="medium">
          <color rgb="FF000000"/>
        </top>
      </border>
    </dxf>
    <dxf>
      <font>
        <strike val="0"/>
        <outline val="0"/>
        <shadow val="0"/>
        <u val="none"/>
        <vertAlign val="baseline"/>
        <sz val="16"/>
        <name val="Calibri"/>
        <family val="2"/>
        <scheme val="none"/>
      </font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  <fill>
        <patternFill patternType="solid">
          <fgColor rgb="FF000000"/>
          <bgColor rgb="FFDDEBF7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 Light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/>
      </border>
    </dxf>
    <dxf>
      <fill>
        <patternFill patternType="solid">
          <fgColor indexed="64"/>
          <bgColor rgb="FFA0C2F4"/>
        </patternFill>
      </fill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 style="medium">
          <color indexed="64"/>
        </top>
        <bottom/>
      </border>
    </dxf>
    <dxf>
      <fill>
        <patternFill patternType="solid">
          <fgColor indexed="64"/>
          <bgColor rgb="FFA0C2F4"/>
        </patternFill>
      </fill>
    </dxf>
    <dxf>
      <border>
        <top style="medium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 Light"/>
        <family val="2"/>
        <scheme val="none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top style="medium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 Light"/>
        <family val="2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2060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2060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medium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 Light"/>
        <family val="2"/>
        <scheme val="none"/>
      </font>
      <fill>
        <patternFill patternType="solid">
          <fgColor indexed="64"/>
          <bgColor rgb="FFA0C2F4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rgb="FFA0C2F4"/>
        </patternFill>
      </fill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rgb="FFA0C2F4"/>
        </patternFill>
      </fill>
    </dxf>
    <dxf>
      <border>
        <top style="medium">
          <color indexed="64"/>
        </top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vertical="center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 Light"/>
        <family val="2"/>
        <scheme val="none"/>
      </font>
      <fill>
        <patternFill patternType="solid">
          <fgColor indexed="64"/>
          <bgColor rgb="FFA0C2F4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top style="medium">
          <color indexed="64"/>
        </top>
      </border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 Light"/>
        <family val="2"/>
        <scheme val="none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2060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2060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>
        <top style="medium">
          <color indexed="64"/>
        </top>
      </border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fill>
        <patternFill patternType="solid">
          <fgColor indexed="64"/>
          <bgColor rgb="FFD6E5FA"/>
        </patternFill>
      </fill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D6E5FA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 Light"/>
        <family val="2"/>
        <scheme val="none"/>
      </font>
      <fill>
        <patternFill patternType="solid">
          <fgColor indexed="64"/>
          <bgColor rgb="FFA0C2F4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dashed">
          <color theme="5"/>
        </left>
        <right/>
        <top style="dashed">
          <color theme="5"/>
        </top>
        <bottom/>
      </border>
    </dxf>
    <dxf>
      <font>
        <b/>
        <color auto="1"/>
      </font>
      <numFmt numFmtId="1" formatCode="0"/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dashed">
          <color theme="5"/>
        </left>
        <right/>
        <top style="dashed">
          <color theme="5"/>
        </top>
        <bottom style="dashed">
          <color theme="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dashed">
          <color theme="5"/>
        </left>
        <right/>
        <top style="dashed">
          <color theme="5"/>
        </top>
        <bottom/>
      </border>
    </dxf>
    <dxf>
      <font>
        <b/>
        <color auto="1"/>
      </font>
      <numFmt numFmtId="169" formatCode="0.000"/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>
        <left style="dashed">
          <color theme="5"/>
        </left>
        <right style="dashed">
          <color theme="5"/>
        </right>
        <top style="dashed">
          <color theme="5"/>
        </top>
        <bottom style="dashed">
          <color theme="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dashed">
          <color theme="5"/>
        </left>
        <right/>
        <top style="dashed">
          <color theme="5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rgb="FFA0C2F4"/>
        </patternFill>
      </fill>
      <alignment horizontal="center" vertical="center" textRotation="0" wrapText="0" indent="0" justifyLastLine="0" shrinkToFit="0" readingOrder="0"/>
      <border diagonalUp="0" diagonalDown="0" outline="0">
        <left style="dashed">
          <color theme="5"/>
        </left>
        <right style="dashed">
          <color theme="5"/>
        </right>
        <top style="dashed">
          <color theme="5"/>
        </top>
        <bottom style="dashed">
          <color theme="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fill>
        <patternFill patternType="solid">
          <fgColor indexed="64"/>
          <bgColor rgb="FFA0C2F4"/>
        </patternFill>
      </fill>
      <border diagonalUp="0" diagonalDown="0" outline="0">
        <left style="dashed">
          <color theme="5"/>
        </left>
        <right style="dashed">
          <color theme="5"/>
        </right>
        <top style="dashed">
          <color theme="5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rgb="FFA0C2F4"/>
        </patternFill>
      </fill>
      <border diagonalUp="0" diagonalDown="0">
        <left style="dashed">
          <color theme="5"/>
        </left>
        <right style="dashed">
          <color theme="5"/>
        </right>
        <top style="dashed">
          <color theme="5"/>
        </top>
        <bottom style="dashed">
          <color theme="5"/>
        </bottom>
        <vertical style="dashed">
          <color theme="5"/>
        </vertical>
        <horizontal style="dashed">
          <color theme="5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fill>
        <patternFill patternType="solid">
          <fgColor indexed="64"/>
          <bgColor rgb="FFA0C2F4"/>
        </patternFill>
      </fill>
      <border diagonalUp="0" diagonalDown="0" outline="0">
        <left/>
        <right style="dashed">
          <color theme="5"/>
        </right>
        <top style="dashed">
          <color theme="5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rgb="FFA0C2F4"/>
        </patternFill>
      </fill>
      <border diagonalUp="0" diagonalDown="0">
        <left/>
        <right style="dashed">
          <color theme="5"/>
        </right>
        <top style="dashed">
          <color theme="5"/>
        </top>
        <bottom style="dashed">
          <color theme="5"/>
        </bottom>
        <vertical style="dashed">
          <color theme="5"/>
        </vertical>
        <horizontal style="dashed">
          <color theme="5"/>
        </horizontal>
      </border>
    </dxf>
    <dxf>
      <border>
        <top style="dashed">
          <color theme="5"/>
        </top>
      </border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border diagonalUp="0" diagonalDown="0" outline="0">
        <left style="dashed">
          <color theme="5"/>
        </left>
        <right style="dashed">
          <color theme="5"/>
        </right>
        <top/>
        <bottom/>
      </border>
    </dxf>
    <dxf>
      <border diagonalUp="0" diagonalDown="0">
        <left style="dashed">
          <color theme="5"/>
        </left>
        <right style="dashed">
          <color theme="5"/>
        </right>
        <top style="dashed">
          <color theme="5"/>
        </top>
        <bottom style="dashed">
          <color theme="5"/>
        </bottom>
      </border>
    </dxf>
    <dxf>
      <border>
        <bottom style="dashed">
          <color theme="5"/>
        </bottom>
      </border>
    </dxf>
    <dxf>
      <font>
        <b/>
        <strike val="0"/>
        <outline val="0"/>
        <shadow val="0"/>
        <u val="none"/>
        <vertAlign val="baseline"/>
        <sz val="12"/>
        <color theme="1" tint="0.14993743705557422"/>
        <name val="Calibri"/>
        <family val="2"/>
        <scheme val="minor"/>
      </font>
      <border diagonalUp="0" diagonalDown="0">
        <left style="dashed">
          <color theme="5"/>
        </left>
        <right style="dashed">
          <color theme="5"/>
        </right>
        <top/>
        <bottom/>
        <vertical style="dashed">
          <color theme="5"/>
        </vertical>
        <horizontal style="dashed">
          <color theme="5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14993743705557422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 tint="0.14993743705557422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/>
        <sz val="14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rgb="FFA0C2F4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1499374370555742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14993743705557422"/>
        <name val="Calibri"/>
        <scheme val="minor"/>
      </font>
      <numFmt numFmtId="1" formatCode="0"/>
      <fill>
        <patternFill patternType="solid">
          <fgColor indexed="64"/>
          <bgColor theme="2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4"/>
        <name val="Calibri"/>
        <family val="2"/>
        <scheme val="major"/>
      </font>
      <fill>
        <patternFill patternType="solid">
          <fgColor indexed="64"/>
          <bgColor theme="2"/>
        </patternFill>
      </fill>
    </dxf>
    <dxf>
      <font>
        <b/>
      </font>
      <numFmt numFmtId="165" formatCode="&quot;R$&quot;\ #,##0.00"/>
    </dxf>
    <dxf>
      <font>
        <b/>
        <sz val="14"/>
      </font>
      <numFmt numFmtId="1" formatCode="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EED464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14993743705557422"/>
        <name val="Calibri"/>
        <scheme val="minor"/>
      </font>
      <numFmt numFmtId="1" formatCode="0"/>
      <fill>
        <patternFill patternType="solid">
          <fgColor indexed="64"/>
          <bgColor theme="2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4"/>
        <name val="Calibri"/>
        <family val="2"/>
        <scheme val="major"/>
      </font>
      <fill>
        <patternFill patternType="solid">
          <fgColor indexed="64"/>
          <bgColor theme="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 tint="0.14993743705557422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numFmt numFmtId="165" formatCode="&quot;R$&quot;\ 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 tint="0.14993743705557422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 tint="0.14993743705557422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fill>
        <patternFill patternType="solid">
          <fgColor indexed="64"/>
          <bgColor rgb="FFD6E5FA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D6E5FA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 tint="0.1499374370555742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14993743705557422"/>
        <name val="Calibri"/>
        <scheme val="minor"/>
      </font>
      <numFmt numFmtId="1" formatCode="0"/>
      <fill>
        <patternFill patternType="solid">
          <fgColor indexed="64"/>
          <bgColor theme="2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4"/>
        <name val="Calibri"/>
        <family val="2"/>
        <scheme val="major"/>
      </font>
      <fill>
        <patternFill patternType="solid">
          <fgColor indexed="64"/>
          <bgColor theme="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14993743705557422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14993743705557422"/>
        <name val="Calibri"/>
        <scheme val="minor"/>
      </font>
      <numFmt numFmtId="165" formatCode="&quot;R$&quot;\ #,##0.00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14993743705557422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14993743705557422"/>
        <name val="Calibri"/>
        <scheme val="minor"/>
      </font>
      <alignment horizontal="center" vertical="center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rgb="FFA0C2F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rgb="FFA0C2F4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1499374370555742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14993743705557422"/>
        <name val="Calibri"/>
        <scheme val="minor"/>
      </font>
      <numFmt numFmtId="1" formatCode="0"/>
      <fill>
        <patternFill patternType="solid">
          <fgColor indexed="64"/>
          <bgColor theme="2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4"/>
        <name val="Calibri"/>
        <family val="2"/>
        <scheme val="major"/>
      </font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14993743705557422"/>
        <name val="Calibri"/>
        <scheme val="minor"/>
      </font>
      <numFmt numFmtId="165" formatCode="&quot;R$&quot;\ #,##0.00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14993743705557422"/>
        <name val="Calibri"/>
        <scheme val="minor"/>
      </font>
      <alignment horizontal="center" vertical="center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rgb="FFEED464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14993743705557422"/>
        <name val="Calibri"/>
        <scheme val="minor"/>
      </font>
      <numFmt numFmtId="1" formatCode="0"/>
      <fill>
        <patternFill patternType="solid">
          <fgColor indexed="64"/>
          <bgColor theme="2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4"/>
        <name val="Calibri"/>
        <family val="2"/>
        <scheme val="major"/>
      </font>
      <fill>
        <patternFill patternType="solid">
          <fgColor indexed="64"/>
          <bgColor theme="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14993743705557422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14993743705557422"/>
        <name val="Calibri"/>
        <scheme val="minor"/>
      </font>
      <numFmt numFmtId="165" formatCode="&quot;R$&quot;\ #,##0.00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14993743705557422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14993743705557422"/>
        <name val="Calibri"/>
        <scheme val="minor"/>
      </font>
      <alignment horizontal="center" vertical="center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rgb="FFD6E5FA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rgb="FFD6E5FA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1499374370555742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14993743705557422"/>
        <name val="Calibri"/>
        <scheme val="minor"/>
      </font>
      <numFmt numFmtId="1" formatCode="0"/>
      <fill>
        <patternFill patternType="solid">
          <fgColor indexed="64"/>
          <bgColor theme="2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4"/>
        <name val="Calibri"/>
        <family val="2"/>
        <scheme val="major"/>
      </font>
      <fill>
        <patternFill patternType="solid">
          <fgColor indexed="64"/>
          <bgColor theme="2"/>
        </patternFill>
      </fill>
    </dxf>
    <dxf>
      <font>
        <color theme="4"/>
      </font>
    </dxf>
    <dxf>
      <border>
        <horizontal style="thin">
          <color theme="5"/>
        </horizontal>
      </border>
    </dxf>
  </dxfs>
  <tableStyles count="1" defaultTableStyle="Diário de Bordo do Automóvel" defaultPivotStyle="PivotStyleLight16">
    <tableStyle name="Diário de Bordo do Automóvel" pivot="0" count="2" xr9:uid="{00000000-0011-0000-FFFF-FFFF00000000}">
      <tableStyleElement type="wholeTable" dxfId="544"/>
      <tableStyleElement type="headerRow" dxfId="543"/>
    </tableStyle>
  </tableStyles>
  <colors>
    <mruColors>
      <color rgb="FFD6E5FA"/>
      <color rgb="FFFFFF66"/>
      <color rgb="FF48527D"/>
      <color rgb="FFEED464"/>
      <color rgb="FFA0C2F4"/>
      <color rgb="FF4C61FA"/>
      <color rgb="FF1116F7"/>
      <color rgb="FF6064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22/11/relationships/FeaturePropertyBag" Target="featurePropertyBag/featurePropertyBag.xml"/><Relationship Id="rId10" Type="http://schemas.openxmlformats.org/officeDocument/2006/relationships/externalLink" Target="externalLinks/externalLink1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2200" b="1"/>
              <a:t>EIXO - COMUNICAÇÃO/LINGUAGEM</a:t>
            </a:r>
          </a:p>
        </c:rich>
      </c:tx>
      <c:overlay val="0"/>
      <c:spPr>
        <a:solidFill>
          <a:srgbClr val="D6E5FA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D6E5F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'Dados Aluno '!$C$2:$J$2</c:f>
              <c:strCache>
                <c:ptCount val="8"/>
                <c:pt idx="0">
                  <c:v>ECM01</c:v>
                </c:pt>
                <c:pt idx="1">
                  <c:v>ECM02</c:v>
                </c:pt>
                <c:pt idx="2">
                  <c:v>ECM03</c:v>
                </c:pt>
                <c:pt idx="3">
                  <c:v>ECM04</c:v>
                </c:pt>
                <c:pt idx="4">
                  <c:v>ECM05</c:v>
                </c:pt>
                <c:pt idx="5">
                  <c:v>ECM06</c:v>
                </c:pt>
                <c:pt idx="6">
                  <c:v>ECM07</c:v>
                </c:pt>
                <c:pt idx="7">
                  <c:v>ECM08</c:v>
                </c:pt>
              </c:strCache>
            </c:strRef>
          </c:cat>
          <c:val>
            <c:numRef>
              <c:f>'Dados Aluno '!$C$35:$J$35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8D-4E8D-9E1B-8A743B3C898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65228656"/>
        <c:axId val="1965234896"/>
      </c:barChart>
      <c:catAx>
        <c:axId val="196522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65234896"/>
        <c:crosses val="autoZero"/>
        <c:auto val="1"/>
        <c:lblAlgn val="ctr"/>
        <c:lblOffset val="100"/>
        <c:noMultiLvlLbl val="0"/>
      </c:catAx>
      <c:valAx>
        <c:axId val="1965234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65228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2200" b="1"/>
              <a:t>EIXO - COMPORTAMENTO</a:t>
            </a:r>
          </a:p>
        </c:rich>
      </c:tx>
      <c:overlay val="0"/>
      <c:spPr>
        <a:solidFill>
          <a:srgbClr val="EED464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EED46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'Dados Aluno '!$L$38:$Q$38</c:f>
              <c:strCache>
                <c:ptCount val="6"/>
                <c:pt idx="0">
                  <c:v>ECP02</c:v>
                </c:pt>
                <c:pt idx="1">
                  <c:v>ECP03</c:v>
                </c:pt>
                <c:pt idx="2">
                  <c:v>ECP04</c:v>
                </c:pt>
                <c:pt idx="3">
                  <c:v>ECP05</c:v>
                </c:pt>
                <c:pt idx="4">
                  <c:v>ECP06</c:v>
                </c:pt>
                <c:pt idx="5">
                  <c:v>NECP01</c:v>
                </c:pt>
              </c:strCache>
            </c:strRef>
          </c:cat>
          <c:val>
            <c:numRef>
              <c:f>'Dados Aluno '!$L$56:$Q$56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D1-4D2C-BEBF-4B9037A4E11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66803120"/>
        <c:axId val="1766799280"/>
      </c:barChart>
      <c:catAx>
        <c:axId val="1766803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66799280"/>
        <c:crosses val="autoZero"/>
        <c:auto val="1"/>
        <c:lblAlgn val="ctr"/>
        <c:lblOffset val="100"/>
        <c:noMultiLvlLbl val="0"/>
      </c:catAx>
      <c:valAx>
        <c:axId val="176679928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766803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2200" b="1"/>
              <a:t>EIXO - INTERAÇÃO SOCIOEMOCIONAL</a:t>
            </a:r>
          </a:p>
        </c:rich>
      </c:tx>
      <c:overlay val="0"/>
      <c:spPr>
        <a:solidFill>
          <a:srgbClr val="A0C2F4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A0C2F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'Dados Aluno '!$R$59:$W$59</c:f>
              <c:strCache>
                <c:ptCount val="6"/>
                <c:pt idx="0">
                  <c:v>EIS01</c:v>
                </c:pt>
                <c:pt idx="1">
                  <c:v>EIS02</c:v>
                </c:pt>
                <c:pt idx="2">
                  <c:v>EIS03</c:v>
                </c:pt>
                <c:pt idx="3">
                  <c:v>NEIS01</c:v>
                </c:pt>
                <c:pt idx="4">
                  <c:v>NEIS02</c:v>
                </c:pt>
                <c:pt idx="5">
                  <c:v>NECP03</c:v>
                </c:pt>
              </c:strCache>
            </c:strRef>
          </c:cat>
          <c:val>
            <c:numRef>
              <c:f>'Dados Aluno '!$R$78:$W$78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4E-4645-A58E-614D38D1948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54515584"/>
        <c:axId val="1454516544"/>
      </c:barChart>
      <c:catAx>
        <c:axId val="1454515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54516544"/>
        <c:crosses val="autoZero"/>
        <c:auto val="1"/>
        <c:lblAlgn val="ctr"/>
        <c:lblOffset val="100"/>
        <c:noMultiLvlLbl val="0"/>
      </c:catAx>
      <c:valAx>
        <c:axId val="145451654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454515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222250</xdr:colOff>
      <xdr:row>1</xdr:row>
      <xdr:rowOff>19051</xdr:rowOff>
    </xdr:from>
    <xdr:to>
      <xdr:col>4</xdr:col>
      <xdr:colOff>241904</xdr:colOff>
      <xdr:row>2</xdr:row>
      <xdr:rowOff>232835</xdr:rowOff>
    </xdr:to>
    <xdr:grpSp>
      <xdr:nvGrpSpPr>
        <xdr:cNvPr id="2" name="Registro do veículo" descr="&quot;&quot;" title="Registro do veículo">
          <a:extLst>
            <a:ext uri="{FF2B5EF4-FFF2-40B4-BE49-F238E27FC236}">
              <a16:creationId xmlns:a16="http://schemas.microsoft.com/office/drawing/2014/main" id="{E9F28773-890A-47E8-856B-6766CE4EA80C}"/>
            </a:ext>
          </a:extLst>
        </xdr:cNvPr>
        <xdr:cNvGrpSpPr>
          <a:grpSpLocks noChangeAspect="1"/>
        </xdr:cNvGrpSpPr>
      </xdr:nvGrpSpPr>
      <xdr:grpSpPr>
        <a:xfrm>
          <a:off x="222250" y="323851"/>
          <a:ext cx="12173554" cy="734484"/>
          <a:chOff x="158073" y="5311810"/>
          <a:chExt cx="4974125" cy="1151135"/>
        </a:xfrm>
      </xdr:grpSpPr>
      <xdr:grpSp>
        <xdr:nvGrpSpPr>
          <xdr:cNvPr id="3" name="Grupo 9">
            <a:extLst>
              <a:ext uri="{FF2B5EF4-FFF2-40B4-BE49-F238E27FC236}">
                <a16:creationId xmlns:a16="http://schemas.microsoft.com/office/drawing/2014/main" id="{BF9B2193-68A4-4D02-F84F-2F581D8DF2D4}"/>
              </a:ext>
            </a:extLst>
          </xdr:cNvPr>
          <xdr:cNvGrpSpPr/>
        </xdr:nvGrpSpPr>
        <xdr:grpSpPr>
          <a:xfrm>
            <a:off x="158073" y="5311810"/>
            <a:ext cx="2396496" cy="1151135"/>
            <a:chOff x="158073" y="5311810"/>
            <a:chExt cx="2396496" cy="1151135"/>
          </a:xfrm>
        </xdr:grpSpPr>
        <xdr:sp macro="" textlink="">
          <xdr:nvSpPr>
            <xdr:cNvPr id="8" name="Forma Livre 6">
              <a:extLst>
                <a:ext uri="{FF2B5EF4-FFF2-40B4-BE49-F238E27FC236}">
                  <a16:creationId xmlns:a16="http://schemas.microsoft.com/office/drawing/2014/main" id="{D6741629-8AA6-3318-A8B4-F2639B876770}"/>
                </a:ext>
              </a:extLst>
            </xdr:cNvPr>
            <xdr:cNvSpPr>
              <a:spLocks/>
            </xdr:cNvSpPr>
          </xdr:nvSpPr>
          <xdr:spPr bwMode="auto">
            <a:xfrm>
              <a:off x="158073" y="5311810"/>
              <a:ext cx="2390776" cy="663413"/>
            </a:xfrm>
            <a:custGeom>
              <a:avLst/>
              <a:gdLst>
                <a:gd name="T0" fmla="*/ 56 w 2282"/>
                <a:gd name="T1" fmla="*/ 0 h 420"/>
                <a:gd name="T2" fmla="*/ 2225 w 2282"/>
                <a:gd name="T3" fmla="*/ 0 h 420"/>
                <a:gd name="T4" fmla="*/ 2243 w 2282"/>
                <a:gd name="T5" fmla="*/ 3 h 420"/>
                <a:gd name="T6" fmla="*/ 2258 w 2282"/>
                <a:gd name="T7" fmla="*/ 11 h 420"/>
                <a:gd name="T8" fmla="*/ 2271 w 2282"/>
                <a:gd name="T9" fmla="*/ 24 h 420"/>
                <a:gd name="T10" fmla="*/ 2278 w 2282"/>
                <a:gd name="T11" fmla="*/ 39 h 420"/>
                <a:gd name="T12" fmla="*/ 2282 w 2282"/>
                <a:gd name="T13" fmla="*/ 56 h 420"/>
                <a:gd name="T14" fmla="*/ 2282 w 2282"/>
                <a:gd name="T15" fmla="*/ 420 h 420"/>
                <a:gd name="T16" fmla="*/ 0 w 2282"/>
                <a:gd name="T17" fmla="*/ 420 h 420"/>
                <a:gd name="T18" fmla="*/ 0 w 2282"/>
                <a:gd name="T19" fmla="*/ 56 h 420"/>
                <a:gd name="T20" fmla="*/ 3 w 2282"/>
                <a:gd name="T21" fmla="*/ 39 h 420"/>
                <a:gd name="T22" fmla="*/ 11 w 2282"/>
                <a:gd name="T23" fmla="*/ 24 h 420"/>
                <a:gd name="T24" fmla="*/ 22 w 2282"/>
                <a:gd name="T25" fmla="*/ 11 h 420"/>
                <a:gd name="T26" fmla="*/ 39 w 2282"/>
                <a:gd name="T27" fmla="*/ 3 h 420"/>
                <a:gd name="T28" fmla="*/ 56 w 2282"/>
                <a:gd name="T29" fmla="*/ 0 h 42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2282" h="420">
                  <a:moveTo>
                    <a:pt x="56" y="0"/>
                  </a:moveTo>
                  <a:lnTo>
                    <a:pt x="2225" y="0"/>
                  </a:lnTo>
                  <a:lnTo>
                    <a:pt x="2243" y="3"/>
                  </a:lnTo>
                  <a:lnTo>
                    <a:pt x="2258" y="11"/>
                  </a:lnTo>
                  <a:lnTo>
                    <a:pt x="2271" y="24"/>
                  </a:lnTo>
                  <a:lnTo>
                    <a:pt x="2278" y="39"/>
                  </a:lnTo>
                  <a:lnTo>
                    <a:pt x="2282" y="56"/>
                  </a:lnTo>
                  <a:lnTo>
                    <a:pt x="2282" y="420"/>
                  </a:lnTo>
                  <a:lnTo>
                    <a:pt x="0" y="420"/>
                  </a:lnTo>
                  <a:lnTo>
                    <a:pt x="0" y="56"/>
                  </a:lnTo>
                  <a:lnTo>
                    <a:pt x="3" y="39"/>
                  </a:lnTo>
                  <a:lnTo>
                    <a:pt x="11" y="24"/>
                  </a:lnTo>
                  <a:lnTo>
                    <a:pt x="22" y="11"/>
                  </a:lnTo>
                  <a:lnTo>
                    <a:pt x="39" y="3"/>
                  </a:lnTo>
                  <a:lnTo>
                    <a:pt x="56" y="0"/>
                  </a:lnTo>
                  <a:close/>
                </a:path>
              </a:pathLst>
            </a:custGeom>
            <a:solidFill>
              <a:schemeClr val="accent1"/>
            </a:solidFill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9" name="Forma Livre 7">
              <a:extLst>
                <a:ext uri="{FF2B5EF4-FFF2-40B4-BE49-F238E27FC236}">
                  <a16:creationId xmlns:a16="http://schemas.microsoft.com/office/drawing/2014/main" id="{9D8D19B1-A7C1-88DB-959D-8C32B46E3331}"/>
                </a:ext>
              </a:extLst>
            </xdr:cNvPr>
            <xdr:cNvSpPr>
              <a:spLocks/>
            </xdr:cNvSpPr>
          </xdr:nvSpPr>
          <xdr:spPr bwMode="auto">
            <a:xfrm>
              <a:off x="158073" y="5891445"/>
              <a:ext cx="2390776" cy="571500"/>
            </a:xfrm>
            <a:custGeom>
              <a:avLst/>
              <a:gdLst>
                <a:gd name="T0" fmla="*/ 0 w 2282"/>
                <a:gd name="T1" fmla="*/ 0 h 419"/>
                <a:gd name="T2" fmla="*/ 2282 w 2282"/>
                <a:gd name="T3" fmla="*/ 0 h 419"/>
                <a:gd name="T4" fmla="*/ 2282 w 2282"/>
                <a:gd name="T5" fmla="*/ 363 h 419"/>
                <a:gd name="T6" fmla="*/ 2278 w 2282"/>
                <a:gd name="T7" fmla="*/ 381 h 419"/>
                <a:gd name="T8" fmla="*/ 2271 w 2282"/>
                <a:gd name="T9" fmla="*/ 397 h 419"/>
                <a:gd name="T10" fmla="*/ 2258 w 2282"/>
                <a:gd name="T11" fmla="*/ 408 h 419"/>
                <a:gd name="T12" fmla="*/ 2243 w 2282"/>
                <a:gd name="T13" fmla="*/ 416 h 419"/>
                <a:gd name="T14" fmla="*/ 2225 w 2282"/>
                <a:gd name="T15" fmla="*/ 419 h 419"/>
                <a:gd name="T16" fmla="*/ 56 w 2282"/>
                <a:gd name="T17" fmla="*/ 419 h 419"/>
                <a:gd name="T18" fmla="*/ 39 w 2282"/>
                <a:gd name="T19" fmla="*/ 416 h 419"/>
                <a:gd name="T20" fmla="*/ 22 w 2282"/>
                <a:gd name="T21" fmla="*/ 408 h 419"/>
                <a:gd name="T22" fmla="*/ 11 w 2282"/>
                <a:gd name="T23" fmla="*/ 397 h 419"/>
                <a:gd name="T24" fmla="*/ 3 w 2282"/>
                <a:gd name="T25" fmla="*/ 381 h 419"/>
                <a:gd name="T26" fmla="*/ 0 w 2282"/>
                <a:gd name="T27" fmla="*/ 363 h 419"/>
                <a:gd name="T28" fmla="*/ 0 w 2282"/>
                <a:gd name="T29" fmla="*/ 0 h 4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2282" h="419">
                  <a:moveTo>
                    <a:pt x="0" y="0"/>
                  </a:moveTo>
                  <a:lnTo>
                    <a:pt x="2282" y="0"/>
                  </a:lnTo>
                  <a:lnTo>
                    <a:pt x="2282" y="363"/>
                  </a:lnTo>
                  <a:lnTo>
                    <a:pt x="2278" y="381"/>
                  </a:lnTo>
                  <a:lnTo>
                    <a:pt x="2271" y="397"/>
                  </a:lnTo>
                  <a:lnTo>
                    <a:pt x="2258" y="408"/>
                  </a:lnTo>
                  <a:lnTo>
                    <a:pt x="2243" y="416"/>
                  </a:lnTo>
                  <a:lnTo>
                    <a:pt x="2225" y="419"/>
                  </a:lnTo>
                  <a:lnTo>
                    <a:pt x="56" y="419"/>
                  </a:lnTo>
                  <a:lnTo>
                    <a:pt x="39" y="416"/>
                  </a:lnTo>
                  <a:lnTo>
                    <a:pt x="22" y="408"/>
                  </a:lnTo>
                  <a:lnTo>
                    <a:pt x="11" y="397"/>
                  </a:lnTo>
                  <a:lnTo>
                    <a:pt x="3" y="381"/>
                  </a:lnTo>
                  <a:lnTo>
                    <a:pt x="0" y="36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chemeClr val="accent1"/>
            </a:solidFill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0" name="Caixa de Texto 7">
              <a:extLst>
                <a:ext uri="{FF2B5EF4-FFF2-40B4-BE49-F238E27FC236}">
                  <a16:creationId xmlns:a16="http://schemas.microsoft.com/office/drawing/2014/main" id="{40DAB7DD-79E9-A96E-FEDC-7D151BE83B3C}"/>
                </a:ext>
              </a:extLst>
            </xdr:cNvPr>
            <xdr:cNvSpPr txBox="1"/>
          </xdr:nvSpPr>
          <xdr:spPr>
            <a:xfrm>
              <a:off x="175233" y="5481869"/>
              <a:ext cx="2379336" cy="7693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4800">
                  <a:solidFill>
                    <a:schemeClr val="bg2"/>
                  </a:solidFill>
                </a:rPr>
                <a:t>INVENTÁRIO DE</a:t>
              </a:r>
            </a:p>
          </xdr:txBody>
        </xdr:sp>
      </xdr:grpSp>
      <xdr:grpSp>
        <xdr:nvGrpSpPr>
          <xdr:cNvPr id="4" name="Grupo 8">
            <a:extLst>
              <a:ext uri="{FF2B5EF4-FFF2-40B4-BE49-F238E27FC236}">
                <a16:creationId xmlns:a16="http://schemas.microsoft.com/office/drawing/2014/main" id="{B32D0615-60B1-167C-E98B-30E641426421}"/>
              </a:ext>
            </a:extLst>
          </xdr:cNvPr>
          <xdr:cNvGrpSpPr/>
        </xdr:nvGrpSpPr>
        <xdr:grpSpPr>
          <a:xfrm>
            <a:off x="1994052" y="5311810"/>
            <a:ext cx="3138146" cy="1151135"/>
            <a:chOff x="2022627" y="5311810"/>
            <a:chExt cx="3138146" cy="1151135"/>
          </a:xfrm>
        </xdr:grpSpPr>
        <xdr:sp macro="" textlink="">
          <xdr:nvSpPr>
            <xdr:cNvPr id="5" name="Forma Livre 8">
              <a:extLst>
                <a:ext uri="{FF2B5EF4-FFF2-40B4-BE49-F238E27FC236}">
                  <a16:creationId xmlns:a16="http://schemas.microsoft.com/office/drawing/2014/main" id="{DB222F0C-AEDC-7FC8-6A91-FB410A060FBB}"/>
                </a:ext>
              </a:extLst>
            </xdr:cNvPr>
            <xdr:cNvSpPr>
              <a:spLocks/>
            </xdr:cNvSpPr>
          </xdr:nvSpPr>
          <xdr:spPr bwMode="auto">
            <a:xfrm>
              <a:off x="2617459" y="5311810"/>
              <a:ext cx="1956089" cy="775857"/>
            </a:xfrm>
            <a:custGeom>
              <a:avLst/>
              <a:gdLst>
                <a:gd name="T0" fmla="*/ 57 w 1196"/>
                <a:gd name="T1" fmla="*/ 0 h 420"/>
                <a:gd name="T2" fmla="*/ 1140 w 1196"/>
                <a:gd name="T3" fmla="*/ 0 h 420"/>
                <a:gd name="T4" fmla="*/ 1157 w 1196"/>
                <a:gd name="T5" fmla="*/ 3 h 420"/>
                <a:gd name="T6" fmla="*/ 1172 w 1196"/>
                <a:gd name="T7" fmla="*/ 11 h 420"/>
                <a:gd name="T8" fmla="*/ 1185 w 1196"/>
                <a:gd name="T9" fmla="*/ 24 h 420"/>
                <a:gd name="T10" fmla="*/ 1193 w 1196"/>
                <a:gd name="T11" fmla="*/ 39 h 420"/>
                <a:gd name="T12" fmla="*/ 1196 w 1196"/>
                <a:gd name="T13" fmla="*/ 56 h 420"/>
                <a:gd name="T14" fmla="*/ 1196 w 1196"/>
                <a:gd name="T15" fmla="*/ 420 h 420"/>
                <a:gd name="T16" fmla="*/ 0 w 1196"/>
                <a:gd name="T17" fmla="*/ 420 h 420"/>
                <a:gd name="T18" fmla="*/ 0 w 1196"/>
                <a:gd name="T19" fmla="*/ 56 h 420"/>
                <a:gd name="T20" fmla="*/ 4 w 1196"/>
                <a:gd name="T21" fmla="*/ 39 h 420"/>
                <a:gd name="T22" fmla="*/ 11 w 1196"/>
                <a:gd name="T23" fmla="*/ 24 h 420"/>
                <a:gd name="T24" fmla="*/ 24 w 1196"/>
                <a:gd name="T25" fmla="*/ 11 h 420"/>
                <a:gd name="T26" fmla="*/ 39 w 1196"/>
                <a:gd name="T27" fmla="*/ 3 h 420"/>
                <a:gd name="T28" fmla="*/ 57 w 1196"/>
                <a:gd name="T29" fmla="*/ 0 h 42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1196" h="420">
                  <a:moveTo>
                    <a:pt x="57" y="0"/>
                  </a:moveTo>
                  <a:lnTo>
                    <a:pt x="1140" y="0"/>
                  </a:lnTo>
                  <a:lnTo>
                    <a:pt x="1157" y="3"/>
                  </a:lnTo>
                  <a:lnTo>
                    <a:pt x="1172" y="11"/>
                  </a:lnTo>
                  <a:lnTo>
                    <a:pt x="1185" y="24"/>
                  </a:lnTo>
                  <a:lnTo>
                    <a:pt x="1193" y="39"/>
                  </a:lnTo>
                  <a:lnTo>
                    <a:pt x="1196" y="56"/>
                  </a:lnTo>
                  <a:lnTo>
                    <a:pt x="1196" y="420"/>
                  </a:lnTo>
                  <a:lnTo>
                    <a:pt x="0" y="420"/>
                  </a:lnTo>
                  <a:lnTo>
                    <a:pt x="0" y="56"/>
                  </a:lnTo>
                  <a:lnTo>
                    <a:pt x="4" y="39"/>
                  </a:lnTo>
                  <a:lnTo>
                    <a:pt x="11" y="24"/>
                  </a:lnTo>
                  <a:lnTo>
                    <a:pt x="24" y="11"/>
                  </a:lnTo>
                  <a:lnTo>
                    <a:pt x="39" y="3"/>
                  </a:lnTo>
                  <a:lnTo>
                    <a:pt x="57" y="0"/>
                  </a:lnTo>
                  <a:close/>
                </a:path>
              </a:pathLst>
            </a:custGeom>
            <a:solidFill>
              <a:srgbClr val="48527D"/>
            </a:solidFill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" name="Forma Livre 9">
              <a:extLst>
                <a:ext uri="{FF2B5EF4-FFF2-40B4-BE49-F238E27FC236}">
                  <a16:creationId xmlns:a16="http://schemas.microsoft.com/office/drawing/2014/main" id="{ED20C2CC-27B0-8222-ABA7-92197070EFAF}"/>
                </a:ext>
              </a:extLst>
            </xdr:cNvPr>
            <xdr:cNvSpPr>
              <a:spLocks/>
            </xdr:cNvSpPr>
          </xdr:nvSpPr>
          <xdr:spPr bwMode="auto">
            <a:xfrm>
              <a:off x="2617458" y="5891445"/>
              <a:ext cx="1956091" cy="571500"/>
            </a:xfrm>
            <a:custGeom>
              <a:avLst/>
              <a:gdLst>
                <a:gd name="T0" fmla="*/ 0 w 1196"/>
                <a:gd name="T1" fmla="*/ 0 h 419"/>
                <a:gd name="T2" fmla="*/ 1196 w 1196"/>
                <a:gd name="T3" fmla="*/ 0 h 419"/>
                <a:gd name="T4" fmla="*/ 1196 w 1196"/>
                <a:gd name="T5" fmla="*/ 363 h 419"/>
                <a:gd name="T6" fmla="*/ 1193 w 1196"/>
                <a:gd name="T7" fmla="*/ 381 h 419"/>
                <a:gd name="T8" fmla="*/ 1185 w 1196"/>
                <a:gd name="T9" fmla="*/ 397 h 419"/>
                <a:gd name="T10" fmla="*/ 1172 w 1196"/>
                <a:gd name="T11" fmla="*/ 408 h 419"/>
                <a:gd name="T12" fmla="*/ 1157 w 1196"/>
                <a:gd name="T13" fmla="*/ 416 h 419"/>
                <a:gd name="T14" fmla="*/ 1140 w 1196"/>
                <a:gd name="T15" fmla="*/ 419 h 419"/>
                <a:gd name="T16" fmla="*/ 57 w 1196"/>
                <a:gd name="T17" fmla="*/ 419 h 419"/>
                <a:gd name="T18" fmla="*/ 39 w 1196"/>
                <a:gd name="T19" fmla="*/ 416 h 419"/>
                <a:gd name="T20" fmla="*/ 24 w 1196"/>
                <a:gd name="T21" fmla="*/ 408 h 419"/>
                <a:gd name="T22" fmla="*/ 11 w 1196"/>
                <a:gd name="T23" fmla="*/ 397 h 419"/>
                <a:gd name="T24" fmla="*/ 4 w 1196"/>
                <a:gd name="T25" fmla="*/ 381 h 419"/>
                <a:gd name="T26" fmla="*/ 0 w 1196"/>
                <a:gd name="T27" fmla="*/ 363 h 419"/>
                <a:gd name="T28" fmla="*/ 0 w 1196"/>
                <a:gd name="T29" fmla="*/ 0 h 4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1196" h="419">
                  <a:moveTo>
                    <a:pt x="0" y="0"/>
                  </a:moveTo>
                  <a:lnTo>
                    <a:pt x="1196" y="0"/>
                  </a:lnTo>
                  <a:lnTo>
                    <a:pt x="1196" y="363"/>
                  </a:lnTo>
                  <a:lnTo>
                    <a:pt x="1193" y="381"/>
                  </a:lnTo>
                  <a:lnTo>
                    <a:pt x="1185" y="397"/>
                  </a:lnTo>
                  <a:lnTo>
                    <a:pt x="1172" y="408"/>
                  </a:lnTo>
                  <a:lnTo>
                    <a:pt x="1157" y="416"/>
                  </a:lnTo>
                  <a:lnTo>
                    <a:pt x="1140" y="419"/>
                  </a:lnTo>
                  <a:lnTo>
                    <a:pt x="57" y="419"/>
                  </a:lnTo>
                  <a:lnTo>
                    <a:pt x="39" y="416"/>
                  </a:lnTo>
                  <a:lnTo>
                    <a:pt x="24" y="408"/>
                  </a:lnTo>
                  <a:lnTo>
                    <a:pt x="11" y="397"/>
                  </a:lnTo>
                  <a:lnTo>
                    <a:pt x="4" y="381"/>
                  </a:lnTo>
                  <a:lnTo>
                    <a:pt x="0" y="36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48527D"/>
            </a:solidFill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" name="Caixa de Texto 15">
              <a:extLst>
                <a:ext uri="{FF2B5EF4-FFF2-40B4-BE49-F238E27FC236}">
                  <a16:creationId xmlns:a16="http://schemas.microsoft.com/office/drawing/2014/main" id="{D2EED678-EE06-3A66-25D3-8DE4F198CCE2}"/>
                </a:ext>
              </a:extLst>
            </xdr:cNvPr>
            <xdr:cNvSpPr txBox="1"/>
          </xdr:nvSpPr>
          <xdr:spPr>
            <a:xfrm>
              <a:off x="2022627" y="5483261"/>
              <a:ext cx="3138146" cy="7693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4800">
                  <a:solidFill>
                    <a:schemeClr val="bg2"/>
                  </a:solidFill>
                </a:rPr>
                <a:t>HABILIDADES</a:t>
              </a:r>
            </a:p>
          </xdr:txBody>
        </xdr:sp>
      </xdr:grpSp>
    </xdr:grpSp>
    <xdr:clientData/>
  </xdr:twoCellAnchor>
  <xdr:twoCellAnchor editAs="oneCell">
    <xdr:from>
      <xdr:col>3</xdr:col>
      <xdr:colOff>370419</xdr:colOff>
      <xdr:row>0</xdr:row>
      <xdr:rowOff>246866</xdr:rowOff>
    </xdr:from>
    <xdr:to>
      <xdr:col>6</xdr:col>
      <xdr:colOff>161927</xdr:colOff>
      <xdr:row>2</xdr:row>
      <xdr:rowOff>298451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B4B14B3A-BAB4-4DD7-AAF0-C66962C82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19369" y="246866"/>
          <a:ext cx="2401357" cy="880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222250</xdr:colOff>
      <xdr:row>1</xdr:row>
      <xdr:rowOff>19051</xdr:rowOff>
    </xdr:from>
    <xdr:to>
      <xdr:col>4</xdr:col>
      <xdr:colOff>241904</xdr:colOff>
      <xdr:row>2</xdr:row>
      <xdr:rowOff>232835</xdr:rowOff>
    </xdr:to>
    <xdr:grpSp>
      <xdr:nvGrpSpPr>
        <xdr:cNvPr id="11" name="Registro do veículo" descr="&quot;&quot;" title="Registro do veícul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pSpPr>
          <a:grpSpLocks noChangeAspect="1"/>
        </xdr:cNvGrpSpPr>
      </xdr:nvGrpSpPr>
      <xdr:grpSpPr>
        <a:xfrm>
          <a:off x="222250" y="321063"/>
          <a:ext cx="12437002" cy="736498"/>
          <a:chOff x="158073" y="5311810"/>
          <a:chExt cx="4974125" cy="1151135"/>
        </a:xfrm>
      </xdr:grpSpPr>
      <xdr:grpSp>
        <xdr:nvGrpSpPr>
          <xdr:cNvPr id="10" name="Grupo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GrpSpPr/>
        </xdr:nvGrpSpPr>
        <xdr:grpSpPr>
          <a:xfrm>
            <a:off x="158073" y="5311810"/>
            <a:ext cx="2396496" cy="1151135"/>
            <a:chOff x="158073" y="5311810"/>
            <a:chExt cx="2396496" cy="1151135"/>
          </a:xfrm>
        </xdr:grpSpPr>
        <xdr:sp macro="" textlink="">
          <xdr:nvSpPr>
            <xdr:cNvPr id="1030" name="Forma Livre 6">
              <a:extLs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>
              <a:spLocks/>
            </xdr:cNvSpPr>
          </xdr:nvSpPr>
          <xdr:spPr bwMode="auto">
            <a:xfrm>
              <a:off x="158073" y="5311810"/>
              <a:ext cx="2390776" cy="663413"/>
            </a:xfrm>
            <a:custGeom>
              <a:avLst/>
              <a:gdLst>
                <a:gd name="T0" fmla="*/ 56 w 2282"/>
                <a:gd name="T1" fmla="*/ 0 h 420"/>
                <a:gd name="T2" fmla="*/ 2225 w 2282"/>
                <a:gd name="T3" fmla="*/ 0 h 420"/>
                <a:gd name="T4" fmla="*/ 2243 w 2282"/>
                <a:gd name="T5" fmla="*/ 3 h 420"/>
                <a:gd name="T6" fmla="*/ 2258 w 2282"/>
                <a:gd name="T7" fmla="*/ 11 h 420"/>
                <a:gd name="T8" fmla="*/ 2271 w 2282"/>
                <a:gd name="T9" fmla="*/ 24 h 420"/>
                <a:gd name="T10" fmla="*/ 2278 w 2282"/>
                <a:gd name="T11" fmla="*/ 39 h 420"/>
                <a:gd name="T12" fmla="*/ 2282 w 2282"/>
                <a:gd name="T13" fmla="*/ 56 h 420"/>
                <a:gd name="T14" fmla="*/ 2282 w 2282"/>
                <a:gd name="T15" fmla="*/ 420 h 420"/>
                <a:gd name="T16" fmla="*/ 0 w 2282"/>
                <a:gd name="T17" fmla="*/ 420 h 420"/>
                <a:gd name="T18" fmla="*/ 0 w 2282"/>
                <a:gd name="T19" fmla="*/ 56 h 420"/>
                <a:gd name="T20" fmla="*/ 3 w 2282"/>
                <a:gd name="T21" fmla="*/ 39 h 420"/>
                <a:gd name="T22" fmla="*/ 11 w 2282"/>
                <a:gd name="T23" fmla="*/ 24 h 420"/>
                <a:gd name="T24" fmla="*/ 22 w 2282"/>
                <a:gd name="T25" fmla="*/ 11 h 420"/>
                <a:gd name="T26" fmla="*/ 39 w 2282"/>
                <a:gd name="T27" fmla="*/ 3 h 420"/>
                <a:gd name="T28" fmla="*/ 56 w 2282"/>
                <a:gd name="T29" fmla="*/ 0 h 42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2282" h="420">
                  <a:moveTo>
                    <a:pt x="56" y="0"/>
                  </a:moveTo>
                  <a:lnTo>
                    <a:pt x="2225" y="0"/>
                  </a:lnTo>
                  <a:lnTo>
                    <a:pt x="2243" y="3"/>
                  </a:lnTo>
                  <a:lnTo>
                    <a:pt x="2258" y="11"/>
                  </a:lnTo>
                  <a:lnTo>
                    <a:pt x="2271" y="24"/>
                  </a:lnTo>
                  <a:lnTo>
                    <a:pt x="2278" y="39"/>
                  </a:lnTo>
                  <a:lnTo>
                    <a:pt x="2282" y="56"/>
                  </a:lnTo>
                  <a:lnTo>
                    <a:pt x="2282" y="420"/>
                  </a:lnTo>
                  <a:lnTo>
                    <a:pt x="0" y="420"/>
                  </a:lnTo>
                  <a:lnTo>
                    <a:pt x="0" y="56"/>
                  </a:lnTo>
                  <a:lnTo>
                    <a:pt x="3" y="39"/>
                  </a:lnTo>
                  <a:lnTo>
                    <a:pt x="11" y="24"/>
                  </a:lnTo>
                  <a:lnTo>
                    <a:pt x="22" y="11"/>
                  </a:lnTo>
                  <a:lnTo>
                    <a:pt x="39" y="3"/>
                  </a:lnTo>
                  <a:lnTo>
                    <a:pt x="56" y="0"/>
                  </a:lnTo>
                  <a:close/>
                </a:path>
              </a:pathLst>
            </a:custGeom>
            <a:solidFill>
              <a:schemeClr val="accent1"/>
            </a:solidFill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031" name="Forma Livre 7">
              <a:extLs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>
              <a:spLocks/>
            </xdr:cNvSpPr>
          </xdr:nvSpPr>
          <xdr:spPr bwMode="auto">
            <a:xfrm>
              <a:off x="158073" y="5891445"/>
              <a:ext cx="2390776" cy="571500"/>
            </a:xfrm>
            <a:custGeom>
              <a:avLst/>
              <a:gdLst>
                <a:gd name="T0" fmla="*/ 0 w 2282"/>
                <a:gd name="T1" fmla="*/ 0 h 419"/>
                <a:gd name="T2" fmla="*/ 2282 w 2282"/>
                <a:gd name="T3" fmla="*/ 0 h 419"/>
                <a:gd name="T4" fmla="*/ 2282 w 2282"/>
                <a:gd name="T5" fmla="*/ 363 h 419"/>
                <a:gd name="T6" fmla="*/ 2278 w 2282"/>
                <a:gd name="T7" fmla="*/ 381 h 419"/>
                <a:gd name="T8" fmla="*/ 2271 w 2282"/>
                <a:gd name="T9" fmla="*/ 397 h 419"/>
                <a:gd name="T10" fmla="*/ 2258 w 2282"/>
                <a:gd name="T11" fmla="*/ 408 h 419"/>
                <a:gd name="T12" fmla="*/ 2243 w 2282"/>
                <a:gd name="T13" fmla="*/ 416 h 419"/>
                <a:gd name="T14" fmla="*/ 2225 w 2282"/>
                <a:gd name="T15" fmla="*/ 419 h 419"/>
                <a:gd name="T16" fmla="*/ 56 w 2282"/>
                <a:gd name="T17" fmla="*/ 419 h 419"/>
                <a:gd name="T18" fmla="*/ 39 w 2282"/>
                <a:gd name="T19" fmla="*/ 416 h 419"/>
                <a:gd name="T20" fmla="*/ 22 w 2282"/>
                <a:gd name="T21" fmla="*/ 408 h 419"/>
                <a:gd name="T22" fmla="*/ 11 w 2282"/>
                <a:gd name="T23" fmla="*/ 397 h 419"/>
                <a:gd name="T24" fmla="*/ 3 w 2282"/>
                <a:gd name="T25" fmla="*/ 381 h 419"/>
                <a:gd name="T26" fmla="*/ 0 w 2282"/>
                <a:gd name="T27" fmla="*/ 363 h 419"/>
                <a:gd name="T28" fmla="*/ 0 w 2282"/>
                <a:gd name="T29" fmla="*/ 0 h 4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2282" h="419">
                  <a:moveTo>
                    <a:pt x="0" y="0"/>
                  </a:moveTo>
                  <a:lnTo>
                    <a:pt x="2282" y="0"/>
                  </a:lnTo>
                  <a:lnTo>
                    <a:pt x="2282" y="363"/>
                  </a:lnTo>
                  <a:lnTo>
                    <a:pt x="2278" y="381"/>
                  </a:lnTo>
                  <a:lnTo>
                    <a:pt x="2271" y="397"/>
                  </a:lnTo>
                  <a:lnTo>
                    <a:pt x="2258" y="408"/>
                  </a:lnTo>
                  <a:lnTo>
                    <a:pt x="2243" y="416"/>
                  </a:lnTo>
                  <a:lnTo>
                    <a:pt x="2225" y="419"/>
                  </a:lnTo>
                  <a:lnTo>
                    <a:pt x="56" y="419"/>
                  </a:lnTo>
                  <a:lnTo>
                    <a:pt x="39" y="416"/>
                  </a:lnTo>
                  <a:lnTo>
                    <a:pt x="22" y="408"/>
                  </a:lnTo>
                  <a:lnTo>
                    <a:pt x="11" y="397"/>
                  </a:lnTo>
                  <a:lnTo>
                    <a:pt x="3" y="381"/>
                  </a:lnTo>
                  <a:lnTo>
                    <a:pt x="0" y="36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chemeClr val="accent1"/>
            </a:solidFill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" name="Caixa de Texto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175233" y="5481869"/>
              <a:ext cx="2379336" cy="7693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4800">
                  <a:solidFill>
                    <a:schemeClr val="bg2"/>
                  </a:solidFill>
                </a:rPr>
                <a:t>INVENTÁRIO DE</a:t>
              </a:r>
            </a:p>
          </xdr:txBody>
        </xdr:sp>
      </xdr:grpSp>
      <xdr:grpSp>
        <xdr:nvGrpSpPr>
          <xdr:cNvPr id="9" name="Grupo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GrpSpPr/>
        </xdr:nvGrpSpPr>
        <xdr:grpSpPr>
          <a:xfrm>
            <a:off x="1994052" y="5311810"/>
            <a:ext cx="3138146" cy="1151135"/>
            <a:chOff x="2022627" y="5311810"/>
            <a:chExt cx="3138146" cy="1151135"/>
          </a:xfrm>
        </xdr:grpSpPr>
        <xdr:sp macro="" textlink="">
          <xdr:nvSpPr>
            <xdr:cNvPr id="1032" name="Forma Livre 8">
              <a:extLs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>
              <a:spLocks/>
            </xdr:cNvSpPr>
          </xdr:nvSpPr>
          <xdr:spPr bwMode="auto">
            <a:xfrm>
              <a:off x="2617459" y="5311810"/>
              <a:ext cx="1956089" cy="775857"/>
            </a:xfrm>
            <a:custGeom>
              <a:avLst/>
              <a:gdLst>
                <a:gd name="T0" fmla="*/ 57 w 1196"/>
                <a:gd name="T1" fmla="*/ 0 h 420"/>
                <a:gd name="T2" fmla="*/ 1140 w 1196"/>
                <a:gd name="T3" fmla="*/ 0 h 420"/>
                <a:gd name="T4" fmla="*/ 1157 w 1196"/>
                <a:gd name="T5" fmla="*/ 3 h 420"/>
                <a:gd name="T6" fmla="*/ 1172 w 1196"/>
                <a:gd name="T7" fmla="*/ 11 h 420"/>
                <a:gd name="T8" fmla="*/ 1185 w 1196"/>
                <a:gd name="T9" fmla="*/ 24 h 420"/>
                <a:gd name="T10" fmla="*/ 1193 w 1196"/>
                <a:gd name="T11" fmla="*/ 39 h 420"/>
                <a:gd name="T12" fmla="*/ 1196 w 1196"/>
                <a:gd name="T13" fmla="*/ 56 h 420"/>
                <a:gd name="T14" fmla="*/ 1196 w 1196"/>
                <a:gd name="T15" fmla="*/ 420 h 420"/>
                <a:gd name="T16" fmla="*/ 0 w 1196"/>
                <a:gd name="T17" fmla="*/ 420 h 420"/>
                <a:gd name="T18" fmla="*/ 0 w 1196"/>
                <a:gd name="T19" fmla="*/ 56 h 420"/>
                <a:gd name="T20" fmla="*/ 4 w 1196"/>
                <a:gd name="T21" fmla="*/ 39 h 420"/>
                <a:gd name="T22" fmla="*/ 11 w 1196"/>
                <a:gd name="T23" fmla="*/ 24 h 420"/>
                <a:gd name="T24" fmla="*/ 24 w 1196"/>
                <a:gd name="T25" fmla="*/ 11 h 420"/>
                <a:gd name="T26" fmla="*/ 39 w 1196"/>
                <a:gd name="T27" fmla="*/ 3 h 420"/>
                <a:gd name="T28" fmla="*/ 57 w 1196"/>
                <a:gd name="T29" fmla="*/ 0 h 42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1196" h="420">
                  <a:moveTo>
                    <a:pt x="57" y="0"/>
                  </a:moveTo>
                  <a:lnTo>
                    <a:pt x="1140" y="0"/>
                  </a:lnTo>
                  <a:lnTo>
                    <a:pt x="1157" y="3"/>
                  </a:lnTo>
                  <a:lnTo>
                    <a:pt x="1172" y="11"/>
                  </a:lnTo>
                  <a:lnTo>
                    <a:pt x="1185" y="24"/>
                  </a:lnTo>
                  <a:lnTo>
                    <a:pt x="1193" y="39"/>
                  </a:lnTo>
                  <a:lnTo>
                    <a:pt x="1196" y="56"/>
                  </a:lnTo>
                  <a:lnTo>
                    <a:pt x="1196" y="420"/>
                  </a:lnTo>
                  <a:lnTo>
                    <a:pt x="0" y="420"/>
                  </a:lnTo>
                  <a:lnTo>
                    <a:pt x="0" y="56"/>
                  </a:lnTo>
                  <a:lnTo>
                    <a:pt x="4" y="39"/>
                  </a:lnTo>
                  <a:lnTo>
                    <a:pt x="11" y="24"/>
                  </a:lnTo>
                  <a:lnTo>
                    <a:pt x="24" y="11"/>
                  </a:lnTo>
                  <a:lnTo>
                    <a:pt x="39" y="3"/>
                  </a:lnTo>
                  <a:lnTo>
                    <a:pt x="57" y="0"/>
                  </a:lnTo>
                  <a:close/>
                </a:path>
              </a:pathLst>
            </a:custGeom>
            <a:solidFill>
              <a:srgbClr val="48527D"/>
            </a:solidFill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033" name="Forma Livre 9">
              <a:extLs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>
              <a:spLocks/>
            </xdr:cNvSpPr>
          </xdr:nvSpPr>
          <xdr:spPr bwMode="auto">
            <a:xfrm>
              <a:off x="2617458" y="5891445"/>
              <a:ext cx="1956091" cy="571500"/>
            </a:xfrm>
            <a:custGeom>
              <a:avLst/>
              <a:gdLst>
                <a:gd name="T0" fmla="*/ 0 w 1196"/>
                <a:gd name="T1" fmla="*/ 0 h 419"/>
                <a:gd name="T2" fmla="*/ 1196 w 1196"/>
                <a:gd name="T3" fmla="*/ 0 h 419"/>
                <a:gd name="T4" fmla="*/ 1196 w 1196"/>
                <a:gd name="T5" fmla="*/ 363 h 419"/>
                <a:gd name="T6" fmla="*/ 1193 w 1196"/>
                <a:gd name="T7" fmla="*/ 381 h 419"/>
                <a:gd name="T8" fmla="*/ 1185 w 1196"/>
                <a:gd name="T9" fmla="*/ 397 h 419"/>
                <a:gd name="T10" fmla="*/ 1172 w 1196"/>
                <a:gd name="T11" fmla="*/ 408 h 419"/>
                <a:gd name="T12" fmla="*/ 1157 w 1196"/>
                <a:gd name="T13" fmla="*/ 416 h 419"/>
                <a:gd name="T14" fmla="*/ 1140 w 1196"/>
                <a:gd name="T15" fmla="*/ 419 h 419"/>
                <a:gd name="T16" fmla="*/ 57 w 1196"/>
                <a:gd name="T17" fmla="*/ 419 h 419"/>
                <a:gd name="T18" fmla="*/ 39 w 1196"/>
                <a:gd name="T19" fmla="*/ 416 h 419"/>
                <a:gd name="T20" fmla="*/ 24 w 1196"/>
                <a:gd name="T21" fmla="*/ 408 h 419"/>
                <a:gd name="T22" fmla="*/ 11 w 1196"/>
                <a:gd name="T23" fmla="*/ 397 h 419"/>
                <a:gd name="T24" fmla="*/ 4 w 1196"/>
                <a:gd name="T25" fmla="*/ 381 h 419"/>
                <a:gd name="T26" fmla="*/ 0 w 1196"/>
                <a:gd name="T27" fmla="*/ 363 h 419"/>
                <a:gd name="T28" fmla="*/ 0 w 1196"/>
                <a:gd name="T29" fmla="*/ 0 h 4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1196" h="419">
                  <a:moveTo>
                    <a:pt x="0" y="0"/>
                  </a:moveTo>
                  <a:lnTo>
                    <a:pt x="1196" y="0"/>
                  </a:lnTo>
                  <a:lnTo>
                    <a:pt x="1196" y="363"/>
                  </a:lnTo>
                  <a:lnTo>
                    <a:pt x="1193" y="381"/>
                  </a:lnTo>
                  <a:lnTo>
                    <a:pt x="1185" y="397"/>
                  </a:lnTo>
                  <a:lnTo>
                    <a:pt x="1172" y="408"/>
                  </a:lnTo>
                  <a:lnTo>
                    <a:pt x="1157" y="416"/>
                  </a:lnTo>
                  <a:lnTo>
                    <a:pt x="1140" y="419"/>
                  </a:lnTo>
                  <a:lnTo>
                    <a:pt x="57" y="419"/>
                  </a:lnTo>
                  <a:lnTo>
                    <a:pt x="39" y="416"/>
                  </a:lnTo>
                  <a:lnTo>
                    <a:pt x="24" y="408"/>
                  </a:lnTo>
                  <a:lnTo>
                    <a:pt x="11" y="397"/>
                  </a:lnTo>
                  <a:lnTo>
                    <a:pt x="4" y="381"/>
                  </a:lnTo>
                  <a:lnTo>
                    <a:pt x="0" y="36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48527D"/>
            </a:solidFill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6" name="Caixa de Texto 15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 txBox="1"/>
          </xdr:nvSpPr>
          <xdr:spPr>
            <a:xfrm>
              <a:off x="2022627" y="5483261"/>
              <a:ext cx="3138146" cy="7693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4800">
                  <a:solidFill>
                    <a:schemeClr val="bg2"/>
                  </a:solidFill>
                </a:rPr>
                <a:t>HABILIDADES</a:t>
              </a:r>
            </a:p>
          </xdr:txBody>
        </xdr:sp>
      </xdr:grpSp>
    </xdr:grpSp>
    <xdr:clientData/>
  </xdr:twoCellAnchor>
  <xdr:twoCellAnchor editAs="oneCell">
    <xdr:from>
      <xdr:col>3</xdr:col>
      <xdr:colOff>2571752</xdr:colOff>
      <xdr:row>0</xdr:row>
      <xdr:rowOff>268033</xdr:rowOff>
    </xdr:from>
    <xdr:to>
      <xdr:col>4</xdr:col>
      <xdr:colOff>2400302</xdr:colOff>
      <xdr:row>2</xdr:row>
      <xdr:rowOff>319618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2C31E5A-4992-8CEC-704F-8504B4955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8585" y="268033"/>
          <a:ext cx="2405591" cy="8876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8</xdr:row>
      <xdr:rowOff>0</xdr:rowOff>
    </xdr:from>
    <xdr:to>
      <xdr:col>17</xdr:col>
      <xdr:colOff>597958</xdr:colOff>
      <xdr:row>18</xdr:row>
      <xdr:rowOff>213783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F71ABBD6-9B36-4C02-B244-434336AEC4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497417</xdr:colOff>
      <xdr:row>44</xdr:row>
      <xdr:rowOff>10583</xdr:rowOff>
    </xdr:from>
    <xdr:to>
      <xdr:col>17</xdr:col>
      <xdr:colOff>537634</xdr:colOff>
      <xdr:row>56</xdr:row>
      <xdr:rowOff>280458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14CAF5F3-081F-4B4B-89C2-19EC2A36FB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412751</xdr:colOff>
      <xdr:row>65</xdr:row>
      <xdr:rowOff>0</xdr:rowOff>
    </xdr:from>
    <xdr:to>
      <xdr:col>17</xdr:col>
      <xdr:colOff>414868</xdr:colOff>
      <xdr:row>79</xdr:row>
      <xdr:rowOff>256117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3416D46B-5399-45B6-82D7-AD8B98E612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R:\JULIANE\Turno%20do%20calend&#225;rio%20de%20trabalho1.xlsx" TargetMode="External"/><Relationship Id="rId1" Type="http://schemas.openxmlformats.org/officeDocument/2006/relationships/externalLinkPath" Target="file:///R:\JULIANE\ARQUIVOS%20TEA\Turno%20do%20calend&#225;rio%20de%20trabalho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lendário de turno de trabalho"/>
      <sheetName val="Padrão de Turnos"/>
    </sheetNames>
    <sheetDataSet>
      <sheetData sheetId="0">
        <row r="1">
          <cell r="AC1">
            <v>2024</v>
          </cell>
        </row>
      </sheetData>
      <sheetData sheetId="1">
        <row r="4">
          <cell r="C4" t="str">
            <v>D</v>
          </cell>
        </row>
        <row r="5">
          <cell r="C5" t="str">
            <v>N</v>
          </cell>
        </row>
        <row r="6">
          <cell r="C6" t="str">
            <v>P</v>
          </cell>
        </row>
        <row r="9">
          <cell r="C9">
            <v>45292</v>
          </cell>
        </row>
        <row r="11">
          <cell r="C11" t="str">
            <v>DDDNPxxDDDNPxxDDDNPxxDDDNPxxDDDNPxx</v>
          </cell>
        </row>
      </sheetData>
    </sheetDataSet>
  </externalBook>
</externalLink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027D134-CA38-4EE8-8ADA-3619BF4E635B}" name="eixo117" displayName="eixo117" ref="B28:E61" totalsRowCount="1" headerRowDxfId="542">
  <autoFilter ref="B28:E60" xr:uid="{00000000-0009-0000-0100-000004000000}"/>
  <tableColumns count="4">
    <tableColumn id="1" xr3:uid="{EFCFF692-1F38-40A2-B259-BD5ED014744B}" name="ITEM" totalsRowLabel="Total" dataDxfId="541" totalsRowDxfId="540"/>
    <tableColumn id="2" xr3:uid="{6E07DE83-8C09-4190-8CD1-464464B05F49}" name="HABILIDADES" dataDxfId="539" totalsRowDxfId="538">
      <calculatedColumnFormula array="1">IFERROR(MAX(QuilometragemInicial,IF(#REF!&lt;#REF!,#REF!)),"")</calculatedColumnFormula>
    </tableColumn>
    <tableColumn id="3" xr3:uid="{A028B028-1A94-4D7B-BA08-9FFFFCCA4DFC}" name="SIM" totalsRowFunction="custom" dataDxfId="537" totalsRowDxfId="536">
      <totalsRowFormula>COUNTIF(D29:D60,"verdadeiro")</totalsRowFormula>
    </tableColumn>
    <tableColumn id="4" xr3:uid="{27CCF727-80CF-4E49-9172-80972F1B814A}" name="NÃO" totalsRowFunction="custom" dataDxfId="535" totalsRowDxfId="534">
      <totalsRowFormula>COUNTIF(E29:E60,"verdadeiro")</totalsRowFormula>
    </tableColumn>
  </tableColumns>
  <tableStyleInfo name="Diário de Bordo do Automóvel" showFirstColumn="0" showLastColumn="0" showRowStripes="1" showColumnStripes="0"/>
  <extLst>
    <ext xmlns:x14="http://schemas.microsoft.com/office/spreadsheetml/2009/9/main" uri="{504A1905-F514-4f6f-8877-14C23A59335A}">
      <x14:table altText="Registro de Combustível" altTextSummary="Lista de despesas de combustível, como Odômetro Anterior, Data, Litros, custo total, Odômetro atual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6AEA69A-DC05-4FD5-AFA6-81B48A69D009}" name="eixo218" displayName="eixo218" ref="B64:E82" totalsRowCount="1" headerRowDxfId="533">
  <autoFilter ref="B64:E81" xr:uid="{2121A8F9-0C65-4401-8E5B-AE208DF3AA7E}"/>
  <tableColumns count="4">
    <tableColumn id="1" xr3:uid="{945B69A0-E0CA-4FDD-8CA7-FA6300F1FD03}" name="ITEM" totalsRowLabel="Total" dataDxfId="532" totalsRowDxfId="54"/>
    <tableColumn id="2" xr3:uid="{3C5BC94B-32CC-401B-9815-0687679D5C24}" name="HABILIDADES" dataDxfId="531" totalsRowDxfId="53">
      <calculatedColumnFormula array="1">IFERROR(MAX(QuilometragemInicial,IF(#REF!&lt;#REF!,#REF!)),"")</calculatedColumnFormula>
    </tableColumn>
    <tableColumn id="3" xr3:uid="{FFEF0225-816D-4513-9BB4-7771A6989A21}" name="SIM" totalsRowFunction="custom" dataDxfId="530" totalsRowDxfId="52">
      <totalsRowFormula>COUNTIF(D65:D81,"verdadeiro")</totalsRowFormula>
    </tableColumn>
    <tableColumn id="4" xr3:uid="{DE8FEBD4-449B-4F48-9C94-7B2B2E90DBDB}" name="NÃO" totalsRowFunction="custom" dataDxfId="529" totalsRowDxfId="51">
      <totalsRowFormula>COUNTIF(E65:E81,"verdadeiro")</totalsRowFormula>
    </tableColumn>
  </tableColumns>
  <tableStyleInfo name="Diário de Bordo do Automóvel" showFirstColumn="0" showLastColumn="0" showRowStripes="1" showColumnStripes="0"/>
  <extLst>
    <ext xmlns:x14="http://schemas.microsoft.com/office/spreadsheetml/2009/9/main" uri="{504A1905-F514-4f6f-8877-14C23A59335A}">
      <x14:table altText="Registro de Combustível" altTextSummary="Lista de despesas de combustível, como Odômetro Anterior, Data, Litros, custo total, Odômetro atual.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F574FB-CC26-4CB4-8916-26280F469233}" name="eixo319" displayName="eixo319" ref="B85:E104" totalsRowCount="1" headerRowDxfId="528">
  <autoFilter ref="B85:E103" xr:uid="{974D44AA-A004-4ECD-8355-A1B3E892045A}"/>
  <tableColumns count="4">
    <tableColumn id="1" xr3:uid="{6906F52C-6ABE-4177-AFE3-A66CE329A0E3}" name="ITEM" totalsRowLabel="Total" dataDxfId="527" totalsRowDxfId="526"/>
    <tableColumn id="2" xr3:uid="{CA5B8040-C855-4258-ACF4-4251F075A46B}" name="HABILIDADES" dataDxfId="525" totalsRowDxfId="524">
      <calculatedColumnFormula array="1">IFERROR(MAX(QuilometragemInicial,IF(#REF!&lt;#REF!,#REF!)),"")</calculatedColumnFormula>
    </tableColumn>
    <tableColumn id="3" xr3:uid="{A5344B4B-E5AE-470F-BE4B-641A216C4557}" name="SIM" totalsRowFunction="custom" dataDxfId="523" totalsRowDxfId="522">
      <totalsRowFormula>COUNTIF(D86:D103,"verdadeiro")</totalsRowFormula>
    </tableColumn>
    <tableColumn id="4" xr3:uid="{E5501419-CE4A-4F12-ACE2-E38AF8DA230A}" name="NÃO" totalsRowFunction="custom" dataDxfId="521" totalsRowDxfId="520">
      <totalsRowFormula>COUNTIF(E86:E103,"verdadeiro")</totalsRowFormula>
    </tableColumn>
  </tableColumns>
  <tableStyleInfo name="Diário de Bordo do Automóvel" showFirstColumn="0" showLastColumn="0" showRowStripes="1" showColumnStripes="0"/>
  <extLst>
    <ext xmlns:x14="http://schemas.microsoft.com/office/spreadsheetml/2009/9/main" uri="{504A1905-F514-4f6f-8877-14C23A59335A}">
      <x14:table altText="Registro de Combustível" altTextSummary="Lista de despesas de combustível, como Odômetro Anterior, Data, Litros, custo total, Odômetro atual.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eixo1" displayName="eixo1" ref="B8:E41" totalsRowCount="1" headerRowDxfId="519" totalsRowDxfId="518">
  <autoFilter ref="B8:E40" xr:uid="{00000000-0009-0000-0100-000004000000}"/>
  <tableColumns count="4">
    <tableColumn id="1" xr3:uid="{00000000-0010-0000-0200-000001000000}" name="ITEM" totalsRowLabel="Total" dataDxfId="517" totalsRowDxfId="516"/>
    <tableColumn id="2" xr3:uid="{00000000-0010-0000-0200-000002000000}" name="HABILIDADES" dataDxfId="515" totalsRowDxfId="514"/>
    <tableColumn id="3" xr3:uid="{00000000-0010-0000-0200-000003000000}" name="TOTAL DE ATIVIDADES DISPONVEIS" totalsRowFunction="sum" dataDxfId="513" totalsRowDxfId="512">
      <calculatedColumnFormula>IF(SONDAGEM!E29,'Atividades por habilidade'!X3,"")</calculatedColumnFormula>
    </tableColumn>
    <tableColumn id="4" xr3:uid="{00000000-0010-0000-0200-000004000000}" name="PROPOSTAS" dataDxfId="511" totalsRowDxfId="510">
      <calculatedColumnFormula>_xlfn.TEXTJOIN(",",TRUE,'Dados Aluno '!C3:W3)</calculatedColumnFormula>
    </tableColumn>
  </tableColumns>
  <tableStyleInfo name="Diário de Bordo do Automóvel" showFirstColumn="0" showLastColumn="0" showRowStripes="1" showColumnStripes="0"/>
  <extLst>
    <ext xmlns:x14="http://schemas.microsoft.com/office/spreadsheetml/2009/9/main" uri="{504A1905-F514-4f6f-8877-14C23A59335A}">
      <x14:table altText="Registro de Combustível" altTextSummary="Lista de despesas de combustível, como Odômetro Anterior, Data, Litros, custo total, Odômetro atual.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21A8F9-0C65-4401-8E5B-AE208DF3AA7E}" name="eixo2" displayName="eixo2" ref="B44:E62" totalsRowCount="1" headerRowDxfId="509">
  <autoFilter ref="B44:E61" xr:uid="{2121A8F9-0C65-4401-8E5B-AE208DF3AA7E}"/>
  <tableColumns count="4">
    <tableColumn id="1" xr3:uid="{ABCC5C1C-ACF5-4EF7-900E-726D1D37C1E4}" name="ITEM" totalsRowLabel="Total" dataDxfId="508" totalsRowDxfId="50"/>
    <tableColumn id="2" xr3:uid="{E6CC8ECC-ABEB-4904-A8F1-FA0E62DB011B}" name="HABILIDADES" dataDxfId="507" totalsRowDxfId="49"/>
    <tableColumn id="3" xr3:uid="{88EB7C5D-DF35-4789-8890-53602A53A43B}" name="TOTAL DE ATIVIDADES DISPONIVEIS" totalsRowFunction="sum" dataDxfId="506" totalsRowDxfId="48">
      <calculatedColumnFormula>IF(SONDAGEM!E65,'Atividades por habilidade'!X39,"")</calculatedColumnFormula>
    </tableColumn>
    <tableColumn id="4" xr3:uid="{6AFA49E4-002C-4806-BD4F-971AB29CF905}" name="PROPOSTAS" dataDxfId="505" totalsRowDxfId="47">
      <calculatedColumnFormula>_xlfn.TEXTJOIN(",",TRUE,'Dados Aluno '!C39:W39)</calculatedColumnFormula>
    </tableColumn>
  </tableColumns>
  <tableStyleInfo name="Diário de Bordo do Automóvel" showFirstColumn="0" showLastColumn="0" showRowStripes="1" showColumnStripes="0"/>
  <extLst>
    <ext xmlns:x14="http://schemas.microsoft.com/office/spreadsheetml/2009/9/main" uri="{504A1905-F514-4f6f-8877-14C23A59335A}">
      <x14:table altText="Registro de Combustível" altTextSummary="Lista de despesas de combustível, como Odômetro Anterior, Data, Litros, custo total, Odômetro atual."/>
    </ext>
  </extLst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4D44AA-A004-4ECD-8355-A1B3E892045A}" name="eixo3" displayName="eixo3" ref="B65:E84" totalsRowCount="1" headerRowDxfId="504">
  <autoFilter ref="B65:E83" xr:uid="{974D44AA-A004-4ECD-8355-A1B3E892045A}"/>
  <tableColumns count="4">
    <tableColumn id="1" xr3:uid="{3F0B9ACB-0C3A-41EE-8012-5DECA50AE228}" name="ITEM" totalsRowLabel="Total" dataDxfId="503" totalsRowDxfId="502"/>
    <tableColumn id="2" xr3:uid="{28F70CA6-39CB-49EA-825A-357C762663A5}" name="HABILIDADES" dataDxfId="501" totalsRowDxfId="500">
      <calculatedColumnFormula array="1">IFERROR(MAX(QuilometragemInicial,IF(#REF!&lt;#REF!,#REF!)),"")</calculatedColumnFormula>
    </tableColumn>
    <tableColumn id="3" xr3:uid="{43CB4F37-960F-4F6B-98EF-0907E34F35D4}" name="TOTAL DE ATIVIDADES DISPONIVEIS" totalsRowFunction="custom" dataDxfId="499" totalsRowDxfId="498">
      <calculatedColumnFormula>IF(SONDAGEM!E86,'Atividades por habilidade'!X60,"")</calculatedColumnFormula>
      <totalsRowFormula>COUNTIF(D66:D83,"verdadeiro")</totalsRowFormula>
    </tableColumn>
    <tableColumn id="4" xr3:uid="{E45B8955-74A5-4C76-AC52-D80E305CC8F7}" name="PROPOSTAS" dataDxfId="497" totalsRowDxfId="496">
      <calculatedColumnFormula>_xlfn.TEXTJOIN(",",TRUE,'Dados Aluno '!C60:W60)</calculatedColumnFormula>
    </tableColumn>
  </tableColumns>
  <tableStyleInfo name="Diário de Bordo do Automóvel" showFirstColumn="0" showLastColumn="0" showRowStripes="1" showColumnStripes="0"/>
  <extLst>
    <ext xmlns:x14="http://schemas.microsoft.com/office/spreadsheetml/2009/9/main" uri="{504A1905-F514-4f6f-8877-14C23A59335A}">
      <x14:table altText="Registro de Combustível" altTextSummary="Lista de despesas de combustível, como Odômetro Anterior, Data, Litros, custo total, Odômetro atual."/>
    </ext>
  </extLst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A8363C2-34EF-4715-984E-CE0D3210428C}" name="Tabela12" displayName="Tabela12" ref="B89:F108" totalsRowCount="1" headerRowDxfId="495" totalsRowDxfId="492" headerRowBorderDxfId="494" tableBorderDxfId="493" totalsRowBorderDxfId="491">
  <autoFilter ref="B89:F107" xr:uid="{CA8363C2-34EF-4715-984E-CE0D3210428C}"/>
  <sortState xmlns:xlrd2="http://schemas.microsoft.com/office/spreadsheetml/2017/richdata2" ref="B90:F107">
    <sortCondition descending="1" ref="D89:D107"/>
  </sortState>
  <tableColumns count="5">
    <tableColumn id="1" xr3:uid="{BC48BE58-39F9-49AA-8A21-9B17AB743D9F}" name="CÓDIGO DA ATIVIDADE" totalsRowLabel="Total" dataDxfId="490" totalsRowDxfId="489"/>
    <tableColumn id="2" xr3:uid="{1A1AA359-DDDC-4D4B-8CFF-C3B57EDEC3FD}" name="NOME DA ATIVIDADE" totalsRowFunction="count" dataDxfId="488" totalsRowDxfId="487"/>
    <tableColumn id="3" xr3:uid="{10CB758F-CF19-4BE2-8428-D4940FE33D00}" name="QUANTIDADE " totalsRowFunction="sum" dataDxfId="486" totalsRowDxfId="485"/>
    <tableColumn id="4" xr3:uid="{F3645784-60CB-4AFE-AD21-7E7274E8D5FB}" name="QTD DE ATIVIDADES PARA APLICAR 60 DIAS" totalsRowFunction="sum" dataDxfId="484" totalsRowDxfId="483">
      <calculatedColumnFormula>IF(Tabela12[[#This Row],[QUANTIDADE ]]&gt;4,Tabela12[[#This Row],[QUANTIDADE ]]/$D$111,0)</calculatedColumnFormula>
    </tableColumn>
    <tableColumn id="5" xr3:uid="{23E9BDFE-2D3B-4919-9DD1-0E8BAFA14E07}" name="ARREDONDAMENTO" totalsRowFunction="sum" dataDxfId="482" totalsRowDxfId="481">
      <calculatedColumnFormula>ROUND(Tabela12[[#This Row],[QTD DE ATIVIDADES PARA APLICAR 60 DIAS]],0)</calculatedColumnFormula>
    </tableColumn>
  </tableColumns>
  <tableStyleInfo name="Diário de Bordo do Automóvel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10A812-D03B-46E8-B91F-89356D7FF865}" name="Tabela4" displayName="Tabela4" ref="A2:X35" totalsRowCount="1" headerRowDxfId="480" dataDxfId="479" totalsRowDxfId="477" tableBorderDxfId="478" totalsRowBorderDxfId="476">
  <autoFilter ref="A2:X34" xr:uid="{8A600299-5E77-48B1-B5BB-3E048FF1E8AE}"/>
  <tableColumns count="24">
    <tableColumn id="1" xr3:uid="{2CDEA8DC-73BC-45B4-BC7E-BAC7F6B2DADC}" name="ITEM" totalsRowLabel="Total" dataDxfId="475" totalsRowDxfId="474"/>
    <tableColumn id="2" xr3:uid="{13FEDA7C-F283-4AB6-94A9-FB77E69146BB}" name="HABILIDADES" totalsRowFunction="count" dataDxfId="473" totalsRowDxfId="472"/>
    <tableColumn id="3" xr3:uid="{855067B8-F4AB-4BE2-8030-B3E8F6E1B0EB}" name="ECM01" totalsRowFunction="count" dataDxfId="471" totalsRowDxfId="470"/>
    <tableColumn id="4" xr3:uid="{1151B161-29A1-4323-9F27-7F25362099B3}" name="ECM02" totalsRowFunction="count" dataDxfId="469" totalsRowDxfId="468"/>
    <tableColumn id="5" xr3:uid="{8E8CA10F-6697-4F96-83EE-3B1BA2BC2F36}" name="ECM03" totalsRowFunction="count" dataDxfId="467" totalsRowDxfId="466"/>
    <tableColumn id="6" xr3:uid="{194434CE-E90F-4AF1-9096-0F107E72C2DF}" name="ECM04" totalsRowFunction="count" dataDxfId="465" totalsRowDxfId="464"/>
    <tableColumn id="7" xr3:uid="{9C776D63-32EC-4ECE-842B-76A9F378A5DD}" name="ECM05" totalsRowFunction="count" dataDxfId="463" totalsRowDxfId="462"/>
    <tableColumn id="8" xr3:uid="{BB3AFAA6-100E-4113-9BC6-7AD7B6126426}" name="ECM06" totalsRowFunction="count" dataDxfId="461" totalsRowDxfId="460"/>
    <tableColumn id="9" xr3:uid="{EABC4BCA-32CC-471E-AF74-70F111C733B3}" name="ECM07" totalsRowFunction="count" dataDxfId="459" totalsRowDxfId="458"/>
    <tableColumn id="10" xr3:uid="{182C0D6B-E65D-4189-B36A-CD0AFA6EEEBB}" name="ECM08" totalsRowFunction="count" dataDxfId="457" totalsRowDxfId="456"/>
    <tableColumn id="11" xr3:uid="{85DE14A1-458D-4BA6-AFA1-460408B34061}" name="ECP01" totalsRowFunction="count" dataDxfId="455" totalsRowDxfId="454"/>
    <tableColumn id="12" xr3:uid="{B7D24D7E-ED71-4E66-A6DD-BF2032F0F712}" name="ECP02" totalsRowFunction="count" dataDxfId="453" totalsRowDxfId="452"/>
    <tableColumn id="13" xr3:uid="{3DB598F4-2267-46AE-BE28-F66134573D63}" name="ECP03" totalsRowFunction="count" dataDxfId="451" totalsRowDxfId="450"/>
    <tableColumn id="14" xr3:uid="{8BAE5F3F-5F9D-43EC-85CC-E53BD9658872}" name="ECP04" totalsRowFunction="count" dataDxfId="449" totalsRowDxfId="448"/>
    <tableColumn id="15" xr3:uid="{608E1D8A-912C-4EF1-A3EF-657EB858D2B2}" name="ECP05" totalsRowFunction="count" dataDxfId="447" totalsRowDxfId="446"/>
    <tableColumn id="16" xr3:uid="{12195336-5CCA-4C36-91E4-D8E4DA2C4244}" name="ECP06" totalsRowFunction="count" dataDxfId="445" totalsRowDxfId="444"/>
    <tableColumn id="17" xr3:uid="{A9D24AF3-1655-443C-923C-8F956758BAF0}" name="NECP01" totalsRowFunction="count" dataDxfId="443" totalsRowDxfId="442"/>
    <tableColumn id="18" xr3:uid="{E31EE3E6-04B1-430F-A4BB-0937D31A53CD}" name="EIS01" totalsRowFunction="count" dataDxfId="441" totalsRowDxfId="440"/>
    <tableColumn id="19" xr3:uid="{CA1955BF-C4F7-43DA-9C69-A5EA4C8A7909}" name="EIS02" totalsRowFunction="count" dataDxfId="439" totalsRowDxfId="438"/>
    <tableColumn id="20" xr3:uid="{AC31E95D-7B50-42B9-BA21-202093448AFB}" name="EIS03" totalsRowFunction="count" dataDxfId="437" totalsRowDxfId="436"/>
    <tableColumn id="21" xr3:uid="{EC30AE64-9D8C-4CE4-9503-915431C71BCC}" name="NEIS01" totalsRowFunction="count" dataDxfId="435" totalsRowDxfId="434"/>
    <tableColumn id="22" xr3:uid="{EA885B50-5DC4-42E7-9F76-5311638286AE}" name="NEIS02" totalsRowFunction="count" dataDxfId="433" totalsRowDxfId="432"/>
    <tableColumn id="23" xr3:uid="{1E7B7161-45A6-4232-99A2-FC80D663EAF7}" name="NECP03" totalsRowFunction="count" dataDxfId="431" totalsRowDxfId="430"/>
    <tableColumn id="24" xr3:uid="{680F44C7-77AF-41FA-AF27-AA71C42B1B35}" name="TOTAL DE ATIVIDADES" totalsRowFunction="sum" dataDxfId="429" totalsRowDxfId="428">
      <calculatedColumnFormula>COUNTA(C3:W3)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329917F-5EED-42FB-A622-4F67E7AAD6F6}" name="Tabela5" displayName="Tabela5" ref="A38:X56" totalsRowCount="1" headerRowDxfId="427" dataDxfId="426" totalsRowDxfId="424" tableBorderDxfId="425" totalsRowBorderDxfId="423">
  <autoFilter ref="A38:X55" xr:uid="{DABCE161-07F2-4AD4-AEE7-BEAEBD7DB4DD}"/>
  <tableColumns count="24">
    <tableColumn id="1" xr3:uid="{B7ACB582-D318-4B1F-8549-4F43D29F1515}" name="ITEM" totalsRowLabel="Total" dataDxfId="422" totalsRowDxfId="46"/>
    <tableColumn id="2" xr3:uid="{05B990BC-6B89-454B-91E1-7B1084C59D07}" name="HABILIDADES" totalsRowFunction="count" dataDxfId="421" totalsRowDxfId="45"/>
    <tableColumn id="3" xr3:uid="{DC37A928-005F-4354-876F-B5E49966A0BB}" name="ECM01" totalsRowFunction="count" dataDxfId="420" totalsRowDxfId="44"/>
    <tableColumn id="4" xr3:uid="{544CA6E8-5112-4119-BBB8-A47D62666822}" name="ECM02" totalsRowFunction="count" dataDxfId="419" totalsRowDxfId="43"/>
    <tableColumn id="5" xr3:uid="{CC435E7A-8117-4172-8333-F9628A37A6A5}" name="ECM03" totalsRowFunction="count" dataDxfId="418" totalsRowDxfId="42"/>
    <tableColumn id="6" xr3:uid="{20B29108-D028-4ED2-A3DD-C7BCED914C96}" name="ECM04" totalsRowFunction="count" dataDxfId="417" totalsRowDxfId="41"/>
    <tableColumn id="7" xr3:uid="{61FF4065-20B2-49EF-9186-88A92AD8A125}" name="ECM05" totalsRowFunction="count" dataDxfId="416" totalsRowDxfId="40"/>
    <tableColumn id="8" xr3:uid="{E0BEC27E-7584-47C1-ADB1-9ADDDA265364}" name="ECM06" totalsRowFunction="count" dataDxfId="415" totalsRowDxfId="39"/>
    <tableColumn id="9" xr3:uid="{BBBE597A-447C-4754-849B-927F31EC0FD0}" name="ECM07" totalsRowFunction="count" dataDxfId="414" totalsRowDxfId="38"/>
    <tableColumn id="10" xr3:uid="{EFA6B082-E9F4-406C-AFAD-C453B40C5E83}" name="ECM08" totalsRowFunction="count" dataDxfId="413" totalsRowDxfId="37"/>
    <tableColumn id="11" xr3:uid="{038AE066-37D5-4F71-9EE9-85A28B532936}" name="ECP01" totalsRowFunction="count" dataDxfId="412" totalsRowDxfId="36" dataCellStyle="Normal 2"/>
    <tableColumn id="12" xr3:uid="{FE8FBABE-381E-4D78-BFFC-7B33C99F0017}" name="ECP02" totalsRowFunction="count" dataDxfId="411" totalsRowDxfId="35" dataCellStyle="Normal 2"/>
    <tableColumn id="13" xr3:uid="{1BB3A2EA-2888-4512-A308-83B3AD0D100D}" name="ECP03" totalsRowFunction="count" dataDxfId="410" totalsRowDxfId="34" dataCellStyle="Normal 2"/>
    <tableColumn id="14" xr3:uid="{AB101981-A865-4C87-B542-4680F4C54DF3}" name="ECP04" totalsRowFunction="count" dataDxfId="409" totalsRowDxfId="33" dataCellStyle="Normal 2"/>
    <tableColumn id="15" xr3:uid="{625AC6A9-EE35-4161-875E-2C10D9D14246}" name="ECP05" totalsRowFunction="count" dataDxfId="408" totalsRowDxfId="32" dataCellStyle="Normal 2"/>
    <tableColumn id="16" xr3:uid="{066AC954-913F-4B56-A57B-63D03534B59F}" name="ECP06" totalsRowFunction="count" dataDxfId="407" totalsRowDxfId="31" dataCellStyle="Normal 2"/>
    <tableColumn id="17" xr3:uid="{AD0F6B3C-6D86-492E-8614-4D12F773F6B3}" name="NECP01" totalsRowFunction="count" dataDxfId="406" totalsRowDxfId="30" dataCellStyle="Normal 2"/>
    <tableColumn id="18" xr3:uid="{93DF8981-FCAF-476B-9D31-5BC9532AB61A}" name="EIS01" totalsRowFunction="count" dataDxfId="405" totalsRowDxfId="29"/>
    <tableColumn id="19" xr3:uid="{BD190086-A7C4-43A6-B90A-B9E2AC2D4466}" name="EIS02" totalsRowFunction="count" dataDxfId="404" totalsRowDxfId="28"/>
    <tableColumn id="20" xr3:uid="{E801E1E1-A9AC-4E9F-97C1-6402BC61160C}" name="EIS03" totalsRowFunction="count" dataDxfId="403" totalsRowDxfId="27"/>
    <tableColumn id="21" xr3:uid="{08B1D368-8BEB-492A-A104-829196003EFC}" name="NEIS01" totalsRowFunction="count" dataDxfId="402" totalsRowDxfId="26"/>
    <tableColumn id="22" xr3:uid="{E8B9668A-AE96-4D2D-8D10-DD89FC6FA7AB}" name="NEIS02" totalsRowFunction="count" dataDxfId="401" totalsRowDxfId="25"/>
    <tableColumn id="23" xr3:uid="{E846429B-7FF3-4AD1-A78E-82744F30ED62}" name="NECP03" totalsRowFunction="count" dataDxfId="400" totalsRowDxfId="24"/>
    <tableColumn id="24" xr3:uid="{4EDC5DCE-C58D-4E9E-8373-1092AAEB213B}" name="TOTAL DE ATIVIDADES" totalsRowFunction="sum" dataDxfId="399" totalsRowDxfId="23">
      <calculatedColumnFormula>COUNTA(C39:W39)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5AB6BA-5484-4D79-8309-1B057B06973E}" name="Tabela6" displayName="Tabela6" ref="A59:X78" totalsRowCount="1" headerRowDxfId="398" dataDxfId="397" totalsRowDxfId="395" tableBorderDxfId="396" totalsRowBorderDxfId="394">
  <autoFilter ref="A59:X77" xr:uid="{F4A80738-8853-493A-B074-B2AA8BD9A7D2}"/>
  <tableColumns count="24">
    <tableColumn id="1" xr3:uid="{D33E5F97-0512-4294-92DF-E249850C01EA}" name="ITEM" totalsRowLabel="Total" dataDxfId="393" totalsRowDxfId="392"/>
    <tableColumn id="2" xr3:uid="{E8A2FE0F-986D-4104-BD4B-8724CEF7AFAA}" name="HABILIDADES" totalsRowFunction="count" dataDxfId="391" totalsRowDxfId="390"/>
    <tableColumn id="3" xr3:uid="{11D1DFE3-9CBB-4DAC-AF40-409F69599B91}" name="ECM01" totalsRowFunction="count" dataDxfId="389" totalsRowDxfId="388"/>
    <tableColumn id="4" xr3:uid="{D165A11F-D062-4137-A7FB-F04CD53E521A}" name="ECM02" totalsRowFunction="count" dataDxfId="387" totalsRowDxfId="386"/>
    <tableColumn id="5" xr3:uid="{B050C646-85FC-4639-B88E-81338FB5DE9B}" name="ECM03" totalsRowFunction="count" dataDxfId="385" totalsRowDxfId="384"/>
    <tableColumn id="6" xr3:uid="{2F4DD55C-0DEE-4FEF-A955-1BF7488BBA95}" name="ECM04" totalsRowFunction="count" dataDxfId="383" totalsRowDxfId="382"/>
    <tableColumn id="7" xr3:uid="{A1A3E6F3-499F-4B06-A84D-57FD8BBF5235}" name="ECM05" totalsRowFunction="count" dataDxfId="381" totalsRowDxfId="380"/>
    <tableColumn id="8" xr3:uid="{BCF25939-25ED-45DE-AEBC-B21206ECAC22}" name="ECM06" totalsRowFunction="count" dataDxfId="379" totalsRowDxfId="378"/>
    <tableColumn id="9" xr3:uid="{37EBC3C8-EB93-4914-A89E-B77DC8CC8833}" name="ECM07" totalsRowFunction="count" dataDxfId="377" totalsRowDxfId="376"/>
    <tableColumn id="10" xr3:uid="{6BF99636-CFAF-413C-B70D-1BB01BFC5727}" name="ECM08" totalsRowFunction="count" dataDxfId="375" totalsRowDxfId="374"/>
    <tableColumn id="11" xr3:uid="{3B5F5675-6142-478E-A4E6-631FEFE9B544}" name="ECP01" totalsRowFunction="count" dataDxfId="373" totalsRowDxfId="372"/>
    <tableColumn id="12" xr3:uid="{3D28A9C1-6374-4E22-AFC1-E31304B26863}" name="ECP02" totalsRowFunction="count" dataDxfId="371" totalsRowDxfId="370"/>
    <tableColumn id="13" xr3:uid="{3A3F9098-28D6-4CED-BA29-11C2D5F13415}" name="ECP03" totalsRowFunction="count" dataDxfId="369" totalsRowDxfId="368"/>
    <tableColumn id="14" xr3:uid="{1B2E234B-BF6A-42E8-8CC7-06ED1B4E95FE}" name="ECP04" totalsRowFunction="count" dataDxfId="367" totalsRowDxfId="366"/>
    <tableColumn id="15" xr3:uid="{3CE1042B-B5E9-4752-A9D4-7C2C5FB2730E}" name="ECP05" totalsRowFunction="count" dataDxfId="365" totalsRowDxfId="364"/>
    <tableColumn id="16" xr3:uid="{9439F361-4332-4ADC-AC6A-32CF457EB239}" name="ECP06" totalsRowFunction="count" dataDxfId="363" totalsRowDxfId="362"/>
    <tableColumn id="17" xr3:uid="{FFC0D8AF-F82E-46B3-8DAA-3CF9A3B0035A}" name="NECP01" totalsRowFunction="count" dataDxfId="361" totalsRowDxfId="360"/>
    <tableColumn id="18" xr3:uid="{A5E1CB07-EFFE-46CA-9B2A-20413EEB5DAE}" name="EIS01" totalsRowFunction="count" dataDxfId="359" totalsRowDxfId="358"/>
    <tableColumn id="19" xr3:uid="{6988F4B3-31F6-4EF5-93BC-8AB2A6F59964}" name="EIS02" totalsRowFunction="count" dataDxfId="357" totalsRowDxfId="356"/>
    <tableColumn id="20" xr3:uid="{320E0F17-82C1-41C2-BD75-C6A07B2CB3C6}" name="EIS03" totalsRowFunction="count" dataDxfId="355" totalsRowDxfId="354"/>
    <tableColumn id="21" xr3:uid="{100E9080-E2FF-4622-9C0A-1C31B82AB82C}" name="NEIS01" totalsRowFunction="count" dataDxfId="353" totalsRowDxfId="352"/>
    <tableColumn id="22" xr3:uid="{58A59A12-5A86-4BF0-B2AE-BA6E7D913F14}" name="NEIS02" totalsRowFunction="count" dataDxfId="351" totalsRowDxfId="350"/>
    <tableColumn id="23" xr3:uid="{361EF2A8-A329-4E09-89B2-A5C952C07928}" name="NECP03" totalsRowFunction="count" dataDxfId="349" totalsRowDxfId="348"/>
    <tableColumn id="24" xr3:uid="{B44F6291-51AB-48E4-9933-6F0170F5C83E}" name="TOTAL DE ATIVIDADES" totalsRowFunction="sum" dataDxfId="347" totalsRowDxfId="346">
      <calculatedColumnFormula>COUNTA(C60:W60)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2E8F0D3-82BA-48A3-864A-AA79A2C71EC6}" name="Tabela411" displayName="Tabela411" ref="A2:W35" totalsRowCount="1" headerRowDxfId="345" dataDxfId="344" totalsRowDxfId="342" tableBorderDxfId="343" totalsRowBorderDxfId="341" headerRowCellStyle="Normal 2" dataCellStyle="Normal 2" totalsRowCellStyle="Normal 2">
  <autoFilter ref="A2:W34" xr:uid="{8A600299-5E77-48B1-B5BB-3E048FF1E8AE}"/>
  <tableColumns count="23">
    <tableColumn id="1" xr3:uid="{DC9778FF-17AD-4D39-811B-D8D8EE91E70B}" name="ITEM" totalsRowLabel="Total" dataDxfId="340" totalsRowDxfId="339" dataCellStyle="Normal 2"/>
    <tableColumn id="2" xr3:uid="{D2817262-917F-412F-BF6D-7A0C9B3C0671}" name="HABILIDADES" totalsRowFunction="count" dataDxfId="338" totalsRowDxfId="337" dataCellStyle="Normal 2"/>
    <tableColumn id="3" xr3:uid="{B7CAAAFE-CB10-4CC3-B442-B72FAE9EE4B6}" name="ECM01" totalsRowFunction="custom" dataDxfId="336" totalsRowDxfId="335" dataCellStyle="Normal 2">
      <calculatedColumnFormula>IF(Tabela4[[#This Row],[ECM01]]="X",'x - susbtituido'!Z$2,"")</calculatedColumnFormula>
      <totalsRowFormula>COUNTIF(Tabela411[ECM01],Z2)</totalsRowFormula>
    </tableColumn>
    <tableColumn id="4" xr3:uid="{1B00D781-C8C1-49B0-9D86-105C3482CA3A}" name="ECM02" totalsRowFunction="custom" dataDxfId="334" totalsRowDxfId="333" dataCellStyle="Normal 2">
      <calculatedColumnFormula>IF(Tabela4[[#This Row],[ECM02]]="X",'x - susbtituido'!AA$2,"")</calculatedColumnFormula>
      <totalsRowFormula>COUNTIF(Tabela411[ECM02],AA2)</totalsRowFormula>
    </tableColumn>
    <tableColumn id="5" xr3:uid="{C44CE6C8-28D4-4D10-931E-8C3BE84FEB60}" name="ECM03" totalsRowFunction="custom" dataDxfId="332" totalsRowDxfId="331" dataCellStyle="Normal 2">
      <calculatedColumnFormula>IF(Tabela4[[#This Row],[ECM03]]="X",'x - susbtituido'!AB$2,"")</calculatedColumnFormula>
      <totalsRowFormula>COUNTIF(Tabela411[ECM03],AB2)</totalsRowFormula>
    </tableColumn>
    <tableColumn id="6" xr3:uid="{909BC07D-B19E-410E-A509-DAD3FD3BFEB0}" name="ECM04" totalsRowFunction="custom" dataDxfId="330" totalsRowDxfId="329" dataCellStyle="Normal 2">
      <calculatedColumnFormula>IF(Tabela4[[#This Row],[ECM04]]="X",'x - susbtituido'!AC$2,"")</calculatedColumnFormula>
      <totalsRowFormula>COUNTIF(Tabela411[ECM04],AC2)</totalsRowFormula>
    </tableColumn>
    <tableColumn id="7" xr3:uid="{628A4768-4977-4496-A720-DD826DDBB0BD}" name="ECM05" totalsRowFunction="custom" dataDxfId="328" totalsRowDxfId="327" dataCellStyle="Normal 2">
      <calculatedColumnFormula>IF(Tabela4[[#This Row],[ECM05]]="X",'x - susbtituido'!AD$2,"")</calculatedColumnFormula>
      <totalsRowFormula>COUNTIF(Tabela411[ECM05],AD2)</totalsRowFormula>
    </tableColumn>
    <tableColumn id="8" xr3:uid="{166A0375-4BDA-4538-8E2C-1E6B335A2643}" name="ECM06" totalsRowFunction="custom" dataDxfId="326" totalsRowDxfId="325" dataCellStyle="Normal 2">
      <calculatedColumnFormula>IF(Tabela4[[#This Row],[ECM06]]="X",'x - susbtituido'!AE$2,"")</calculatedColumnFormula>
      <totalsRowFormula>COUNTIF(Tabela411[ECM06],AE2)</totalsRowFormula>
    </tableColumn>
    <tableColumn id="9" xr3:uid="{B656B13D-1BC8-47EF-AB68-BE1719A5C76F}" name="ECM07" totalsRowFunction="custom" dataDxfId="324" totalsRowDxfId="323" dataCellStyle="Normal 2">
      <calculatedColumnFormula>IF(Tabela4[[#This Row],[ECM07]]="X",'x - susbtituido'!AF$2,"")</calculatedColumnFormula>
      <totalsRowFormula>COUNTIF(Tabela411[ECM07],AF2)</totalsRowFormula>
    </tableColumn>
    <tableColumn id="10" xr3:uid="{0A73E2CD-B5D2-44DE-8509-5987916B7190}" name="ECM08" totalsRowFunction="custom" dataDxfId="322" totalsRowDxfId="321" dataCellStyle="Normal 2">
      <calculatedColumnFormula>IF(Tabela4[[#This Row],[ECM08]]="X",'x - susbtituido'!AG$2,"")</calculatedColumnFormula>
      <totalsRowFormula>COUNTIF(Tabela411[ECM08],AG2)</totalsRowFormula>
    </tableColumn>
    <tableColumn id="11" xr3:uid="{8095DAC3-5B5E-4597-9328-E309EA7FA7DC}" name="ECP01" totalsRowFunction="custom" dataDxfId="320" totalsRowDxfId="319" dataCellStyle="Normal 2">
      <calculatedColumnFormula>IF(Tabela4[[#This Row],[ECP01]]="X",'x - susbtituido'!AH$2,"")</calculatedColumnFormula>
      <totalsRowFormula>COUNTIF(Tabela411[ECP01],AH2)</totalsRowFormula>
    </tableColumn>
    <tableColumn id="12" xr3:uid="{AC58F0BB-0444-40B1-A517-7742EDD119EA}" name="ECP02" totalsRowFunction="custom" dataDxfId="318" totalsRowDxfId="317" dataCellStyle="Normal 2">
      <calculatedColumnFormula>IF(Tabela4[[#This Row],[ECP02]]="X",'x - susbtituido'!AI$2,"")</calculatedColumnFormula>
      <totalsRowFormula>COUNTIF(Tabela411[ECP02],AI2)</totalsRowFormula>
    </tableColumn>
    <tableColumn id="13" xr3:uid="{6A9D1A02-1B03-481B-91C4-1CBB9B5081F9}" name="ECP03" totalsRowFunction="custom" dataDxfId="316" totalsRowDxfId="315" dataCellStyle="Normal 2">
      <calculatedColumnFormula>IF(Tabela4[[#This Row],[ECP03]]="X",'x - susbtituido'!AJ$2,"")</calculatedColumnFormula>
      <totalsRowFormula>COUNTIF(Tabela411[ECP03],AJ2)</totalsRowFormula>
    </tableColumn>
    <tableColumn id="14" xr3:uid="{EE835C26-4809-4687-9795-9F105F50FBD0}" name="ECP04" totalsRowFunction="custom" dataDxfId="314" totalsRowDxfId="313" dataCellStyle="Normal 2">
      <calculatedColumnFormula>IF(Tabela4[[#This Row],[ECP04]]="X",'x - susbtituido'!AK$2,"")</calculatedColumnFormula>
      <totalsRowFormula>COUNTIF(Tabela411[ECP04],AK2)</totalsRowFormula>
    </tableColumn>
    <tableColumn id="15" xr3:uid="{75A89396-93B3-4CA3-BB24-541ADB6F828B}" name="ECP05" totalsRowFunction="custom" dataDxfId="312" totalsRowDxfId="311" dataCellStyle="Normal 2">
      <calculatedColumnFormula>IF(Tabela4[[#This Row],[ECP05]]="X",'x - susbtituido'!AL$2,"")</calculatedColumnFormula>
      <totalsRowFormula>COUNTIF(Tabela411[ECP05],AL2)</totalsRowFormula>
    </tableColumn>
    <tableColumn id="16" xr3:uid="{E91E82CD-D8EF-4A15-A3F8-7D2ADC037457}" name="ECP06" totalsRowFunction="custom" dataDxfId="310" totalsRowDxfId="309" dataCellStyle="Normal 2">
      <calculatedColumnFormula>IF(Tabela4[[#This Row],[ECP06]]="X",'x - susbtituido'!AM$2,"")</calculatedColumnFormula>
      <totalsRowFormula>COUNTIF(Tabela411[ECP06],AM2)</totalsRowFormula>
    </tableColumn>
    <tableColumn id="17" xr3:uid="{1A02E024-98DC-4650-8BD4-FB0706D5EECD}" name="NECP01" totalsRowFunction="custom" dataDxfId="308" totalsRowDxfId="307" dataCellStyle="Normal 2">
      <calculatedColumnFormula>IF(Tabela4[[#This Row],[NECP01]]="X",'x - susbtituido'!AN$2,"")</calculatedColumnFormula>
      <totalsRowFormula>COUNTIF(Tabela411[NECP01],AN2)</totalsRowFormula>
    </tableColumn>
    <tableColumn id="18" xr3:uid="{3FAA4A21-5751-4F4E-8932-C9BCCF7C28C5}" name="EIS01" totalsRowFunction="custom" dataDxfId="306" totalsRowDxfId="305" dataCellStyle="Normal 2">
      <calculatedColumnFormula>IF(Tabela4[[#This Row],[EIS01]]="X",'x - susbtituido'!AO$2,"")</calculatedColumnFormula>
      <totalsRowFormula>COUNTIF(Tabela411[EIS01],AO2)</totalsRowFormula>
    </tableColumn>
    <tableColumn id="19" xr3:uid="{EEFAAA15-3815-4BFD-8D5B-15A865B1E6C9}" name="EIS02" totalsRowFunction="custom" dataDxfId="304" totalsRowDxfId="303" dataCellStyle="Normal 2">
      <calculatedColumnFormula>IF(Tabela4[[#This Row],[EIS02]]="X",'x - susbtituido'!AP$2,"")</calculatedColumnFormula>
      <totalsRowFormula>COUNTIF(Tabela411[EIS02],AP2)</totalsRowFormula>
    </tableColumn>
    <tableColumn id="20" xr3:uid="{7CCA78FD-342A-494D-8A91-C1FF7ACE2514}" name="EIS03" totalsRowFunction="custom" dataDxfId="302" totalsRowDxfId="301" dataCellStyle="Normal 2">
      <calculatedColumnFormula>IF(Tabela4[[#This Row],[EIS03]]="X",'x - susbtituido'!AQ$2,"")</calculatedColumnFormula>
      <totalsRowFormula>COUNTIF(Tabela411[EIS03],AQ2)</totalsRowFormula>
    </tableColumn>
    <tableColumn id="21" xr3:uid="{8E9F0184-0DCC-41D0-B3C7-C98A912F3EE5}" name="NEIS01" totalsRowFunction="custom" dataDxfId="300" totalsRowDxfId="299" dataCellStyle="Normal 2">
      <calculatedColumnFormula>IF(Tabela4[[#This Row],[NEIS01]]="X",'x - susbtituido'!AR$2,"")</calculatedColumnFormula>
      <totalsRowFormula>COUNTIF(Tabela411[NEIS01],AR2)</totalsRowFormula>
    </tableColumn>
    <tableColumn id="22" xr3:uid="{3795A0AB-726D-4520-8B22-2239506855F3}" name="NEIS02" totalsRowFunction="custom" dataDxfId="298" totalsRowDxfId="297" dataCellStyle="Normal 2">
      <calculatedColumnFormula>IF(Tabela4[[#This Row],[NEIS02]]="X",'x - susbtituido'!AS$2,"")</calculatedColumnFormula>
      <totalsRowFormula>COUNTIF(Tabela411[NEIS02],AS2)</totalsRowFormula>
    </tableColumn>
    <tableColumn id="23" xr3:uid="{D2855320-1952-4B78-97E5-CC641AEE1B70}" name="NECP03" totalsRowFunction="custom" dataDxfId="296" totalsRowDxfId="295" dataCellStyle="Normal 2">
      <calculatedColumnFormula>IF(Tabela4[[#This Row],[NECP03]]="X",'x - susbtituido'!AT$2,"")</calculatedColumnFormula>
      <totalsRowFormula>COUNTIF(Tabela411[NECP03],AT2)</totalsRow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89687F3-DA32-4DE3-8A3C-9307DFB04473}" name="Tabela512" displayName="Tabela512" ref="A38:W56" totalsRowCount="1" headerRowDxfId="294" dataDxfId="293" totalsRowDxfId="291" tableBorderDxfId="292" totalsRowBorderDxfId="290" headerRowCellStyle="Normal 2" dataCellStyle="Normal 2" totalsRowCellStyle="Normal 2">
  <autoFilter ref="A38:W55" xr:uid="{DABCE161-07F2-4AD4-AEE7-BEAEBD7DB4DD}"/>
  <tableColumns count="23">
    <tableColumn id="1" xr3:uid="{E44EA459-A016-4BA9-A81B-29CF1093EB36}" name="ITEM" totalsRowLabel="Total" dataDxfId="289" totalsRowDxfId="22" dataCellStyle="Normal 2"/>
    <tableColumn id="2" xr3:uid="{01C30B42-6AED-4D3C-A963-B8138FDF6BB8}" name="HABILIDADES" totalsRowFunction="count" dataDxfId="288" totalsRowDxfId="21" dataCellStyle="Normal 2"/>
    <tableColumn id="3" xr3:uid="{1560C2A9-AB7D-4379-B3A5-6B1516832762}" name="ECM01" totalsRowFunction="custom" dataDxfId="287" totalsRowDxfId="20" dataCellStyle="Normal 2">
      <calculatedColumnFormula>IF(Tabela5[[#This Row],[ECM01]]="X",'x - susbtituido'!Z$2,"")</calculatedColumnFormula>
      <totalsRowFormula>COUNTIF(Tabela512[ECM01],Z2)</totalsRowFormula>
    </tableColumn>
    <tableColumn id="4" xr3:uid="{9C813108-98C3-4D7D-AC61-3735FCAE767F}" name="ECM02" totalsRowFunction="custom" dataDxfId="286" totalsRowDxfId="19" dataCellStyle="Normal 2">
      <calculatedColumnFormula>IF(Tabela5[[#This Row],[ECM02]]="X",'x - susbtituido'!AA$2,"")</calculatedColumnFormula>
      <totalsRowFormula>COUNTIF(Tabela512[ECM02],AA2)</totalsRowFormula>
    </tableColumn>
    <tableColumn id="5" xr3:uid="{2D2DCEF8-16AA-4D5E-B829-7F40E02ED247}" name="ECM03" totalsRowFunction="custom" dataDxfId="285" totalsRowDxfId="18" dataCellStyle="Normal 2">
      <calculatedColumnFormula>IF(Tabela5[[#This Row],[ECM03]]="X",'x - susbtituido'!AB$2,"")</calculatedColumnFormula>
      <totalsRowFormula>COUNTIF(Tabela512[ECM03],AB2)</totalsRowFormula>
    </tableColumn>
    <tableColumn id="6" xr3:uid="{0CFD2280-0906-4EE7-8E38-C4B3B018B198}" name="ECM04" totalsRowFunction="custom" dataDxfId="284" totalsRowDxfId="17" dataCellStyle="Normal 2">
      <calculatedColumnFormula>IF(Tabela5[[#This Row],[ECM04]]="X",'x - susbtituido'!AC$2,"")</calculatedColumnFormula>
      <totalsRowFormula>COUNTIF(Tabela512[ECM04],AC2)</totalsRowFormula>
    </tableColumn>
    <tableColumn id="7" xr3:uid="{C7AAE29C-FDC8-4643-9706-BDCECBBF24CB}" name="ECM05" totalsRowFunction="custom" dataDxfId="283" totalsRowDxfId="16" dataCellStyle="Normal 2">
      <calculatedColumnFormula>IF(Tabela5[[#This Row],[ECM05]]="X",'x - susbtituido'!AD$2,"")</calculatedColumnFormula>
      <totalsRowFormula>COUNTIF(Tabela512[ECM05],AD2)</totalsRowFormula>
    </tableColumn>
    <tableColumn id="8" xr3:uid="{950510A1-A346-4BCA-AA5A-558F7C11566B}" name="ECM06" totalsRowFunction="custom" dataDxfId="282" totalsRowDxfId="15" dataCellStyle="Normal 2">
      <calculatedColumnFormula>IF(Tabela5[[#This Row],[ECM06]]="X",'x - susbtituido'!AE$2,"")</calculatedColumnFormula>
      <totalsRowFormula>COUNTIF(Tabela512[ECM06],AE2)</totalsRowFormula>
    </tableColumn>
    <tableColumn id="9" xr3:uid="{083555E5-6AA6-44C2-B84A-8D559D126872}" name="ECM07" totalsRowFunction="custom" dataDxfId="281" totalsRowDxfId="14" dataCellStyle="Normal 2">
      <calculatedColumnFormula>IF(Tabela5[[#This Row],[ECM07]]="X",'x - susbtituido'!AF$2,"")</calculatedColumnFormula>
      <totalsRowFormula>COUNTIF(Tabela512[ECM07],AF2)</totalsRowFormula>
    </tableColumn>
    <tableColumn id="10" xr3:uid="{1578467D-FCDF-4CBA-BFF1-AE3868CE621A}" name="ECM08" totalsRowFunction="custom" dataDxfId="280" totalsRowDxfId="13" dataCellStyle="Normal 2">
      <calculatedColumnFormula>IF(Tabela5[[#This Row],[ECM08]]="X",'x - susbtituido'!AG$2,"")</calculatedColumnFormula>
      <totalsRowFormula>COUNTIF(Tabela512[ECM08],AG2)</totalsRowFormula>
    </tableColumn>
    <tableColumn id="11" xr3:uid="{5FEB49FD-D260-4F79-91AE-DFD61637F877}" name="ECP01" totalsRowFunction="custom" dataDxfId="279" totalsRowDxfId="12" dataCellStyle="Normal 2">
      <calculatedColumnFormula>IF(Tabela5[[#This Row],[ECP01]]="X",'x - susbtituido'!AH$2,"")</calculatedColumnFormula>
      <totalsRowFormula>COUNTIF(Tabela512[ECP01],AH2)</totalsRowFormula>
    </tableColumn>
    <tableColumn id="12" xr3:uid="{08AE8F42-DE9D-4798-9470-2659515CCDF2}" name="ECP02" totalsRowFunction="custom" dataDxfId="278" totalsRowDxfId="11" dataCellStyle="Normal 2">
      <calculatedColumnFormula>IF(Tabela5[[#This Row],[ECP02]]="X",'x - susbtituido'!AI$2,"")</calculatedColumnFormula>
      <totalsRowFormula>COUNTIF(Tabela512[ECP02],AI2)</totalsRowFormula>
    </tableColumn>
    <tableColumn id="13" xr3:uid="{9E41B9D4-F460-43C8-A638-E11458E01280}" name="ECP03" totalsRowFunction="custom" dataDxfId="277" totalsRowDxfId="10" dataCellStyle="Normal 2">
      <calculatedColumnFormula>IF(Tabela5[[#This Row],[ECP03]]="X",'x - susbtituido'!AJ$2,"")</calculatedColumnFormula>
      <totalsRowFormula>COUNTIF(Tabela512[ECP03],AJ2)</totalsRowFormula>
    </tableColumn>
    <tableColumn id="14" xr3:uid="{D330A26F-C20D-4D9B-BA95-356950F0A18A}" name="ECP04" totalsRowFunction="custom" dataDxfId="276" totalsRowDxfId="9" dataCellStyle="Normal 2">
      <calculatedColumnFormula>IF(Tabela5[[#This Row],[ECP04]]="X",'x - susbtituido'!AK$2,"")</calculatedColumnFormula>
      <totalsRowFormula>COUNTIF(Tabela512[ECP04],AK2)</totalsRowFormula>
    </tableColumn>
    <tableColumn id="15" xr3:uid="{6C769E21-70B4-4E24-B092-7A620DBB3FEB}" name="ECP05" totalsRowFunction="custom" dataDxfId="275" totalsRowDxfId="8" dataCellStyle="Normal 2">
      <calculatedColumnFormula>IF(Tabela5[[#This Row],[ECP05]]="X",'x - susbtituido'!AL$2,"")</calculatedColumnFormula>
      <totalsRowFormula>COUNTIF(Tabela512[ECP05],AL2)</totalsRowFormula>
    </tableColumn>
    <tableColumn id="16" xr3:uid="{417DDD90-734D-4330-8E01-4CB488FE9E25}" name="ECP06" totalsRowFunction="custom" dataDxfId="274" totalsRowDxfId="7" dataCellStyle="Normal 2">
      <calculatedColumnFormula>IF(Tabela5[[#This Row],[ECP06]]="X",'x - susbtituido'!AM$2,"")</calculatedColumnFormula>
      <totalsRowFormula>COUNTIF(Tabela512[ECP06],AM2)</totalsRowFormula>
    </tableColumn>
    <tableColumn id="17" xr3:uid="{1A3906ED-5E06-4BFA-887D-881DBC57A9E5}" name="NECP01" totalsRowFunction="custom" dataDxfId="273" totalsRowDxfId="6" dataCellStyle="Normal 2">
      <calculatedColumnFormula>IF(Tabela5[[#This Row],[NECP01]]="X",'x - susbtituido'!AN$2,"")</calculatedColumnFormula>
      <totalsRowFormula>COUNTIF(Tabela512[NECP01],AN2)</totalsRowFormula>
    </tableColumn>
    <tableColumn id="18" xr3:uid="{A57DF2A9-8BFE-43ED-9116-8D6284BA44D9}" name="EIS01" totalsRowFunction="custom" dataDxfId="272" totalsRowDxfId="5" dataCellStyle="Normal 2">
      <calculatedColumnFormula>IF(Tabela5[[#This Row],[EIS01]]="X",'x - susbtituido'!AO$2,"")</calculatedColumnFormula>
      <totalsRowFormula>COUNTIF(Tabela512[EIS01],AO2)</totalsRowFormula>
    </tableColumn>
    <tableColumn id="19" xr3:uid="{B2807027-9A2E-450F-A042-FE808595E4DE}" name="EIS02" totalsRowFunction="custom" dataDxfId="271" totalsRowDxfId="4" dataCellStyle="Normal 2">
      <calculatedColumnFormula>IF(Tabela5[[#This Row],[EIS02]]="X",'x - susbtituido'!AP$2,"")</calculatedColumnFormula>
      <totalsRowFormula>COUNTIF(Tabela512[EIS02],AP2)</totalsRowFormula>
    </tableColumn>
    <tableColumn id="20" xr3:uid="{B2D0205A-50D2-48EA-ADAC-279565C74D89}" name="EIS03" totalsRowFunction="custom" dataDxfId="270" totalsRowDxfId="3" dataCellStyle="Normal 2">
      <calculatedColumnFormula>IF(Tabela5[[#This Row],[EIS03]]="X",'x - susbtituido'!AQ$2,"")</calculatedColumnFormula>
      <totalsRowFormula>COUNTIF(Tabela512[EIS03],AQ2)</totalsRowFormula>
    </tableColumn>
    <tableColumn id="21" xr3:uid="{78AD14C3-8EED-49F2-9C26-5F2630988C7E}" name="NEIS01" totalsRowFunction="custom" dataDxfId="269" totalsRowDxfId="2" dataCellStyle="Normal 2">
      <calculatedColumnFormula>IF(Tabela5[[#This Row],[NEIS01]]="X",'x - susbtituido'!AR$2,"")</calculatedColumnFormula>
      <totalsRowFormula>COUNTIF(Tabela512[NEIS01],AR2)</totalsRowFormula>
    </tableColumn>
    <tableColumn id="22" xr3:uid="{B47F3AEE-037A-4F5E-B850-B54BE817771B}" name="NEIS02" totalsRowFunction="custom" dataDxfId="268" totalsRowDxfId="1" dataCellStyle="Normal 2">
      <calculatedColumnFormula>IF(Tabela5[[#This Row],[NEIS02]]="X",'x - susbtituido'!AS$2,"")</calculatedColumnFormula>
      <totalsRowFormula>COUNTIF(Tabela512[NEIS02],AS2)</totalsRowFormula>
    </tableColumn>
    <tableColumn id="23" xr3:uid="{1BE36313-9686-4CCB-A986-A04CE36935A4}" name="NECP03" totalsRowFunction="custom" dataDxfId="267" totalsRowDxfId="0" dataCellStyle="Normal 2">
      <calculatedColumnFormula>IF(Tabela5[[#This Row],[NECP03]]="X",'x - susbtituido'!AT$2,"")</calculatedColumnFormula>
      <totalsRowFormula>COUNTIF(Tabela512[NECP03],AT2)</totalsRow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367700B-1D3C-4EE5-87DC-CFEA694F05C2}" name="Tabela613" displayName="Tabela613" ref="A59:W78" totalsRowCount="1" headerRowDxfId="266" dataDxfId="265" totalsRowDxfId="263" tableBorderDxfId="264" totalsRowBorderDxfId="262" headerRowCellStyle="Normal 2" dataCellStyle="Normal 2" totalsRowCellStyle="Normal 2">
  <autoFilter ref="A59:W77" xr:uid="{F4A80738-8853-493A-B074-B2AA8BD9A7D2}"/>
  <tableColumns count="23">
    <tableColumn id="1" xr3:uid="{7B020520-A556-4455-BA04-00BCDD3291F6}" name="ITEM" totalsRowLabel="Total" dataDxfId="261" totalsRowDxfId="260"/>
    <tableColumn id="2" xr3:uid="{1B533DD9-7AB4-40CF-9035-2A1DC2BE6A92}" name="HABILIDADES" totalsRowFunction="count" dataDxfId="259" totalsRowDxfId="258"/>
    <tableColumn id="3" xr3:uid="{714FA990-683C-469A-8C88-1F7D9512682D}" name="ECM01" totalsRowFunction="custom" dataDxfId="257" totalsRowDxfId="256" dataCellStyle="Normal 2">
      <calculatedColumnFormula>IF(Tabela6[[#This Row],[ECM01]]="X",'x - susbtituido'!Z$2,"")</calculatedColumnFormula>
      <totalsRowFormula>COUNTIF(Tabela613[ECM01],Z2)</totalsRowFormula>
    </tableColumn>
    <tableColumn id="4" xr3:uid="{11C2491D-8F9D-4D53-8979-3B7A955156BB}" name="ECM02" totalsRowFunction="custom" dataDxfId="255" totalsRowDxfId="254" dataCellStyle="Normal 2">
      <calculatedColumnFormula>IF(Tabela6[[#This Row],[ECM02]]="X",'x - susbtituido'!AA$2,"")</calculatedColumnFormula>
      <totalsRowFormula>COUNTIF(Tabela613[ECM02],AA2)</totalsRowFormula>
    </tableColumn>
    <tableColumn id="5" xr3:uid="{D7519811-4873-4229-B827-565223B9BAF0}" name="ECM03" totalsRowFunction="custom" dataDxfId="253" totalsRowDxfId="252" dataCellStyle="Normal 2">
      <calculatedColumnFormula>IF(Tabela6[[#This Row],[ECM03]]="X",'x - susbtituido'!AB$2,"")</calculatedColumnFormula>
      <totalsRowFormula>COUNTIF(Tabela613[ECM03],AB2)</totalsRowFormula>
    </tableColumn>
    <tableColumn id="6" xr3:uid="{F076FCF6-9774-49A6-820D-824F5FF054DB}" name="ECM04" totalsRowFunction="custom" dataDxfId="251" totalsRowDxfId="250" dataCellStyle="Normal 2">
      <calculatedColumnFormula>IF(Tabela6[[#This Row],[ECM04]]="X",'x - susbtituido'!AC$2,"")</calculatedColumnFormula>
      <totalsRowFormula>COUNTIF(Tabela613[ECM04],AC2)</totalsRowFormula>
    </tableColumn>
    <tableColumn id="7" xr3:uid="{49023671-69F5-4C95-8627-D55E2BD93011}" name="ECM05" totalsRowFunction="custom" dataDxfId="249" totalsRowDxfId="248" dataCellStyle="Normal 2">
      <calculatedColumnFormula>IF(Tabela6[[#This Row],[ECM05]]="X",'x - susbtituido'!AD$2,"")</calculatedColumnFormula>
      <totalsRowFormula>COUNTIF(Tabela613[ECM05],AD2)</totalsRowFormula>
    </tableColumn>
    <tableColumn id="8" xr3:uid="{2FAFAFD8-6DC1-4BE1-B8EA-74FB70157759}" name="ECM06" totalsRowFunction="custom" dataDxfId="247" totalsRowDxfId="246" dataCellStyle="Normal 2">
      <calculatedColumnFormula>IF(Tabela6[[#This Row],[ECM06]]="X",'x - susbtituido'!AE$2,"")</calculatedColumnFormula>
      <totalsRowFormula>COUNTIF(Tabela613[ECM06],AE2)</totalsRowFormula>
    </tableColumn>
    <tableColumn id="9" xr3:uid="{10DC80D9-CFBD-465E-BD98-28CA0EE060C5}" name="ECM07" totalsRowFunction="custom" dataDxfId="245" totalsRowDxfId="244" dataCellStyle="Normal 2">
      <calculatedColumnFormula>IF(Tabela6[[#This Row],[ECM07]]="X",'x - susbtituido'!AF$2,"")</calculatedColumnFormula>
      <totalsRowFormula>COUNTIF(Tabela613[ECM07],AF2)</totalsRowFormula>
    </tableColumn>
    <tableColumn id="10" xr3:uid="{5F506B87-0DEC-4641-8FB1-DC6A925A01C2}" name="ECM08" totalsRowFunction="custom" dataDxfId="243" totalsRowDxfId="242" dataCellStyle="Normal 2">
      <calculatedColumnFormula>IF(Tabela6[[#This Row],[ECM08]]="X",'x - susbtituido'!AG$2,"")</calculatedColumnFormula>
      <totalsRowFormula>COUNTIF(Tabela613[ECM08],AG2)</totalsRowFormula>
    </tableColumn>
    <tableColumn id="11" xr3:uid="{97572E5C-4E38-4463-B0CF-6DF15F445963}" name="ECP01" totalsRowFunction="custom" dataDxfId="241" totalsRowDxfId="240" dataCellStyle="Normal 2">
      <calculatedColumnFormula>IF(Tabela6[[#This Row],[ECP01]]="X",'x - susbtituido'!AH$2,"")</calculatedColumnFormula>
      <totalsRowFormula>COUNTIF(Tabela613[ECP01],AH2)</totalsRowFormula>
    </tableColumn>
    <tableColumn id="12" xr3:uid="{C606A3D4-CE13-4250-B714-4AAF0CC34044}" name="ECP02" totalsRowFunction="custom" dataDxfId="239" totalsRowDxfId="238" dataCellStyle="Normal 2">
      <calculatedColumnFormula>IF(Tabela6[[#This Row],[ECP02]]="X",'x - susbtituido'!AI$2,"")</calculatedColumnFormula>
      <totalsRowFormula>COUNTIF(Tabela613[ECP02],AI2)</totalsRowFormula>
    </tableColumn>
    <tableColumn id="13" xr3:uid="{DA2BC539-6A26-4691-BA66-965ABE06EAB8}" name="ECP03" totalsRowFunction="custom" dataDxfId="237" totalsRowDxfId="236" dataCellStyle="Normal 2">
      <calculatedColumnFormula>IF(Tabela6[[#This Row],[ECP03]]="X",'x - susbtituido'!AJ$2,"")</calculatedColumnFormula>
      <totalsRowFormula>COUNTIF(Tabela613[ECP03],AJ2)</totalsRowFormula>
    </tableColumn>
    <tableColumn id="14" xr3:uid="{06A66127-459A-4835-A320-D7D2FBA8729D}" name="ECP04" totalsRowFunction="custom" dataDxfId="235" totalsRowDxfId="234" dataCellStyle="Normal 2">
      <calculatedColumnFormula>IF(Tabela6[[#This Row],[ECP04]]="X",'x - susbtituido'!AK$2,"")</calculatedColumnFormula>
      <totalsRowFormula>COUNTIF(Tabela613[ECP04],AK2)</totalsRowFormula>
    </tableColumn>
    <tableColumn id="15" xr3:uid="{2704BE4A-9D96-4A2C-839B-FE561EC2C17A}" name="ECP05" totalsRowFunction="custom" dataDxfId="233" totalsRowDxfId="232" dataCellStyle="Normal 2">
      <calculatedColumnFormula>IF(Tabela6[[#This Row],[ECP05]]="X",'x - susbtituido'!AL$2,"")</calculatedColumnFormula>
      <totalsRowFormula>COUNTIF(Tabela613[ECP05],AL2)</totalsRowFormula>
    </tableColumn>
    <tableColumn id="16" xr3:uid="{23C5041D-D972-48B7-83D3-FE92CD643992}" name="ECP06" totalsRowFunction="custom" dataDxfId="231" totalsRowDxfId="230" dataCellStyle="Normal 2">
      <calculatedColumnFormula>IF(Tabela6[[#This Row],[ECP06]]="X",'x - susbtituido'!AM$2,"")</calculatedColumnFormula>
      <totalsRowFormula>COUNTIF(Tabela613[ECP06],AM2)</totalsRowFormula>
    </tableColumn>
    <tableColumn id="17" xr3:uid="{6906FDC5-10A1-4C6F-B254-CC8CD2240AEF}" name="NECP01" totalsRowFunction="custom" dataDxfId="229" totalsRowDxfId="228" dataCellStyle="Normal 2">
      <calculatedColumnFormula>IF(Tabela6[[#This Row],[NECP01]]="X",'x - susbtituido'!AN$2,"")</calculatedColumnFormula>
      <totalsRowFormula>COUNTIF(Tabela613[NECP01],AN2)</totalsRowFormula>
    </tableColumn>
    <tableColumn id="18" xr3:uid="{38058140-A279-4A14-9698-7BD97D6D37CC}" name="EIS01" totalsRowFunction="custom" dataDxfId="227" totalsRowDxfId="226" dataCellStyle="Normal 2">
      <calculatedColumnFormula>IF(Tabela6[[#This Row],[EIS01]]="X",'x - susbtituido'!AO$2,"")</calculatedColumnFormula>
      <totalsRowFormula>COUNTIF(Tabela613[EIS01],AO2)</totalsRowFormula>
    </tableColumn>
    <tableColumn id="19" xr3:uid="{56294FD2-76EB-4BAF-94A8-DBFD2A0ECD2A}" name="EIS02" totalsRowFunction="custom" dataDxfId="225" totalsRowDxfId="224" dataCellStyle="Normal 2">
      <calculatedColumnFormula>IF(Tabela6[[#This Row],[EIS02]]="X",'x - susbtituido'!AP$2,"")</calculatedColumnFormula>
      <totalsRowFormula>COUNTIF(Tabela613[EIS02],AP2)</totalsRowFormula>
    </tableColumn>
    <tableColumn id="20" xr3:uid="{9A1EB7D7-A80F-4B9D-A37F-7B848D420F16}" name="EIS03" totalsRowFunction="custom" dataDxfId="223" totalsRowDxfId="222" dataCellStyle="Normal 2">
      <calculatedColumnFormula>IF(Tabela6[[#This Row],[EIS03]]="X",'x - susbtituido'!AQ$2,"")</calculatedColumnFormula>
      <totalsRowFormula>COUNTIF(Tabela613[EIS03],AQ2)</totalsRowFormula>
    </tableColumn>
    <tableColumn id="21" xr3:uid="{EB5F32AE-F1F3-482A-99FF-3F63CB5E3F6F}" name="NEIS01" totalsRowFunction="custom" dataDxfId="221" totalsRowDxfId="220" dataCellStyle="Normal 2">
      <calculatedColumnFormula>IF(Tabela6[[#This Row],[NEIS01]]="X",'x - susbtituido'!AR$2,"")</calculatedColumnFormula>
      <totalsRowFormula>COUNTIF(Tabela613[NEIS01],AR2)</totalsRowFormula>
    </tableColumn>
    <tableColumn id="22" xr3:uid="{7104E191-59DC-4F7D-BC26-26FFBA8C0E33}" name="NEIS02" totalsRowFunction="custom" dataDxfId="219" totalsRowDxfId="218" dataCellStyle="Normal 2">
      <calculatedColumnFormula>IF(Tabela6[[#This Row],[NEIS02]]="X",'x - susbtituido'!AS$2,"")</calculatedColumnFormula>
      <totalsRowFormula>COUNTIF(Tabela613[NEIS02],AS2)</totalsRowFormula>
    </tableColumn>
    <tableColumn id="23" xr3:uid="{4D8B4C82-259D-49AB-8126-9CBB5F423E81}" name="NECP03" totalsRowFunction="custom" dataDxfId="217" totalsRowDxfId="216" dataCellStyle="Normal 2">
      <calculatedColumnFormula>IF(Tabela6[[#This Row],[NECP03]]="X",'x - susbtituido'!AT$2,"")</calculatedColumnFormula>
      <totalsRowFormula>COUNTIF(Tabela613[NECP03],AT2)</totalsRow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8BDACE7-7BD9-4C2E-A752-49952F56C8BF}" name="Tabela41114" displayName="Tabela41114" ref="A2:W35" totalsRowCount="1" headerRowDxfId="215" dataDxfId="214" totalsRowDxfId="212" tableBorderDxfId="213" totalsRowBorderDxfId="211">
  <autoFilter ref="A2:W34" xr:uid="{8A600299-5E77-48B1-B5BB-3E048FF1E8AE}"/>
  <tableColumns count="23">
    <tableColumn id="1" xr3:uid="{6EA1B226-DE40-4BEF-B51B-A3D691D7D1F1}" name="ITEM" totalsRowLabel="Total" dataDxfId="210" totalsRowDxfId="209"/>
    <tableColumn id="2" xr3:uid="{1A23996A-951E-436D-BC5D-E59FAD6D2C33}" name="HABILIDADES" totalsRowFunction="count" dataDxfId="208" totalsRowDxfId="207"/>
    <tableColumn id="3" xr3:uid="{764CD0C1-0D6C-41DF-9406-04978FE6F187}" name="ECM01" totalsRowFunction="custom" dataDxfId="206" totalsRowDxfId="205">
      <calculatedColumnFormula>IF(SONDAGEM!$E29,(IF(Tabela4[[#This Row],[ECM01]]="X",'Dados Aluno '!Z$2,"")),"")</calculatedColumnFormula>
      <totalsRowFormula>COUNTIF(Tabela41114[ECM01],Z2)</totalsRowFormula>
    </tableColumn>
    <tableColumn id="4" xr3:uid="{166B7B16-1FF8-46C4-93E6-286F4576429D}" name="ECM02" totalsRowFunction="custom" dataDxfId="204" totalsRowDxfId="203">
      <calculatedColumnFormula>IF(SONDAGEM!$E29,(IF(Tabela4[[#This Row],[ECM02]]="X",'Dados Aluno '!AA$2,"")),"")</calculatedColumnFormula>
      <totalsRowFormula>COUNTIF(Tabela41114[ECM02],AA2)</totalsRowFormula>
    </tableColumn>
    <tableColumn id="5" xr3:uid="{D8919C5E-6DBE-42F4-977A-202DBCA3F145}" name="ECM03" totalsRowFunction="custom" dataDxfId="202" totalsRowDxfId="201">
      <calculatedColumnFormula>IF(SONDAGEM!$E29,(IF(Tabela4[[#This Row],[ECM03]]="X",'Dados Aluno '!AB$2,"")),"")</calculatedColumnFormula>
      <totalsRowFormula>COUNTIF(Tabela41114[ECM03],AB2)</totalsRowFormula>
    </tableColumn>
    <tableColumn id="6" xr3:uid="{2A362F5E-B3C0-405F-9685-C3035A7DB70C}" name="ECM04" totalsRowFunction="custom" dataDxfId="200" totalsRowDxfId="199">
      <calculatedColumnFormula>IF(SONDAGEM!$E29,(IF(Tabela4[[#This Row],[ECM04]]="X",'Dados Aluno '!AC$2,"")),"")</calculatedColumnFormula>
      <totalsRowFormula>COUNTIF(Tabela41114[ECM04],AC2)</totalsRowFormula>
    </tableColumn>
    <tableColumn id="7" xr3:uid="{83B71953-5A01-45B7-806B-E5BD4A52C379}" name="ECM05" totalsRowFunction="custom" dataDxfId="198" totalsRowDxfId="197">
      <calculatedColumnFormula>IF(SONDAGEM!$E29,(IF(Tabela4[[#This Row],[ECM05]]="X",'Dados Aluno '!AD$2,"")),"")</calculatedColumnFormula>
      <totalsRowFormula>COUNTIF(Tabela41114[ECM05],AD2)</totalsRowFormula>
    </tableColumn>
    <tableColumn id="8" xr3:uid="{D6C9AEC3-E6DE-4D32-804C-C6DF724B82FC}" name="ECM06" totalsRowFunction="custom" dataDxfId="196" totalsRowDxfId="195">
      <calculatedColumnFormula>IF(SONDAGEM!$E29,(IF(Tabela4[[#This Row],[ECM06]]="X",'Dados Aluno '!AE$2,"")),"")</calculatedColumnFormula>
      <totalsRowFormula>COUNTIF(Tabela41114[ECM06],AE2)</totalsRowFormula>
    </tableColumn>
    <tableColumn id="9" xr3:uid="{F7662D57-84B9-49C9-B6AF-0D39407FC6EB}" name="ECM07" totalsRowFunction="custom" dataDxfId="194" totalsRowDxfId="193">
      <calculatedColumnFormula>IF(SONDAGEM!$E29,(IF(Tabela4[[#This Row],[ECM07]]="X",'Dados Aluno '!AF$2,"")),"")</calculatedColumnFormula>
      <totalsRowFormula>COUNTIF(Tabela41114[ECM07],AF2)</totalsRowFormula>
    </tableColumn>
    <tableColumn id="10" xr3:uid="{0EB04894-E8EC-4579-8095-44C7AB8B0F72}" name="ECM08" totalsRowFunction="custom" dataDxfId="192" totalsRowDxfId="191">
      <calculatedColumnFormula>IF(SONDAGEM!$E29,(IF(Tabela4[[#This Row],[ECM08]]="X",'Dados Aluno '!AG$2,"")),"")</calculatedColumnFormula>
      <totalsRowFormula>COUNTIF(Tabela41114[ECM08],AG2)</totalsRowFormula>
    </tableColumn>
    <tableColumn id="11" xr3:uid="{24B686C1-9898-4BC9-A19B-F36D853E347F}" name="ECP01" totalsRowFunction="custom" dataDxfId="190" totalsRowDxfId="189">
      <calculatedColumnFormula>IF(SONDAGEM!$E29,(IF(Tabela4[[#This Row],[ECP01]]="X",'Dados Aluno '!AH$2,"")),"")</calculatedColumnFormula>
      <totalsRowFormula>COUNTIF(Tabela41114[ECP01],AH2)</totalsRowFormula>
    </tableColumn>
    <tableColumn id="12" xr3:uid="{71676323-29A5-4282-8F58-1005CFD5B594}" name="ECP02" totalsRowFunction="custom" dataDxfId="188" totalsRowDxfId="187">
      <calculatedColumnFormula>IF(SONDAGEM!$E29,(IF(Tabela4[[#This Row],[ECP02]]="X",'Dados Aluno '!AI$2,"")),"")</calculatedColumnFormula>
      <totalsRowFormula>COUNTIF(Tabela41114[ECP02],AI2)</totalsRowFormula>
    </tableColumn>
    <tableColumn id="13" xr3:uid="{F3124548-3F44-4CC7-ACF6-4A0DE1A8BF06}" name="ECP03" totalsRowFunction="custom" dataDxfId="186" totalsRowDxfId="185">
      <calculatedColumnFormula>IF(SONDAGEM!$E29,(IF(Tabela4[[#This Row],[ECP03]]="X",'Dados Aluno '!AJ$2,"")),"")</calculatedColumnFormula>
      <totalsRowFormula>COUNTIF(Tabela41114[ECP03],AJ2)</totalsRowFormula>
    </tableColumn>
    <tableColumn id="14" xr3:uid="{7B8AC84A-408A-4067-AE03-643921457C0E}" name="ECP04" totalsRowFunction="custom" dataDxfId="184" totalsRowDxfId="183">
      <calculatedColumnFormula>IF(SONDAGEM!$E29,(IF(Tabela4[[#This Row],[ECP04]]="X",'Dados Aluno '!AK$2,"")),"")</calculatedColumnFormula>
      <totalsRowFormula>COUNTIF(Tabela41114[ECP04],AK2)</totalsRowFormula>
    </tableColumn>
    <tableColumn id="15" xr3:uid="{1DFEE942-1CFC-442F-8333-60E782270C58}" name="ECP05" totalsRowFunction="custom" dataDxfId="182" totalsRowDxfId="181">
      <calculatedColumnFormula>IF(SONDAGEM!$E29,(IF(Tabela4[[#This Row],[ECP05]]="X",'Dados Aluno '!AL$2,"")),"")</calculatedColumnFormula>
      <totalsRowFormula>COUNTIF(Tabela41114[ECP05],AL2)</totalsRowFormula>
    </tableColumn>
    <tableColumn id="16" xr3:uid="{B357A564-4B45-4A16-9B0F-8DB241027902}" name="ECP06" totalsRowFunction="custom" dataDxfId="180" totalsRowDxfId="179">
      <calculatedColumnFormula>IF(SONDAGEM!$E29,(IF(Tabela4[[#This Row],[ECP06]]="X",'Dados Aluno '!AM$2,"")),"")</calculatedColumnFormula>
      <totalsRowFormula>COUNTIF(Tabela41114[ECP06],AM2)</totalsRowFormula>
    </tableColumn>
    <tableColumn id="17" xr3:uid="{92C53DAE-1E16-4D4F-85E6-A52385772296}" name="NECP01" totalsRowFunction="custom" dataDxfId="178" totalsRowDxfId="177">
      <calculatedColumnFormula>IF(SONDAGEM!$E29,(IF(Tabela4[[#This Row],[NECP01]]="X",'Dados Aluno '!AN$2,"")),"")</calculatedColumnFormula>
      <totalsRowFormula>COUNTIF(Tabela41114[NECP01],AN2)</totalsRowFormula>
    </tableColumn>
    <tableColumn id="18" xr3:uid="{B11DBB20-C87D-434E-B910-C7BB5A93CA61}" name="EIS01" totalsRowFunction="custom" dataDxfId="176" totalsRowDxfId="175">
      <calculatedColumnFormula>IF(SONDAGEM!$E29,(IF(Tabela4[[#This Row],[EIS01]]="X",'Dados Aluno '!AO$2,"")),"")</calculatedColumnFormula>
      <totalsRowFormula>COUNTIF(Tabela41114[EIS01],AO2)</totalsRowFormula>
    </tableColumn>
    <tableColumn id="19" xr3:uid="{DA582C59-49C9-4373-BE95-2EC124ADDD5F}" name="EIS02" totalsRowFunction="custom" dataDxfId="174" totalsRowDxfId="173">
      <calculatedColumnFormula>IF(SONDAGEM!$E29,(IF(Tabela4[[#This Row],[EIS02]]="X",'Dados Aluno '!AP$2,"")),"")</calculatedColumnFormula>
      <totalsRowFormula>COUNTIF(Tabela41114[EIS02],AP2)</totalsRowFormula>
    </tableColumn>
    <tableColumn id="20" xr3:uid="{EA9E8E13-7665-4CF6-A3EF-6226692EDA81}" name="EIS03" totalsRowFunction="custom" dataDxfId="172" totalsRowDxfId="171">
      <calculatedColumnFormula>IF(SONDAGEM!$E29,(IF(Tabela4[[#This Row],[EIS03]]="X",'Dados Aluno '!AQ$2,"")),"")</calculatedColumnFormula>
      <totalsRowFormula>COUNTIF(Tabela41114[EIS03],AQ2)</totalsRowFormula>
    </tableColumn>
    <tableColumn id="21" xr3:uid="{23D7D42E-9668-4ADA-B1EE-1CEE2267C7CA}" name="NEIS01" totalsRowFunction="custom" dataDxfId="170" totalsRowDxfId="169">
      <calculatedColumnFormula>IF(SONDAGEM!$E29,(IF(Tabela4[[#This Row],[NEIS01]]="X",'Dados Aluno '!AR$2,"")),"")</calculatedColumnFormula>
      <totalsRowFormula>COUNTIF(Tabela41114[NEIS01],AR2)</totalsRowFormula>
    </tableColumn>
    <tableColumn id="22" xr3:uid="{782FD4AB-BC66-4D16-B91F-FA0E4364007B}" name="NEIS02" totalsRowFunction="custom" dataDxfId="168" totalsRowDxfId="167">
      <calculatedColumnFormula>IF(SONDAGEM!$E29,(IF(Tabela4[[#This Row],[NEIS02]]="X",'Dados Aluno '!AS$2,"")),"")</calculatedColumnFormula>
      <totalsRowFormula>COUNTIF(Tabela41114[NEIS02],AS2)</totalsRowFormula>
    </tableColumn>
    <tableColumn id="23" xr3:uid="{4579647A-2758-46AC-B3ED-743C886247C5}" name="NECP03" totalsRowFunction="custom" dataDxfId="166" totalsRowDxfId="165">
      <calculatedColumnFormula>IF(SONDAGEM!$E29,(IF(Tabela4[[#This Row],[NECP03]]="X",'Dados Aluno '!AT$2,"")),"")</calculatedColumnFormula>
      <totalsRowFormula>COUNTIF(Tabela41114[NECP03],AT2)</totalsRow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BB6DFD2-45DD-482D-89DC-CC2C01C3913F}" name="Tabela51215" displayName="Tabela51215" ref="A38:W56" totalsRowCount="1" headerRowDxfId="164" dataDxfId="163" totalsRowDxfId="161" tableBorderDxfId="162" totalsRowBorderDxfId="160">
  <autoFilter ref="A38:W55" xr:uid="{DABCE161-07F2-4AD4-AEE7-BEAEBD7DB4DD}"/>
  <tableColumns count="23">
    <tableColumn id="1" xr3:uid="{DD519A4D-35BB-4FC4-9D3F-6194BEB2AD99}" name="ITEM" totalsRowLabel="Total" dataDxfId="159" totalsRowDxfId="158"/>
    <tableColumn id="2" xr3:uid="{AB8FC8AD-EEE0-4436-B4F5-EC9A04F79029}" name="HABILIDADES" totalsRowFunction="count" dataDxfId="157" totalsRowDxfId="156" dataCellStyle="Normal 2"/>
    <tableColumn id="3" xr3:uid="{9C4E47FD-3D9A-4DAF-8B0A-B41D795E324E}" name="ECM01" totalsRowFunction="custom" dataDxfId="155" totalsRowDxfId="154">
      <calculatedColumnFormula>IF(SONDAGEM!$E65,(IF(Tabela5[[#This Row],[ECM01]]="X",'Dados Aluno '!Z$2,"")),"")</calculatedColumnFormula>
      <totalsRowFormula>COUNTIF(Tabela51215[ECM01],Z2)</totalsRowFormula>
    </tableColumn>
    <tableColumn id="4" xr3:uid="{05C73E72-649F-42E1-8377-61182E7318AB}" name="ECM02" totalsRowFunction="custom" dataDxfId="153" totalsRowDxfId="152">
      <calculatedColumnFormula>IF(SONDAGEM!$E65,(IF(Tabela5[[#This Row],[ECM02]]="X",'Dados Aluno '!AA$2,"")),"")</calculatedColumnFormula>
      <totalsRowFormula>COUNTIF(Tabela51215[ECM02],AA2)</totalsRowFormula>
    </tableColumn>
    <tableColumn id="5" xr3:uid="{A7EA78D6-DE1A-43E7-93B9-F105CFE1BA55}" name="ECM03" totalsRowFunction="custom" dataDxfId="151" totalsRowDxfId="150">
      <calculatedColumnFormula>IF(SONDAGEM!$E65,(IF(Tabela5[[#This Row],[ECM03]]="X",'Dados Aluno '!AB$2,"")),"")</calculatedColumnFormula>
      <totalsRowFormula>COUNTIF(Tabela51215[ECM03],AB2)</totalsRowFormula>
    </tableColumn>
    <tableColumn id="6" xr3:uid="{C3BDD98F-04D0-4B43-9EF1-EB81B93F0050}" name="ECM04" totalsRowFunction="custom" dataDxfId="149" totalsRowDxfId="148">
      <calculatedColumnFormula>IF(SONDAGEM!$E65,(IF(Tabela5[[#This Row],[ECM04]]="X",'Dados Aluno '!AC$2,"")),"")</calculatedColumnFormula>
      <totalsRowFormula>COUNTIF(Tabela51215[ECM04],AC2)</totalsRowFormula>
    </tableColumn>
    <tableColumn id="7" xr3:uid="{E85229FD-32E4-4472-8088-ADC53E56E815}" name="ECM05" totalsRowFunction="custom" dataDxfId="147" totalsRowDxfId="146">
      <calculatedColumnFormula>IF(SONDAGEM!$E65,(IF(Tabela5[[#This Row],[ECM05]]="X",'Dados Aluno '!AD$2,"")),"")</calculatedColumnFormula>
      <totalsRowFormula>COUNTIF(Tabela51215[ECM05],AD2)</totalsRowFormula>
    </tableColumn>
    <tableColumn id="8" xr3:uid="{BF818886-B36C-40EA-95D8-DA89CB2C9E08}" name="ECM06" totalsRowFunction="custom" dataDxfId="145" totalsRowDxfId="144">
      <calculatedColumnFormula>IF(SONDAGEM!$E65,(IF(Tabela5[[#This Row],[ECM06]]="X",'Dados Aluno '!AE$2,"")),"")</calculatedColumnFormula>
      <totalsRowFormula>COUNTIF(Tabela51215[ECM06],AE2)</totalsRowFormula>
    </tableColumn>
    <tableColumn id="9" xr3:uid="{FD51C0FA-A8F3-4DB6-8A50-EEE47B24C605}" name="ECM07" totalsRowFunction="custom" dataDxfId="143" totalsRowDxfId="142">
      <calculatedColumnFormula>IF(SONDAGEM!$E65,(IF(Tabela5[[#This Row],[ECM07]]="X",'Dados Aluno '!AF$2,"")),"")</calculatedColumnFormula>
      <totalsRowFormula>COUNTIF(Tabela51215[ECM07],AF2)</totalsRowFormula>
    </tableColumn>
    <tableColumn id="10" xr3:uid="{2F76ED9D-248F-42AB-8D85-E5AD58DD3B56}" name="ECM08" totalsRowFunction="custom" dataDxfId="141" totalsRowDxfId="140">
      <calculatedColumnFormula>IF(SONDAGEM!$E65,(IF(Tabela5[[#This Row],[ECM08]]="X",'Dados Aluno '!AG$2,"")),"")</calculatedColumnFormula>
      <totalsRowFormula>COUNTIF(Tabela51215[ECM08],AG2)</totalsRowFormula>
    </tableColumn>
    <tableColumn id="11" xr3:uid="{8A05C027-E42A-457E-B0E2-7207754A9031}" name="ECP01" totalsRowFunction="custom" dataDxfId="139" totalsRowDxfId="138">
      <calculatedColumnFormula>IF(SONDAGEM!$E65,(IF(Tabela5[[#This Row],[ECP01]]="X",'Dados Aluno '!AH$2,"")),"")</calculatedColumnFormula>
      <totalsRowFormula>COUNTIF(Tabela51215[ECP01],AH2)</totalsRowFormula>
    </tableColumn>
    <tableColumn id="12" xr3:uid="{5577E192-0316-475D-8404-5BC987AF8534}" name="ECP02" totalsRowFunction="custom" dataDxfId="137" totalsRowDxfId="136">
      <calculatedColumnFormula>IF(SONDAGEM!$E65,(IF(Tabela5[[#This Row],[ECP02]]="X",'Dados Aluno '!AI$2,"")),"")</calculatedColumnFormula>
      <totalsRowFormula>COUNTIF(Tabela51215[ECP02],AI2)</totalsRowFormula>
    </tableColumn>
    <tableColumn id="13" xr3:uid="{2CD63FC8-8864-4DEA-9510-57D9F0F87479}" name="ECP03" totalsRowFunction="custom" dataDxfId="135" totalsRowDxfId="134">
      <calculatedColumnFormula>IF(SONDAGEM!$E65,(IF(Tabela5[[#This Row],[ECP03]]="X",'Dados Aluno '!AJ$2,"")),"")</calculatedColumnFormula>
      <totalsRowFormula>COUNTIF(Tabela51215[ECP03],AJ2)</totalsRowFormula>
    </tableColumn>
    <tableColumn id="14" xr3:uid="{246C09DD-0D08-47CB-9E24-978326AD3C0F}" name="ECP04" totalsRowFunction="custom" dataDxfId="133" totalsRowDxfId="132">
      <calculatedColumnFormula>IF(SONDAGEM!$E65,(IF(Tabela5[[#This Row],[ECP04]]="X",'Dados Aluno '!AK$2,"")),"")</calculatedColumnFormula>
      <totalsRowFormula>COUNTIF(Tabela51215[ECP04],AK2)</totalsRowFormula>
    </tableColumn>
    <tableColumn id="15" xr3:uid="{E375D34D-0605-41FD-9B6F-2B7A517A9281}" name="ECP05" totalsRowFunction="custom" dataDxfId="131" totalsRowDxfId="130">
      <calculatedColumnFormula>IF(SONDAGEM!$E65,(IF(Tabela5[[#This Row],[ECP05]]="X",'Dados Aluno '!AL$2,"")),"")</calculatedColumnFormula>
      <totalsRowFormula>COUNTIF(Tabela51215[ECP05],AL2)</totalsRowFormula>
    </tableColumn>
    <tableColumn id="16" xr3:uid="{81EB0F7B-1105-4BE7-8A86-A46B38106272}" name="ECP06" totalsRowFunction="custom" dataDxfId="129" totalsRowDxfId="128">
      <calculatedColumnFormula>IF(SONDAGEM!$E65,(IF(Tabela5[[#This Row],[ECP06]]="X",'Dados Aluno '!AM$2,"")),"")</calculatedColumnFormula>
      <totalsRowFormula>COUNTIF(Tabela51215[ECP06],AM2)</totalsRowFormula>
    </tableColumn>
    <tableColumn id="17" xr3:uid="{C39DFABA-107C-4CC1-84FB-095781AC2040}" name="NECP01" totalsRowFunction="custom" dataDxfId="127" totalsRowDxfId="126">
      <calculatedColumnFormula>IF(SONDAGEM!$E65,(IF(Tabela5[[#This Row],[NECP01]]="X",'Dados Aluno '!AN$2,"")),"")</calculatedColumnFormula>
      <totalsRowFormula>COUNTIF(Tabela51215[NECP01],AN2)</totalsRowFormula>
    </tableColumn>
    <tableColumn id="18" xr3:uid="{107CC3CC-FFFA-4B85-BDB7-8EEC83F7502D}" name="EIS01" totalsRowFunction="custom" dataDxfId="125" totalsRowDxfId="124">
      <calculatedColumnFormula>IF(SONDAGEM!$E65,(IF(Tabela5[[#This Row],[EIS01]]="X",'Dados Aluno '!AO$2,"")),"")</calculatedColumnFormula>
      <totalsRowFormula>COUNTIF(Tabela51215[EIS01],AO2)</totalsRowFormula>
    </tableColumn>
    <tableColumn id="19" xr3:uid="{65E7EB18-2B07-49AC-9681-D9EF6B9DDE35}" name="EIS02" totalsRowFunction="custom" dataDxfId="123" totalsRowDxfId="122">
      <calculatedColumnFormula>IF(SONDAGEM!$E65,(IF(Tabela5[[#This Row],[EIS02]]="X",'Dados Aluno '!AP$2,"")),"")</calculatedColumnFormula>
      <totalsRowFormula>COUNTIF(Tabela51215[EIS02],AP2)</totalsRowFormula>
    </tableColumn>
    <tableColumn id="20" xr3:uid="{204110DF-25C3-40AB-8CAD-DFA966654CB6}" name="EIS03" totalsRowFunction="custom" dataDxfId="121" totalsRowDxfId="120">
      <calculatedColumnFormula>IF(SONDAGEM!$E65,(IF(Tabela5[[#This Row],[EIS03]]="X",'Dados Aluno '!AQ$2,"")),"")</calculatedColumnFormula>
      <totalsRowFormula>COUNTIF(Tabela51215[EIS03],AQ2)</totalsRowFormula>
    </tableColumn>
    <tableColumn id="21" xr3:uid="{926F1E3F-21A9-437C-AA07-D951D232D14A}" name="NEIS01" totalsRowFunction="custom" dataDxfId="119" totalsRowDxfId="118">
      <calculatedColumnFormula>IF(SONDAGEM!$E65,(IF(Tabela5[[#This Row],[NEIS01]]="X",'Dados Aluno '!AR$2,"")),"")</calculatedColumnFormula>
      <totalsRowFormula>COUNTIF(Tabela51215[NEIS01],AR2)</totalsRowFormula>
    </tableColumn>
    <tableColumn id="22" xr3:uid="{36F2BE3D-7B5F-44F9-966C-E75041F33850}" name="NEIS02" totalsRowFunction="custom" dataDxfId="117" totalsRowDxfId="116">
      <calculatedColumnFormula>IF(SONDAGEM!$E65,(IF(Tabela5[[#This Row],[NEIS02]]="X",'Dados Aluno '!AS$2,"")),"")</calculatedColumnFormula>
      <totalsRowFormula>COUNTIF(Tabela51215[NEIS02],AS2)</totalsRowFormula>
    </tableColumn>
    <tableColumn id="23" xr3:uid="{58C5AA0E-8B8E-482A-9780-FF0DF361CCED}" name="NECP03" totalsRowFunction="custom" dataDxfId="115" totalsRowDxfId="114">
      <calculatedColumnFormula>IF(SONDAGEM!$E65,(IF(Tabela5[[#This Row],[NECP03]]="X",'Dados Aluno '!AT$2,"")),"")</calculatedColumnFormula>
      <totalsRowFormula>COUNTIF(Tabela51215[NECP03],AT2)</totalsRow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11B17A3-55ED-41DC-A57B-43DC68A437D2}" name="Tabela61316" displayName="Tabela61316" ref="A59:W78" totalsRowCount="1" headerRowDxfId="113" dataDxfId="112" totalsRowDxfId="110" tableBorderDxfId="111" totalsRowBorderDxfId="109">
  <autoFilter ref="A59:W77" xr:uid="{F4A80738-8853-493A-B074-B2AA8BD9A7D2}"/>
  <tableColumns count="23">
    <tableColumn id="1" xr3:uid="{5D8C060C-BE05-47EB-A25D-9CCDA8EC1D54}" name="ITEM" totalsRowLabel="Total" dataDxfId="108" totalsRowDxfId="107"/>
    <tableColumn id="2" xr3:uid="{E5D40436-BCD7-4251-8A0D-D381B313940A}" name="HABILIDADES" totalsRowFunction="count" dataDxfId="106" totalsRowDxfId="105"/>
    <tableColumn id="3" xr3:uid="{C632B404-0E3A-4B69-9B28-5DED5479DDC3}" name="ECM01" totalsRowFunction="custom" dataDxfId="104" totalsRowDxfId="103">
      <calculatedColumnFormula>IF(SONDAGEM!$E86,(IF(Tabela6[[#This Row],[ECM01]]="X",'Dados Aluno '!Z$2,"")),"")</calculatedColumnFormula>
      <totalsRowFormula>COUNTIF(Tabela61316[ECM01],Z2)</totalsRowFormula>
    </tableColumn>
    <tableColumn id="4" xr3:uid="{1FC3BB4C-2037-4131-B097-372A79EC2F5D}" name="ECM02" totalsRowFunction="custom" dataDxfId="102" totalsRowDxfId="101">
      <calculatedColumnFormula>IF(SONDAGEM!$E86,(IF(Tabela6[[#This Row],[ECM02]]="X",'Dados Aluno '!AA$2,"")),"")</calculatedColumnFormula>
      <totalsRowFormula>COUNTIF(Tabela61316[ECM02],AA2)</totalsRowFormula>
    </tableColumn>
    <tableColumn id="5" xr3:uid="{AC5E8EBC-0B76-41EA-9805-4D3AAE7EDFC8}" name="ECM03" totalsRowFunction="custom" dataDxfId="100" totalsRowDxfId="99">
      <calculatedColumnFormula>IF(SONDAGEM!$E86,(IF(Tabela6[[#This Row],[ECM03]]="X",'Dados Aluno '!AB$2,"")),"")</calculatedColumnFormula>
      <totalsRowFormula>COUNTIF(Tabela61316[ECM03],AB2)</totalsRowFormula>
    </tableColumn>
    <tableColumn id="6" xr3:uid="{7C139656-E7F8-4A9E-AC11-D72E60BEF48C}" name="ECM04" totalsRowFunction="custom" dataDxfId="98" totalsRowDxfId="97">
      <calculatedColumnFormula>IF(SONDAGEM!$E86,(IF(Tabela6[[#This Row],[ECM04]]="X",'Dados Aluno '!AC$2,"")),"")</calculatedColumnFormula>
      <totalsRowFormula>COUNTIF(Tabela61316[ECM04],AC2)</totalsRowFormula>
    </tableColumn>
    <tableColumn id="7" xr3:uid="{1EFE3AB2-0C92-4BC9-8D05-D093E420B70D}" name="ECM05" totalsRowFunction="custom" dataDxfId="96" totalsRowDxfId="95">
      <calculatedColumnFormula>IF(SONDAGEM!$E86,(IF(Tabela6[[#This Row],[ECM05]]="X",'Dados Aluno '!AD$2,"")),"")</calculatedColumnFormula>
      <totalsRowFormula>COUNTIF(Tabela61316[ECM05],AD2)</totalsRowFormula>
    </tableColumn>
    <tableColumn id="8" xr3:uid="{86C41B4D-F7F0-49CD-8921-3FA54B2871C4}" name="ECM06" totalsRowFunction="custom" dataDxfId="94" totalsRowDxfId="93">
      <calculatedColumnFormula>IF(SONDAGEM!$E86,(IF(Tabela6[[#This Row],[ECM06]]="X",'Dados Aluno '!AE$2,"")),"")</calculatedColumnFormula>
      <totalsRowFormula>COUNTIF(Tabela61316[ECM06],AE2)</totalsRowFormula>
    </tableColumn>
    <tableColumn id="9" xr3:uid="{8F9A7FFF-A613-4005-9683-9D65FD935952}" name="ECM07" totalsRowFunction="custom" dataDxfId="92" totalsRowDxfId="91">
      <calculatedColumnFormula>IF(SONDAGEM!$E86,(IF(Tabela6[[#This Row],[ECM07]]="X",'Dados Aluno '!AF$2,"")),"")</calculatedColumnFormula>
      <totalsRowFormula>COUNTIF(Tabela61316[ECM07],AF2)</totalsRowFormula>
    </tableColumn>
    <tableColumn id="10" xr3:uid="{6E84C167-F609-48F2-8CEA-D737C2EA129C}" name="ECM08" totalsRowFunction="custom" dataDxfId="90" totalsRowDxfId="89">
      <calculatedColumnFormula>IF(SONDAGEM!$E86,(IF(Tabela6[[#This Row],[ECM08]]="X",'Dados Aluno '!AG$2,"")),"")</calculatedColumnFormula>
      <totalsRowFormula>COUNTIF(Tabela61316[ECM08],AG2)</totalsRowFormula>
    </tableColumn>
    <tableColumn id="11" xr3:uid="{ADF9A5D2-FDED-4831-A388-21E99738A628}" name="ECP01" totalsRowFunction="custom" dataDxfId="88" totalsRowDxfId="87">
      <calculatedColumnFormula>IF(SONDAGEM!$E86,(IF(Tabela6[[#This Row],[ECP01]]="X",'Dados Aluno '!AH$2,"")),"")</calculatedColumnFormula>
      <totalsRowFormula>COUNTIF(Tabela61316[ECP01],AH2)</totalsRowFormula>
    </tableColumn>
    <tableColumn id="12" xr3:uid="{3B5599CE-5DE1-4F89-91C9-431C122DCD90}" name="ECP02" totalsRowFunction="custom" dataDxfId="86" totalsRowDxfId="85">
      <calculatedColumnFormula>IF(SONDAGEM!$E86,(IF(Tabela6[[#This Row],[ECP02]]="X",'Dados Aluno '!AI$2,"")),"")</calculatedColumnFormula>
      <totalsRowFormula>COUNTIF(Tabela61316[ECP02],AI2)</totalsRowFormula>
    </tableColumn>
    <tableColumn id="13" xr3:uid="{B6405C5A-8F42-4FDC-AB12-61120920A42F}" name="ECP03" totalsRowFunction="custom" dataDxfId="84" totalsRowDxfId="83">
      <calculatedColumnFormula>IF(SONDAGEM!$E86,(IF(Tabela6[[#This Row],[ECP03]]="X",'Dados Aluno '!AJ$2,"")),"")</calculatedColumnFormula>
      <totalsRowFormula>COUNTIF(Tabela61316[ECP03],AJ2)</totalsRowFormula>
    </tableColumn>
    <tableColumn id="14" xr3:uid="{3C113265-4A5F-4727-B2E2-3C73070E3406}" name="ECP04" totalsRowFunction="custom" dataDxfId="82" totalsRowDxfId="81">
      <calculatedColumnFormula>IF(SONDAGEM!$E86,(IF(Tabela6[[#This Row],[ECP04]]="X",'Dados Aluno '!AK$2,"")),"")</calculatedColumnFormula>
      <totalsRowFormula>COUNTIF(Tabela61316[ECP04],AK2)</totalsRowFormula>
    </tableColumn>
    <tableColumn id="15" xr3:uid="{7328CA53-D1B1-4B40-8128-0BDAD60C0A1B}" name="ECP05" totalsRowFunction="custom" dataDxfId="80" totalsRowDxfId="79">
      <calculatedColumnFormula>IF(SONDAGEM!$E86,(IF(Tabela6[[#This Row],[ECP05]]="X",'Dados Aluno '!AL$2,"")),"")</calculatedColumnFormula>
      <totalsRowFormula>COUNTIF(Tabela61316[ECP05],AL2)</totalsRowFormula>
    </tableColumn>
    <tableColumn id="16" xr3:uid="{698E1B1E-1AE7-4306-9197-FA909C3A1DDF}" name="ECP06" totalsRowFunction="custom" dataDxfId="78" totalsRowDxfId="77">
      <calculatedColumnFormula>IF(SONDAGEM!$E86,(IF(Tabela6[[#This Row],[ECP06]]="X",'Dados Aluno '!AM$2,"")),"")</calculatedColumnFormula>
      <totalsRowFormula>COUNTIF(Tabela61316[ECP06],AM2)</totalsRowFormula>
    </tableColumn>
    <tableColumn id="17" xr3:uid="{683E9E21-8818-442A-8ED6-913619C45EFC}" name="NECP01" totalsRowFunction="custom" dataDxfId="76" totalsRowDxfId="75">
      <calculatedColumnFormula>IF(SONDAGEM!$E86,(IF(Tabela6[[#This Row],[NECP01]]="X",'Dados Aluno '!AN$2,"")),"")</calculatedColumnFormula>
      <totalsRowFormula>COUNTIF(Tabela61316[NECP01],AN2)</totalsRowFormula>
    </tableColumn>
    <tableColumn id="18" xr3:uid="{43F3EE2F-B4D5-4FD9-A0F1-7455A43B6BD2}" name="EIS01" totalsRowFunction="custom" dataDxfId="74" totalsRowDxfId="73">
      <calculatedColumnFormula>IF(SONDAGEM!$E86,(IF(Tabela6[[#This Row],[EIS01]]="X",'Dados Aluno '!AO$2,"")),"")</calculatedColumnFormula>
      <totalsRowFormula>COUNTIF(Tabela61316[EIS01],AO2)</totalsRowFormula>
    </tableColumn>
    <tableColumn id="19" xr3:uid="{5A4F27A1-F152-4A38-A9E7-429288AC1BB1}" name="EIS02" totalsRowFunction="custom" dataDxfId="72" totalsRowDxfId="71">
      <calculatedColumnFormula>IF(SONDAGEM!$E86,(IF(Tabela6[[#This Row],[EIS02]]="X",'Dados Aluno '!AP$2,"")),"")</calculatedColumnFormula>
      <totalsRowFormula>COUNTIF(Tabela61316[EIS02],AP2)</totalsRowFormula>
    </tableColumn>
    <tableColumn id="20" xr3:uid="{6F8B9021-A2EF-48FF-831C-6391B70FFD34}" name="EIS03" totalsRowFunction="custom" dataDxfId="70" totalsRowDxfId="69">
      <calculatedColumnFormula>IF(SONDAGEM!$E86,(IF(Tabela6[[#This Row],[EIS03]]="X",'Dados Aluno '!AQ$2,"")),"")</calculatedColumnFormula>
      <totalsRowFormula>COUNTIF(Tabela61316[EIS03],AQ2)</totalsRowFormula>
    </tableColumn>
    <tableColumn id="21" xr3:uid="{DF75BF23-1416-4E1B-80AE-19E5BDBA2146}" name="NEIS01" totalsRowFunction="custom" dataDxfId="68" totalsRowDxfId="67">
      <calculatedColumnFormula>IF(SONDAGEM!$E86,(IF(Tabela6[[#This Row],[NEIS01]]="X",'Dados Aluno '!AR$2,"")),"")</calculatedColumnFormula>
      <totalsRowFormula>COUNTIF(Tabela61316[NEIS01],AR2)</totalsRowFormula>
    </tableColumn>
    <tableColumn id="22" xr3:uid="{83DF067D-80CE-450D-9987-CAFFECAC6D1F}" name="NEIS02" totalsRowFunction="custom" dataDxfId="66" totalsRowDxfId="65">
      <calculatedColumnFormula>IF(SONDAGEM!$E86,(IF(Tabela6[[#This Row],[NEIS02]]="X",'Dados Aluno '!AS$2,"")),"")</calculatedColumnFormula>
      <totalsRowFormula>COUNTIF(Tabela61316[NEIS02],AS2)</totalsRowFormula>
    </tableColumn>
    <tableColumn id="23" xr3:uid="{EDBF5BBE-D76E-47CE-B5A5-7B836D8FA423}" name="NECP03" totalsRowFunction="custom" dataDxfId="64" totalsRowDxfId="63">
      <calculatedColumnFormula>IF(SONDAGEM!$E86,(IF(Tabela6[[#This Row],[NECP03]]="X",'Dados Aluno '!AT$2,"")),"")</calculatedColumnFormula>
      <totalsRowFormula>COUNTIF(Tabela61316[NECP03],AT2)</totalsRow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FC9A073-F6A0-445E-98B2-8724B3C86355}" name="Tabela10" displayName="Tabela10" ref="Z5:AA14" totalsRowCount="1" headerRowDxfId="62" headerRowBorderDxfId="61" tableBorderDxfId="60" totalsRowBorderDxfId="59" headerRowCellStyle="Normal 2">
  <autoFilter ref="Z5:AA13" xr:uid="{7FC9A073-F6A0-445E-98B2-8724B3C86355}"/>
  <tableColumns count="2">
    <tableColumn id="1" xr3:uid="{E12D4127-1588-4A34-AFFF-724009EAB04B}" name="ATIVIDADE" dataDxfId="58" totalsRowDxfId="57" dataCellStyle="Normal 2" totalsRowCellStyle="Normal 2"/>
    <tableColumn id="2" xr3:uid="{0120045C-E7D6-4FB8-8EF6-36FFD204988A}" name="QUANTIDADE" totalsRowFunction="sum" dataDxfId="56" totalsRowDxfId="55" dataCellStyle="Normal 2" totalsRowCellStyle="Normal 2"/>
  </tableColumns>
  <tableStyleInfo name="Diário de Bordo do Automóv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Vehicle Log Book">
      <a:dk1>
        <a:sysClr val="windowText" lastClr="000000"/>
      </a:dk1>
      <a:lt1>
        <a:sysClr val="window" lastClr="FFFFFF"/>
      </a:lt1>
      <a:dk2>
        <a:srgbClr val="252E2C"/>
      </a:dk2>
      <a:lt2>
        <a:srgbClr val="EBEBE7"/>
      </a:lt2>
      <a:accent1>
        <a:srgbClr val="F79E20"/>
      </a:accent1>
      <a:accent2>
        <a:srgbClr val="94B9AE"/>
      </a:accent2>
      <a:accent3>
        <a:srgbClr val="ECC942"/>
      </a:accent3>
      <a:accent4>
        <a:srgbClr val="68B57F"/>
      </a:accent4>
      <a:accent5>
        <a:srgbClr val="E37437"/>
      </a:accent5>
      <a:accent6>
        <a:srgbClr val="8A6870"/>
      </a:accent6>
      <a:hlink>
        <a:srgbClr val="94B9AE"/>
      </a:hlink>
      <a:folHlink>
        <a:srgbClr val="8A6870"/>
      </a:folHlink>
    </a:clrScheme>
    <a:fontScheme name="Vehicle Log Book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8">
    <wetp:webextensionref xmlns:r="http://schemas.openxmlformats.org/officeDocument/2006/relationships" r:id="rId1"/>
  </wetp:taskpane>
  <wetp:taskpane dockstate="right" visibility="0" width="350" row="9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A735304E-8AF9-482E-AF17-93EFB41000FA}">
  <we:reference id="wa200005502" version="1.0.0.11" store="pt-BR" storeType="OMEX"/>
  <we:alternateReferences>
    <we:reference id="WA200005502" version="1.0.0.11" store="" storeType="OMEX"/>
  </we:alternateReferences>
  <we:properties>
    <we:property name="docId" value="&quot;q3fXjmVdUVBmsMMJtWFIs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C77532B6-4367-4F17-A96E-83C9EAFCB8B0}">
  <we:reference id="wa200005271" version="2.5.5.0" store="pt-BR" storeType="OMEX"/>
  <we:alternateReferences>
    <we:reference id="wa200005271" version="2.5.5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1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1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7.bin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B84EC-08EF-4DBA-AD02-0744E48DAE79}">
  <sheetPr>
    <tabColor theme="4"/>
    <pageSetUpPr autoPageBreaks="0" fitToPage="1"/>
  </sheetPr>
  <dimension ref="B2:M104"/>
  <sheetViews>
    <sheetView showGridLines="0" topLeftCell="A56" zoomScale="75" zoomScaleNormal="75" workbookViewId="0">
      <selection activeCell="C65" sqref="C65"/>
    </sheetView>
  </sheetViews>
  <sheetFormatPr defaultRowHeight="24" customHeight="1" x14ac:dyDescent="0.25"/>
  <cols>
    <col min="1" max="1" width="4.125" customWidth="1"/>
    <col min="2" max="2" width="30.125" customWidth="1"/>
    <col min="3" max="3" width="113.25" bestFit="1" customWidth="1"/>
    <col min="4" max="5" width="11.75" bestFit="1" customWidth="1"/>
    <col min="6" max="6" width="10.75" customWidth="1"/>
    <col min="7" max="7" width="9.75" customWidth="1"/>
    <col min="8" max="8" width="14" bestFit="1" customWidth="1"/>
    <col min="9" max="9" width="12.375" bestFit="1" customWidth="1"/>
    <col min="10" max="10" width="20.5" customWidth="1"/>
    <col min="11" max="11" width="3.25" customWidth="1"/>
  </cols>
  <sheetData>
    <row r="2" spans="2:10" ht="41.25" customHeight="1" x14ac:dyDescent="0.9">
      <c r="B2" s="12"/>
      <c r="C2" s="6"/>
      <c r="D2" s="12"/>
      <c r="J2" s="3"/>
    </row>
    <row r="3" spans="2:10" ht="27" customHeight="1" x14ac:dyDescent="0.9">
      <c r="B3" s="12"/>
      <c r="C3" s="6"/>
      <c r="D3" s="12"/>
    </row>
    <row r="4" spans="2:10" ht="24.75" customHeight="1" thickBot="1" x14ac:dyDescent="0.3">
      <c r="B4" s="2"/>
      <c r="C4" s="2"/>
      <c r="D4" s="2"/>
      <c r="E4" s="2"/>
      <c r="F4" s="2"/>
      <c r="G4" s="2"/>
      <c r="I4" s="4"/>
    </row>
    <row r="5" spans="2:10" ht="24" customHeight="1" thickTop="1" x14ac:dyDescent="0.25">
      <c r="I5" s="4"/>
    </row>
    <row r="6" spans="2:10" ht="24" customHeight="1" x14ac:dyDescent="0.25">
      <c r="B6" s="259" t="s">
        <v>157</v>
      </c>
      <c r="C6" s="260"/>
      <c r="I6" s="4"/>
    </row>
    <row r="7" spans="2:10" ht="29.25" customHeight="1" x14ac:dyDescent="0.2">
      <c r="B7" s="28" t="s">
        <v>73</v>
      </c>
      <c r="C7" s="228"/>
      <c r="D7" s="7"/>
      <c r="E7" s="261" t="s">
        <v>1</v>
      </c>
      <c r="F7" s="261"/>
      <c r="I7" s="4"/>
    </row>
    <row r="8" spans="2:10" ht="28.5" customHeight="1" x14ac:dyDescent="0.55000000000000004">
      <c r="B8" s="198" t="s">
        <v>3</v>
      </c>
      <c r="C8" s="228"/>
      <c r="D8" s="7"/>
      <c r="E8" s="262">
        <f>eixo117[[#Totals],[SIM]]+eixo218[[#Totals],[SIM]]+eixo319[[#Totals],[SIM]]</f>
        <v>0</v>
      </c>
      <c r="F8" s="262"/>
      <c r="G8" s="27"/>
    </row>
    <row r="9" spans="2:10" ht="31.5" customHeight="1" x14ac:dyDescent="0.2">
      <c r="B9" s="29" t="s">
        <v>145</v>
      </c>
      <c r="C9" s="229"/>
      <c r="D9" s="7"/>
    </row>
    <row r="10" spans="2:10" ht="31.5" customHeight="1" x14ac:dyDescent="0.2">
      <c r="B10" s="199" t="s">
        <v>146</v>
      </c>
      <c r="C10" s="230"/>
      <c r="D10" s="7"/>
      <c r="E10" s="263" t="s">
        <v>74</v>
      </c>
      <c r="F10" s="263"/>
    </row>
    <row r="11" spans="2:10" ht="31.5" customHeight="1" x14ac:dyDescent="0.2">
      <c r="B11" s="28" t="s">
        <v>147</v>
      </c>
      <c r="C11" s="230"/>
      <c r="D11" s="7"/>
      <c r="E11" s="262">
        <f>eixo117[[#Totals],[NÃO]]+eixo218[[#Totals],[NÃO]]+eixo319[[#Totals],[NÃO]]</f>
        <v>0</v>
      </c>
      <c r="F11" s="262"/>
    </row>
    <row r="12" spans="2:10" ht="31.5" customHeight="1" x14ac:dyDescent="0.2">
      <c r="B12" s="28" t="s">
        <v>156</v>
      </c>
      <c r="C12" s="231"/>
      <c r="D12" s="7"/>
    </row>
    <row r="13" spans="2:10" ht="33.75" customHeight="1" x14ac:dyDescent="0.2">
      <c r="B13" s="28" t="s">
        <v>2</v>
      </c>
      <c r="C13" s="230"/>
      <c r="D13" s="7"/>
    </row>
    <row r="14" spans="2:10" ht="33.75" customHeight="1" x14ac:dyDescent="0.2">
      <c r="B14" s="28" t="s">
        <v>148</v>
      </c>
      <c r="C14" s="230"/>
      <c r="D14" s="7"/>
    </row>
    <row r="15" spans="2:10" ht="31.5" customHeight="1" x14ac:dyDescent="0.2">
      <c r="B15" s="29" t="s">
        <v>149</v>
      </c>
      <c r="C15" s="230"/>
      <c r="D15" s="7"/>
    </row>
    <row r="16" spans="2:10" ht="29.25" customHeight="1" x14ac:dyDescent="0.2">
      <c r="B16" s="29" t="s">
        <v>150</v>
      </c>
      <c r="C16" s="230"/>
      <c r="D16" s="7"/>
    </row>
    <row r="17" spans="2:13" ht="29.25" customHeight="1" x14ac:dyDescent="0.2">
      <c r="B17" s="259" t="s">
        <v>188</v>
      </c>
      <c r="C17" s="260"/>
      <c r="D17" s="7"/>
    </row>
    <row r="18" spans="2:13" ht="29.25" customHeight="1" x14ac:dyDescent="0.2">
      <c r="B18" s="29" t="s">
        <v>151</v>
      </c>
      <c r="C18" s="200" t="b">
        <v>0</v>
      </c>
      <c r="D18" s="7"/>
      <c r="J18" s="23"/>
      <c r="K18" s="23"/>
      <c r="L18" s="23"/>
      <c r="M18" s="23"/>
    </row>
    <row r="19" spans="2:13" ht="32.25" customHeight="1" x14ac:dyDescent="0.2">
      <c r="B19" s="199" t="s">
        <v>189</v>
      </c>
      <c r="C19" s="200" t="b">
        <v>0</v>
      </c>
      <c r="D19" s="7"/>
      <c r="J19" s="21"/>
      <c r="K19" s="21"/>
      <c r="L19" s="21"/>
      <c r="M19" s="21"/>
    </row>
    <row r="20" spans="2:13" ht="29.25" customHeight="1" x14ac:dyDescent="0.2">
      <c r="B20" s="199" t="s">
        <v>152</v>
      </c>
      <c r="C20" s="200" t="b">
        <v>0</v>
      </c>
      <c r="D20" s="7"/>
    </row>
    <row r="21" spans="2:13" ht="29.25" customHeight="1" x14ac:dyDescent="0.2">
      <c r="B21" s="259" t="s">
        <v>188</v>
      </c>
      <c r="C21" s="260"/>
      <c r="D21" s="7"/>
    </row>
    <row r="22" spans="2:13" ht="29.25" customHeight="1" x14ac:dyDescent="0.2">
      <c r="B22" s="199" t="s">
        <v>153</v>
      </c>
      <c r="C22" s="200" t="b">
        <v>0</v>
      </c>
      <c r="D22" s="7"/>
    </row>
    <row r="23" spans="2:13" ht="29.25" customHeight="1" x14ac:dyDescent="0.2">
      <c r="B23" s="199" t="s">
        <v>154</v>
      </c>
      <c r="C23" s="200" t="b">
        <v>0</v>
      </c>
      <c r="D23" s="7"/>
    </row>
    <row r="24" spans="2:13" ht="29.25" customHeight="1" x14ac:dyDescent="0.2">
      <c r="B24" s="199" t="s">
        <v>155</v>
      </c>
      <c r="C24" s="200" t="b">
        <v>0</v>
      </c>
      <c r="D24" s="7"/>
    </row>
    <row r="25" spans="2:13" ht="15" customHeight="1" x14ac:dyDescent="0.2">
      <c r="B25" s="7"/>
      <c r="D25" s="7"/>
      <c r="J25" s="5"/>
    </row>
    <row r="26" spans="2:13" ht="13.5" customHeight="1" x14ac:dyDescent="0.2">
      <c r="B26" s="7"/>
      <c r="D26" s="7"/>
    </row>
    <row r="27" spans="2:13" s="23" customFormat="1" ht="24" customHeight="1" x14ac:dyDescent="0.25">
      <c r="B27" s="22" t="s">
        <v>4</v>
      </c>
      <c r="F27" s="24"/>
      <c r="J27"/>
      <c r="K27"/>
      <c r="L27"/>
      <c r="M27"/>
    </row>
    <row r="28" spans="2:13" s="21" customFormat="1" ht="24" customHeight="1" x14ac:dyDescent="0.25">
      <c r="B28" s="20" t="s">
        <v>0</v>
      </c>
      <c r="C28" s="20" t="s">
        <v>5</v>
      </c>
      <c r="D28" s="20" t="s">
        <v>6</v>
      </c>
      <c r="E28" s="20" t="s">
        <v>7</v>
      </c>
      <c r="G28" s="20"/>
      <c r="H28" s="20"/>
      <c r="I28" s="20"/>
      <c r="J28"/>
      <c r="K28"/>
      <c r="L28"/>
      <c r="M28"/>
    </row>
    <row r="29" spans="2:13" ht="24" customHeight="1" x14ac:dyDescent="0.25">
      <c r="B29" s="13">
        <v>1</v>
      </c>
      <c r="C29" s="172" t="s">
        <v>8</v>
      </c>
      <c r="D29" s="15" t="b">
        <v>0</v>
      </c>
      <c r="E29" s="16" t="b">
        <v>0</v>
      </c>
      <c r="G29" s="8"/>
      <c r="J29" s="10"/>
    </row>
    <row r="30" spans="2:13" ht="24" customHeight="1" x14ac:dyDescent="0.25">
      <c r="B30" s="13">
        <v>2</v>
      </c>
      <c r="C30" s="172" t="s">
        <v>9</v>
      </c>
      <c r="D30" s="15" t="b">
        <v>0</v>
      </c>
      <c r="E30" s="16" t="b">
        <v>0</v>
      </c>
      <c r="G30" s="9"/>
    </row>
    <row r="31" spans="2:13" ht="24" customHeight="1" x14ac:dyDescent="0.25">
      <c r="B31" s="13">
        <v>3</v>
      </c>
      <c r="C31" s="172" t="s">
        <v>10</v>
      </c>
      <c r="D31" s="15" t="b">
        <v>0</v>
      </c>
      <c r="E31" s="16" t="b">
        <v>0</v>
      </c>
      <c r="G31" s="258"/>
      <c r="H31" s="258"/>
      <c r="I31" s="258"/>
    </row>
    <row r="32" spans="2:13" ht="24" customHeight="1" x14ac:dyDescent="0.25">
      <c r="B32" s="13">
        <v>4</v>
      </c>
      <c r="C32" s="172" t="s">
        <v>11</v>
      </c>
      <c r="D32" s="17" t="b">
        <v>0</v>
      </c>
      <c r="E32" s="18" t="b">
        <v>0</v>
      </c>
      <c r="F32" s="11"/>
    </row>
    <row r="33" spans="2:9" ht="24" customHeight="1" x14ac:dyDescent="0.25">
      <c r="B33" s="13">
        <v>5</v>
      </c>
      <c r="C33" s="172" t="s">
        <v>12</v>
      </c>
      <c r="D33" s="17" t="b">
        <v>0</v>
      </c>
      <c r="E33" s="18" t="b">
        <v>0</v>
      </c>
    </row>
    <row r="34" spans="2:9" ht="24" customHeight="1" x14ac:dyDescent="0.25">
      <c r="B34" s="13">
        <v>6</v>
      </c>
      <c r="C34" s="172" t="s">
        <v>190</v>
      </c>
      <c r="D34" s="17" t="b">
        <v>0</v>
      </c>
      <c r="E34" s="18" t="b">
        <v>0</v>
      </c>
      <c r="H34" s="5"/>
      <c r="I34" s="5"/>
    </row>
    <row r="35" spans="2:9" ht="24" customHeight="1" x14ac:dyDescent="0.25">
      <c r="B35" s="13">
        <v>7</v>
      </c>
      <c r="C35" s="172" t="s">
        <v>14</v>
      </c>
      <c r="D35" s="17" t="b">
        <v>0</v>
      </c>
      <c r="E35" s="18" t="b">
        <v>0</v>
      </c>
      <c r="H35" s="8"/>
      <c r="I35" s="1"/>
    </row>
    <row r="36" spans="2:9" ht="24" customHeight="1" x14ac:dyDescent="0.25">
      <c r="B36" s="13">
        <v>8</v>
      </c>
      <c r="C36" s="172" t="s">
        <v>36</v>
      </c>
      <c r="D36" s="17" t="b">
        <v>0</v>
      </c>
      <c r="E36" s="18" t="b">
        <v>0</v>
      </c>
      <c r="H36" s="8"/>
      <c r="I36" s="1"/>
    </row>
    <row r="37" spans="2:9" ht="24" customHeight="1" x14ac:dyDescent="0.25">
      <c r="B37" s="13">
        <v>9</v>
      </c>
      <c r="C37" s="172" t="s">
        <v>15</v>
      </c>
      <c r="D37" s="17" t="b">
        <v>0</v>
      </c>
      <c r="E37" s="18" t="b">
        <v>0</v>
      </c>
      <c r="H37" s="8"/>
      <c r="I37" s="1"/>
    </row>
    <row r="38" spans="2:9" ht="24" customHeight="1" x14ac:dyDescent="0.25">
      <c r="B38" s="13">
        <v>10</v>
      </c>
      <c r="C38" s="172" t="s">
        <v>16</v>
      </c>
      <c r="D38" s="17" t="b">
        <v>0</v>
      </c>
      <c r="E38" s="18" t="b">
        <v>0</v>
      </c>
      <c r="H38" s="10"/>
      <c r="I38" s="10"/>
    </row>
    <row r="39" spans="2:9" ht="24" customHeight="1" x14ac:dyDescent="0.25">
      <c r="B39" s="13">
        <v>11</v>
      </c>
      <c r="C39" s="172" t="s">
        <v>17</v>
      </c>
      <c r="D39" s="17" t="b">
        <v>0</v>
      </c>
      <c r="E39" s="18" t="b">
        <v>0</v>
      </c>
    </row>
    <row r="40" spans="2:9" ht="24" customHeight="1" x14ac:dyDescent="0.25">
      <c r="B40" s="13">
        <v>12</v>
      </c>
      <c r="C40" s="172" t="s">
        <v>18</v>
      </c>
      <c r="D40" s="17" t="b">
        <v>0</v>
      </c>
      <c r="E40" s="18" t="b">
        <v>0</v>
      </c>
    </row>
    <row r="41" spans="2:9" ht="24" customHeight="1" x14ac:dyDescent="0.25">
      <c r="B41" s="13">
        <v>13</v>
      </c>
      <c r="C41" s="172" t="s">
        <v>184</v>
      </c>
      <c r="D41" s="17" t="b">
        <v>0</v>
      </c>
      <c r="E41" s="18" t="b">
        <v>0</v>
      </c>
    </row>
    <row r="42" spans="2:9" ht="24" customHeight="1" x14ac:dyDescent="0.25">
      <c r="B42" s="13">
        <v>14</v>
      </c>
      <c r="C42" s="172" t="s">
        <v>19</v>
      </c>
      <c r="D42" s="17" t="b">
        <v>0</v>
      </c>
      <c r="E42" s="18" t="b">
        <v>0</v>
      </c>
    </row>
    <row r="43" spans="2:9" ht="24" customHeight="1" x14ac:dyDescent="0.25">
      <c r="B43" s="13">
        <v>15</v>
      </c>
      <c r="C43" s="172" t="s">
        <v>20</v>
      </c>
      <c r="D43" s="17" t="b">
        <v>0</v>
      </c>
      <c r="E43" s="18" t="b">
        <v>0</v>
      </c>
    </row>
    <row r="44" spans="2:9" ht="24" customHeight="1" x14ac:dyDescent="0.25">
      <c r="B44" s="13">
        <v>16</v>
      </c>
      <c r="C44" s="172" t="s">
        <v>185</v>
      </c>
      <c r="D44" s="17" t="b">
        <v>0</v>
      </c>
      <c r="E44" s="18" t="b">
        <v>0</v>
      </c>
    </row>
    <row r="45" spans="2:9" ht="24" customHeight="1" x14ac:dyDescent="0.25">
      <c r="B45" s="13">
        <v>17</v>
      </c>
      <c r="C45" s="172" t="s">
        <v>22</v>
      </c>
      <c r="D45" s="17" t="b">
        <v>0</v>
      </c>
      <c r="E45" s="18" t="b">
        <v>0</v>
      </c>
    </row>
    <row r="46" spans="2:9" ht="24" customHeight="1" x14ac:dyDescent="0.25">
      <c r="B46" s="13">
        <v>18</v>
      </c>
      <c r="C46" s="172" t="s">
        <v>23</v>
      </c>
      <c r="D46" s="17" t="b">
        <v>0</v>
      </c>
      <c r="E46" s="18" t="b">
        <v>0</v>
      </c>
    </row>
    <row r="47" spans="2:9" ht="24" customHeight="1" x14ac:dyDescent="0.25">
      <c r="B47" s="13">
        <v>19</v>
      </c>
      <c r="C47" s="172" t="s">
        <v>24</v>
      </c>
      <c r="D47" s="17" t="b">
        <v>0</v>
      </c>
      <c r="E47" s="18" t="b">
        <v>0</v>
      </c>
    </row>
    <row r="48" spans="2:9" ht="24" customHeight="1" x14ac:dyDescent="0.25">
      <c r="B48" s="13">
        <v>20</v>
      </c>
      <c r="C48" s="172" t="s">
        <v>191</v>
      </c>
      <c r="D48" s="17" t="b">
        <v>0</v>
      </c>
      <c r="E48" s="18" t="b">
        <v>0</v>
      </c>
    </row>
    <row r="49" spans="2:5" ht="24" customHeight="1" x14ac:dyDescent="0.25">
      <c r="B49" s="13">
        <v>21</v>
      </c>
      <c r="C49" s="172" t="s">
        <v>182</v>
      </c>
      <c r="D49" s="17" t="b">
        <v>0</v>
      </c>
      <c r="E49" s="18" t="b">
        <v>0</v>
      </c>
    </row>
    <row r="50" spans="2:5" ht="24" customHeight="1" x14ac:dyDescent="0.25">
      <c r="B50" s="13">
        <v>22</v>
      </c>
      <c r="C50" s="172" t="s">
        <v>192</v>
      </c>
      <c r="D50" s="17" t="b">
        <v>0</v>
      </c>
      <c r="E50" s="18" t="b">
        <v>0</v>
      </c>
    </row>
    <row r="51" spans="2:5" ht="24" customHeight="1" x14ac:dyDescent="0.25">
      <c r="B51" s="13">
        <v>23</v>
      </c>
      <c r="C51" s="172" t="s">
        <v>193</v>
      </c>
      <c r="D51" s="17" t="b">
        <v>0</v>
      </c>
      <c r="E51" s="18" t="b">
        <v>0</v>
      </c>
    </row>
    <row r="52" spans="2:5" ht="24" customHeight="1" x14ac:dyDescent="0.25">
      <c r="B52" s="13">
        <v>24</v>
      </c>
      <c r="C52" s="172" t="s">
        <v>27</v>
      </c>
      <c r="D52" s="17" t="b">
        <v>0</v>
      </c>
      <c r="E52" s="18" t="b">
        <v>0</v>
      </c>
    </row>
    <row r="53" spans="2:5" ht="24" customHeight="1" x14ac:dyDescent="0.25">
      <c r="B53" s="13">
        <v>25</v>
      </c>
      <c r="C53" s="172" t="s">
        <v>28</v>
      </c>
      <c r="D53" s="17" t="b">
        <v>0</v>
      </c>
      <c r="E53" s="18" t="b">
        <v>0</v>
      </c>
    </row>
    <row r="54" spans="2:5" ht="24" customHeight="1" x14ac:dyDescent="0.25">
      <c r="B54" s="13">
        <v>26</v>
      </c>
      <c r="C54" s="172" t="s">
        <v>29</v>
      </c>
      <c r="D54" s="17" t="b">
        <v>0</v>
      </c>
      <c r="E54" s="18" t="b">
        <v>0</v>
      </c>
    </row>
    <row r="55" spans="2:5" ht="24" customHeight="1" x14ac:dyDescent="0.25">
      <c r="B55" s="13">
        <v>27</v>
      </c>
      <c r="C55" s="172" t="s">
        <v>30</v>
      </c>
      <c r="D55" s="17" t="b">
        <v>0</v>
      </c>
      <c r="E55" s="18" t="b">
        <v>0</v>
      </c>
    </row>
    <row r="56" spans="2:5" ht="24" customHeight="1" x14ac:dyDescent="0.25">
      <c r="B56" s="13">
        <v>28</v>
      </c>
      <c r="C56" s="172" t="s">
        <v>31</v>
      </c>
      <c r="D56" s="17" t="b">
        <v>0</v>
      </c>
      <c r="E56" s="18" t="b">
        <v>0</v>
      </c>
    </row>
    <row r="57" spans="2:5" ht="24" customHeight="1" x14ac:dyDescent="0.25">
      <c r="B57" s="13">
        <v>29</v>
      </c>
      <c r="C57" s="172" t="s">
        <v>32</v>
      </c>
      <c r="D57" s="17" t="b">
        <v>0</v>
      </c>
      <c r="E57" s="18" t="b">
        <v>0</v>
      </c>
    </row>
    <row r="58" spans="2:5" ht="24" customHeight="1" x14ac:dyDescent="0.25">
      <c r="B58" s="13">
        <v>30</v>
      </c>
      <c r="C58" s="172" t="s">
        <v>33</v>
      </c>
      <c r="D58" s="17" t="b">
        <v>0</v>
      </c>
      <c r="E58" s="18" t="b">
        <v>0</v>
      </c>
    </row>
    <row r="59" spans="2:5" ht="24" customHeight="1" x14ac:dyDescent="0.25">
      <c r="B59" s="13">
        <v>31</v>
      </c>
      <c r="C59" s="172" t="s">
        <v>181</v>
      </c>
      <c r="D59" s="17" t="b">
        <v>0</v>
      </c>
      <c r="E59" s="18" t="b">
        <v>0</v>
      </c>
    </row>
    <row r="60" spans="2:5" ht="24" customHeight="1" x14ac:dyDescent="0.25">
      <c r="B60" s="13">
        <v>32</v>
      </c>
      <c r="C60" s="172" t="s">
        <v>34</v>
      </c>
      <c r="D60" s="17" t="b">
        <v>0</v>
      </c>
      <c r="E60" s="18" t="b">
        <v>0</v>
      </c>
    </row>
    <row r="61" spans="2:5" ht="24" customHeight="1" x14ac:dyDescent="0.25">
      <c r="B61" s="19" t="s">
        <v>35</v>
      </c>
      <c r="C61" s="173"/>
      <c r="D61" s="14">
        <f>COUNTIF(D29:D60,"verdadeiro")</f>
        <v>0</v>
      </c>
      <c r="E61" s="14">
        <f>COUNTIF(E29:E60,"verdadeiro")</f>
        <v>0</v>
      </c>
    </row>
    <row r="62" spans="2:5" ht="24" customHeight="1" x14ac:dyDescent="0.25">
      <c r="B62" s="13"/>
      <c r="D62" s="10"/>
      <c r="E62" s="10"/>
    </row>
    <row r="63" spans="2:5" ht="24" customHeight="1" x14ac:dyDescent="0.25">
      <c r="B63" s="22" t="s">
        <v>37</v>
      </c>
      <c r="C63" s="23"/>
      <c r="D63" s="23"/>
      <c r="E63" s="23"/>
    </row>
    <row r="64" spans="2:5" ht="24" customHeight="1" x14ac:dyDescent="0.25">
      <c r="B64" s="20" t="s">
        <v>0</v>
      </c>
      <c r="C64" s="20" t="s">
        <v>5</v>
      </c>
      <c r="D64" s="20" t="s">
        <v>6</v>
      </c>
      <c r="E64" s="20" t="s">
        <v>7</v>
      </c>
    </row>
    <row r="65" spans="2:5" ht="24" customHeight="1" x14ac:dyDescent="0.25">
      <c r="B65" s="13">
        <v>1</v>
      </c>
      <c r="C65" s="171" t="s">
        <v>194</v>
      </c>
      <c r="D65" s="15" t="b">
        <v>0</v>
      </c>
      <c r="E65" s="16" t="b">
        <v>0</v>
      </c>
    </row>
    <row r="66" spans="2:5" ht="24" customHeight="1" x14ac:dyDescent="0.25">
      <c r="B66" s="13">
        <v>2</v>
      </c>
      <c r="C66" s="171" t="s">
        <v>39</v>
      </c>
      <c r="D66" s="15" t="b">
        <v>0</v>
      </c>
      <c r="E66" s="16" t="b">
        <v>0</v>
      </c>
    </row>
    <row r="67" spans="2:5" ht="24" customHeight="1" x14ac:dyDescent="0.25">
      <c r="B67" s="13">
        <v>3</v>
      </c>
      <c r="C67" s="171" t="s">
        <v>50</v>
      </c>
      <c r="D67" s="15" t="b">
        <v>0</v>
      </c>
      <c r="E67" s="16" t="b">
        <v>0</v>
      </c>
    </row>
    <row r="68" spans="2:5" ht="24" customHeight="1" x14ac:dyDescent="0.25">
      <c r="B68" s="13">
        <v>4</v>
      </c>
      <c r="C68" s="171" t="s">
        <v>40</v>
      </c>
      <c r="D68" s="17" t="b">
        <v>0</v>
      </c>
      <c r="E68" s="18" t="b">
        <v>0</v>
      </c>
    </row>
    <row r="69" spans="2:5" ht="24" customHeight="1" x14ac:dyDescent="0.25">
      <c r="B69" s="13">
        <v>5</v>
      </c>
      <c r="C69" s="171" t="s">
        <v>41</v>
      </c>
      <c r="D69" s="17" t="b">
        <v>0</v>
      </c>
      <c r="E69" s="18" t="b">
        <v>0</v>
      </c>
    </row>
    <row r="70" spans="2:5" ht="24" customHeight="1" x14ac:dyDescent="0.25">
      <c r="B70" s="13">
        <v>6</v>
      </c>
      <c r="C70" s="171" t="s">
        <v>42</v>
      </c>
      <c r="D70" s="17" t="b">
        <v>0</v>
      </c>
      <c r="E70" s="18" t="b">
        <v>0</v>
      </c>
    </row>
    <row r="71" spans="2:5" ht="24" customHeight="1" x14ac:dyDescent="0.25">
      <c r="B71" s="13">
        <v>7</v>
      </c>
      <c r="C71" s="171" t="s">
        <v>43</v>
      </c>
      <c r="D71" s="17" t="b">
        <v>0</v>
      </c>
      <c r="E71" s="18" t="b">
        <v>0</v>
      </c>
    </row>
    <row r="72" spans="2:5" ht="24" customHeight="1" x14ac:dyDescent="0.25">
      <c r="B72" s="13">
        <v>8</v>
      </c>
      <c r="C72" s="171" t="s">
        <v>44</v>
      </c>
      <c r="D72" s="17" t="b">
        <v>0</v>
      </c>
      <c r="E72" s="18" t="b">
        <v>0</v>
      </c>
    </row>
    <row r="73" spans="2:5" ht="24" customHeight="1" x14ac:dyDescent="0.25">
      <c r="B73" s="13">
        <v>9</v>
      </c>
      <c r="C73" s="171" t="s">
        <v>45</v>
      </c>
      <c r="D73" s="17" t="b">
        <v>0</v>
      </c>
      <c r="E73" s="18" t="b">
        <v>0</v>
      </c>
    </row>
    <row r="74" spans="2:5" ht="24" customHeight="1" x14ac:dyDescent="0.25">
      <c r="B74" s="13">
        <v>10</v>
      </c>
      <c r="C74" s="171" t="s">
        <v>46</v>
      </c>
      <c r="D74" s="17" t="b">
        <v>0</v>
      </c>
      <c r="E74" s="18" t="b">
        <v>0</v>
      </c>
    </row>
    <row r="75" spans="2:5" ht="24" customHeight="1" x14ac:dyDescent="0.25">
      <c r="B75" s="13">
        <v>11</v>
      </c>
      <c r="C75" s="171" t="s">
        <v>47</v>
      </c>
      <c r="D75" s="17" t="b">
        <v>0</v>
      </c>
      <c r="E75" s="18" t="b">
        <v>0</v>
      </c>
    </row>
    <row r="76" spans="2:5" ht="24" customHeight="1" x14ac:dyDescent="0.25">
      <c r="B76" s="13">
        <v>12</v>
      </c>
      <c r="C76" s="171" t="s">
        <v>48</v>
      </c>
      <c r="D76" s="17" t="b">
        <v>0</v>
      </c>
      <c r="E76" s="18" t="b">
        <v>0</v>
      </c>
    </row>
    <row r="77" spans="2:5" ht="24" customHeight="1" x14ac:dyDescent="0.25">
      <c r="B77" s="13">
        <v>13</v>
      </c>
      <c r="C77" s="171" t="s">
        <v>49</v>
      </c>
      <c r="D77" s="17" t="b">
        <v>0</v>
      </c>
      <c r="E77" s="18" t="b">
        <v>0</v>
      </c>
    </row>
    <row r="78" spans="2:5" ht="24" customHeight="1" x14ac:dyDescent="0.25">
      <c r="B78" s="13">
        <v>14</v>
      </c>
      <c r="C78" s="171" t="s">
        <v>183</v>
      </c>
      <c r="D78" s="17" t="b">
        <v>0</v>
      </c>
      <c r="E78" s="18" t="b">
        <v>0</v>
      </c>
    </row>
    <row r="79" spans="2:5" ht="24" customHeight="1" x14ac:dyDescent="0.25">
      <c r="B79" s="13">
        <v>15</v>
      </c>
      <c r="C79" s="171" t="s">
        <v>51</v>
      </c>
      <c r="D79" s="17" t="b">
        <v>0</v>
      </c>
      <c r="E79" s="18" t="b">
        <v>0</v>
      </c>
    </row>
    <row r="80" spans="2:5" ht="24" customHeight="1" x14ac:dyDescent="0.25">
      <c r="B80" s="13">
        <v>16</v>
      </c>
      <c r="C80" s="171" t="s">
        <v>52</v>
      </c>
      <c r="D80" s="17" t="b">
        <v>0</v>
      </c>
      <c r="E80" s="18" t="b">
        <v>0</v>
      </c>
    </row>
    <row r="81" spans="2:5" ht="24" customHeight="1" x14ac:dyDescent="0.25">
      <c r="B81" s="13">
        <v>17</v>
      </c>
      <c r="C81" s="171" t="s">
        <v>53</v>
      </c>
      <c r="D81" s="17" t="b">
        <v>0</v>
      </c>
      <c r="E81" s="18" t="b">
        <v>0</v>
      </c>
    </row>
    <row r="82" spans="2:5" ht="24" customHeight="1" x14ac:dyDescent="0.25">
      <c r="B82" s="19" t="s">
        <v>35</v>
      </c>
      <c r="C82" s="170"/>
      <c r="D82" s="14">
        <f>COUNTIF(D65:D81,"verdadeiro")</f>
        <v>0</v>
      </c>
      <c r="E82" s="14">
        <f>COUNTIF(E65:E81,"verdadeiro")</f>
        <v>0</v>
      </c>
    </row>
    <row r="84" spans="2:5" ht="24" customHeight="1" x14ac:dyDescent="0.25">
      <c r="B84" s="22" t="s">
        <v>54</v>
      </c>
      <c r="C84" s="23"/>
      <c r="D84" s="23"/>
      <c r="E84" s="23"/>
    </row>
    <row r="85" spans="2:5" ht="24" customHeight="1" x14ac:dyDescent="0.25">
      <c r="B85" s="20" t="s">
        <v>0</v>
      </c>
      <c r="C85" s="20" t="s">
        <v>5</v>
      </c>
      <c r="D85" s="20" t="s">
        <v>6</v>
      </c>
      <c r="E85" s="20" t="s">
        <v>7</v>
      </c>
    </row>
    <row r="86" spans="2:5" ht="24" customHeight="1" x14ac:dyDescent="0.25">
      <c r="B86" s="13">
        <v>1</v>
      </c>
      <c r="C86" s="25" t="s">
        <v>55</v>
      </c>
      <c r="D86" s="15" t="b">
        <v>0</v>
      </c>
      <c r="E86" s="16" t="b">
        <v>0</v>
      </c>
    </row>
    <row r="87" spans="2:5" ht="24" customHeight="1" x14ac:dyDescent="0.25">
      <c r="B87" s="13">
        <v>2</v>
      </c>
      <c r="C87" s="25" t="s">
        <v>56</v>
      </c>
      <c r="D87" s="15" t="b">
        <v>0</v>
      </c>
      <c r="E87" s="16" t="b">
        <v>0</v>
      </c>
    </row>
    <row r="88" spans="2:5" ht="24" customHeight="1" x14ac:dyDescent="0.25">
      <c r="B88" s="13">
        <v>3</v>
      </c>
      <c r="C88" s="25" t="s">
        <v>57</v>
      </c>
      <c r="D88" s="15" t="b">
        <v>0</v>
      </c>
      <c r="E88" s="16" t="b">
        <v>0</v>
      </c>
    </row>
    <row r="89" spans="2:5" ht="24" customHeight="1" x14ac:dyDescent="0.25">
      <c r="B89" s="13">
        <v>4</v>
      </c>
      <c r="C89" s="25" t="s">
        <v>58</v>
      </c>
      <c r="D89" s="17" t="b">
        <v>0</v>
      </c>
      <c r="E89" s="18" t="b">
        <v>0</v>
      </c>
    </row>
    <row r="90" spans="2:5" ht="24" customHeight="1" x14ac:dyDescent="0.25">
      <c r="B90" s="13">
        <v>5</v>
      </c>
      <c r="C90" s="25" t="s">
        <v>59</v>
      </c>
      <c r="D90" s="17" t="b">
        <v>0</v>
      </c>
      <c r="E90" s="18" t="b">
        <v>0</v>
      </c>
    </row>
    <row r="91" spans="2:5" ht="24" customHeight="1" x14ac:dyDescent="0.25">
      <c r="B91" s="13">
        <v>6</v>
      </c>
      <c r="C91" s="25" t="s">
        <v>60</v>
      </c>
      <c r="D91" s="17" t="b">
        <v>0</v>
      </c>
      <c r="E91" s="18" t="b">
        <v>0</v>
      </c>
    </row>
    <row r="92" spans="2:5" ht="24" customHeight="1" x14ac:dyDescent="0.25">
      <c r="B92" s="13">
        <v>7</v>
      </c>
      <c r="C92" s="25" t="s">
        <v>61</v>
      </c>
      <c r="D92" s="17" t="b">
        <v>0</v>
      </c>
      <c r="E92" s="18" t="b">
        <v>0</v>
      </c>
    </row>
    <row r="93" spans="2:5" ht="24" customHeight="1" x14ac:dyDescent="0.25">
      <c r="B93" s="13">
        <v>8</v>
      </c>
      <c r="C93" s="25" t="s">
        <v>62</v>
      </c>
      <c r="D93" s="17" t="b">
        <v>0</v>
      </c>
      <c r="E93" s="18" t="b">
        <v>0</v>
      </c>
    </row>
    <row r="94" spans="2:5" ht="24" customHeight="1" x14ac:dyDescent="0.25">
      <c r="B94" s="13">
        <v>9</v>
      </c>
      <c r="C94" s="25" t="s">
        <v>63</v>
      </c>
      <c r="D94" s="17" t="b">
        <v>0</v>
      </c>
      <c r="E94" s="18" t="b">
        <v>0</v>
      </c>
    </row>
    <row r="95" spans="2:5" ht="24" customHeight="1" x14ac:dyDescent="0.25">
      <c r="B95" s="13">
        <v>10</v>
      </c>
      <c r="C95" s="25" t="s">
        <v>64</v>
      </c>
      <c r="D95" s="17" t="b">
        <v>0</v>
      </c>
      <c r="E95" s="18" t="b">
        <v>0</v>
      </c>
    </row>
    <row r="96" spans="2:5" ht="24" customHeight="1" x14ac:dyDescent="0.25">
      <c r="B96" s="13">
        <v>11</v>
      </c>
      <c r="C96" s="25" t="s">
        <v>65</v>
      </c>
      <c r="D96" s="17" t="b">
        <v>0</v>
      </c>
      <c r="E96" s="18" t="b">
        <v>0</v>
      </c>
    </row>
    <row r="97" spans="2:5" ht="24" customHeight="1" x14ac:dyDescent="0.25">
      <c r="B97" s="13">
        <v>12</v>
      </c>
      <c r="C97" s="25" t="s">
        <v>66</v>
      </c>
      <c r="D97" s="17" t="b">
        <v>0</v>
      </c>
      <c r="E97" s="18" t="b">
        <v>0</v>
      </c>
    </row>
    <row r="98" spans="2:5" ht="24" customHeight="1" x14ac:dyDescent="0.25">
      <c r="B98" s="13">
        <v>13</v>
      </c>
      <c r="C98" s="25" t="s">
        <v>67</v>
      </c>
      <c r="D98" s="17" t="b">
        <v>0</v>
      </c>
      <c r="E98" s="18" t="b">
        <v>0</v>
      </c>
    </row>
    <row r="99" spans="2:5" ht="24" customHeight="1" x14ac:dyDescent="0.25">
      <c r="B99" s="13">
        <v>14</v>
      </c>
      <c r="C99" s="25" t="s">
        <v>68</v>
      </c>
      <c r="D99" s="17" t="b">
        <v>0</v>
      </c>
      <c r="E99" s="18" t="b">
        <v>0</v>
      </c>
    </row>
    <row r="100" spans="2:5" ht="24" customHeight="1" x14ac:dyDescent="0.25">
      <c r="B100" s="13">
        <v>15</v>
      </c>
      <c r="C100" s="25" t="s">
        <v>69</v>
      </c>
      <c r="D100" s="17" t="b">
        <v>0</v>
      </c>
      <c r="E100" s="18" t="b">
        <v>0</v>
      </c>
    </row>
    <row r="101" spans="2:5" ht="24" customHeight="1" x14ac:dyDescent="0.25">
      <c r="B101" s="13">
        <v>16</v>
      </c>
      <c r="C101" s="25" t="s">
        <v>70</v>
      </c>
      <c r="D101" s="17" t="b">
        <v>0</v>
      </c>
      <c r="E101" s="18" t="b">
        <v>0</v>
      </c>
    </row>
    <row r="102" spans="2:5" ht="24" customHeight="1" x14ac:dyDescent="0.25">
      <c r="B102" s="13">
        <v>17</v>
      </c>
      <c r="C102" s="25" t="s">
        <v>72</v>
      </c>
      <c r="D102" s="17" t="b">
        <v>0</v>
      </c>
      <c r="E102" s="18" t="b">
        <v>0</v>
      </c>
    </row>
    <row r="103" spans="2:5" ht="24" customHeight="1" x14ac:dyDescent="0.25">
      <c r="B103" s="13">
        <v>18</v>
      </c>
      <c r="C103" s="25" t="s">
        <v>71</v>
      </c>
      <c r="D103" s="17" t="b">
        <v>0</v>
      </c>
      <c r="E103" s="18" t="b">
        <v>0</v>
      </c>
    </row>
    <row r="104" spans="2:5" ht="24" customHeight="1" x14ac:dyDescent="0.25">
      <c r="B104" s="19" t="s">
        <v>35</v>
      </c>
      <c r="C104" s="26"/>
      <c r="D104" s="14">
        <f>COUNTIF(D86:D103,"verdadeiro")</f>
        <v>0</v>
      </c>
      <c r="E104" s="14">
        <f>COUNTIF(E86:E103,"verdadeiro")</f>
        <v>0</v>
      </c>
    </row>
  </sheetData>
  <mergeCells count="8">
    <mergeCell ref="G31:I31"/>
    <mergeCell ref="B17:C17"/>
    <mergeCell ref="B21:C21"/>
    <mergeCell ref="B6:C6"/>
    <mergeCell ref="E7:F7"/>
    <mergeCell ref="E8:F8"/>
    <mergeCell ref="E10:F10"/>
    <mergeCell ref="E11:F11"/>
  </mergeCells>
  <printOptions horizontalCentered="1"/>
  <pageMargins left="0.45" right="0.45" top="0.4" bottom="0.5" header="0.3" footer="0.3"/>
  <pageSetup fitToHeight="0" orientation="portrait" verticalDpi="598" r:id="rId1"/>
  <headerFooter differentFirst="1">
    <oddFooter>Página &amp;P de &amp;N</oddFooter>
  </headerFooter>
  <ignoredErrors>
    <ignoredError sqref="C86:C103 C66:C67 C29:C33 C79:C81 C60 C53:C58 C68:C76 C42:C43 C45:C47 C35:C40" calculatedColumn="1"/>
  </ignoredErrors>
  <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A2:R120"/>
  <sheetViews>
    <sheetView showGridLines="0" topLeftCell="A43" zoomScale="82" zoomScaleNormal="82" workbookViewId="0">
      <selection activeCell="C45" sqref="C45"/>
    </sheetView>
  </sheetViews>
  <sheetFormatPr defaultRowHeight="24" customHeight="1" x14ac:dyDescent="0.25"/>
  <cols>
    <col min="1" max="1" width="4.125" customWidth="1"/>
    <col min="2" max="2" width="21.25" customWidth="1"/>
    <col min="3" max="3" width="113.25" bestFit="1" customWidth="1"/>
    <col min="4" max="4" width="24.375" customWidth="1"/>
    <col min="5" max="5" width="51.625" bestFit="1" customWidth="1"/>
    <col min="6" max="6" width="23" customWidth="1"/>
    <col min="7" max="7" width="15.25" customWidth="1"/>
    <col min="8" max="8" width="14" bestFit="1" customWidth="1"/>
    <col min="9" max="9" width="12.375" bestFit="1" customWidth="1"/>
    <col min="10" max="10" width="20.5" customWidth="1"/>
    <col min="11" max="11" width="3.25" customWidth="1"/>
  </cols>
  <sheetData>
    <row r="2" spans="2:18" ht="41.25" customHeight="1" x14ac:dyDescent="0.9">
      <c r="B2" s="12"/>
      <c r="C2" s="6"/>
      <c r="D2" s="12"/>
      <c r="J2" s="3"/>
    </row>
    <row r="3" spans="2:18" ht="27" customHeight="1" x14ac:dyDescent="0.9">
      <c r="B3" s="12"/>
      <c r="C3" s="6"/>
      <c r="D3" s="12"/>
    </row>
    <row r="4" spans="2:18" ht="24.75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2:18" ht="24" customHeight="1" thickTop="1" x14ac:dyDescent="0.25"/>
    <row r="6" spans="2:18" ht="29.25" customHeight="1" x14ac:dyDescent="0.2">
      <c r="B6" s="7"/>
      <c r="D6" s="7"/>
    </row>
    <row r="7" spans="2:18" ht="28.5" customHeight="1" x14ac:dyDescent="0.55000000000000004">
      <c r="B7" s="22" t="s">
        <v>4</v>
      </c>
      <c r="C7" s="23"/>
      <c r="D7" s="23"/>
      <c r="E7" s="23"/>
      <c r="G7" s="27"/>
      <c r="I7" s="264"/>
      <c r="J7" s="264"/>
    </row>
    <row r="8" spans="2:18" ht="63" customHeight="1" x14ac:dyDescent="0.25">
      <c r="B8" s="20" t="s">
        <v>0</v>
      </c>
      <c r="C8" s="20" t="s">
        <v>5</v>
      </c>
      <c r="D8" s="77" t="s">
        <v>130</v>
      </c>
      <c r="E8" s="78" t="s">
        <v>85</v>
      </c>
      <c r="G8" s="266"/>
      <c r="H8" s="266"/>
      <c r="I8" s="265"/>
      <c r="J8" s="265"/>
    </row>
    <row r="9" spans="2:18" ht="31.5" customHeight="1" x14ac:dyDescent="0.25">
      <c r="B9" s="13">
        <v>1</v>
      </c>
      <c r="C9" s="172" t="s">
        <v>8</v>
      </c>
      <c r="D9" s="82" t="str">
        <f>IF(SONDAGEM!E29,'Atividades por habilidade'!X3,"")</f>
        <v/>
      </c>
      <c r="E9" s="86" t="str">
        <f>_xlfn.TEXTJOIN(",",TRUE,'Dados Aluno '!C3:W3)</f>
        <v/>
      </c>
      <c r="G9" s="265"/>
      <c r="H9" s="265"/>
    </row>
    <row r="10" spans="2:18" ht="31.5" customHeight="1" x14ac:dyDescent="0.25">
      <c r="B10" s="13">
        <v>2</v>
      </c>
      <c r="C10" s="172" t="s">
        <v>9</v>
      </c>
      <c r="D10" s="83" t="str">
        <f>IF(SONDAGEM!E30,'Atividades por habilidade'!X4,"")</f>
        <v/>
      </c>
      <c r="E10" s="86" t="str">
        <f>_xlfn.TEXTJOIN(",",TRUE,'Dados Aluno '!C4:W4)</f>
        <v/>
      </c>
    </row>
    <row r="11" spans="2:18" ht="33.75" customHeight="1" x14ac:dyDescent="0.25">
      <c r="B11" s="13">
        <v>3</v>
      </c>
      <c r="C11" s="172" t="s">
        <v>10</v>
      </c>
      <c r="D11" s="83" t="str">
        <f>IF(SONDAGEM!E31,'Atividades por habilidade'!X5,"")</f>
        <v/>
      </c>
      <c r="E11" s="86" t="str">
        <f>_xlfn.TEXTJOIN(",",TRUE,'Dados Aluno '!C5:W5)</f>
        <v/>
      </c>
    </row>
    <row r="12" spans="2:18" ht="31.5" customHeight="1" x14ac:dyDescent="0.25">
      <c r="B12" s="13">
        <v>4</v>
      </c>
      <c r="C12" s="172" t="s">
        <v>11</v>
      </c>
      <c r="D12" s="84" t="str">
        <f>IF(SONDAGEM!E32,'Atividades por habilidade'!X6,"")</f>
        <v/>
      </c>
      <c r="E12" s="87" t="str">
        <f>_xlfn.TEXTJOIN(",",TRUE,'Dados Aluno '!C6:W6)</f>
        <v/>
      </c>
    </row>
    <row r="13" spans="2:18" ht="31.5" customHeight="1" x14ac:dyDescent="0.25">
      <c r="B13" s="13">
        <v>5</v>
      </c>
      <c r="C13" s="172" t="s">
        <v>12</v>
      </c>
      <c r="D13" s="84" t="str">
        <f>IF(SONDAGEM!E33,'Atividades por habilidade'!X7,"")</f>
        <v/>
      </c>
      <c r="E13" s="87" t="str">
        <f>_xlfn.TEXTJOIN(",",TRUE,'Dados Aluno '!C7:W7)</f>
        <v/>
      </c>
    </row>
    <row r="14" spans="2:18" ht="31.5" customHeight="1" x14ac:dyDescent="0.25">
      <c r="B14" s="13">
        <v>6</v>
      </c>
      <c r="C14" s="172" t="s">
        <v>190</v>
      </c>
      <c r="D14" s="84" t="str">
        <f>IF(SONDAGEM!E34,'Atividades por habilidade'!X8,"")</f>
        <v/>
      </c>
      <c r="E14" s="87" t="str">
        <f>_xlfn.TEXTJOIN(",",TRUE,'Dados Aluno '!C8:W8)</f>
        <v/>
      </c>
    </row>
    <row r="15" spans="2:18" ht="31.5" customHeight="1" x14ac:dyDescent="0.25">
      <c r="B15" s="13">
        <v>7</v>
      </c>
      <c r="C15" s="172" t="s">
        <v>14</v>
      </c>
      <c r="D15" s="84" t="str">
        <f>IF(SONDAGEM!E35,'Atividades por habilidade'!X9,"")</f>
        <v/>
      </c>
      <c r="E15" s="87" t="str">
        <f>_xlfn.TEXTJOIN(",",TRUE,'Dados Aluno '!C9:W9)</f>
        <v/>
      </c>
    </row>
    <row r="16" spans="2:18" s="23" customFormat="1" ht="31.5" customHeight="1" x14ac:dyDescent="0.25">
      <c r="B16" s="13">
        <v>8</v>
      </c>
      <c r="C16" s="172" t="s">
        <v>36</v>
      </c>
      <c r="D16" s="84" t="str">
        <f>IF(SONDAGEM!E36,'Atividades por habilidade'!X10,"")</f>
        <v/>
      </c>
      <c r="E16" s="87" t="str">
        <f>_xlfn.TEXTJOIN(",",TRUE,'Dados Aluno '!C10:W10)</f>
        <v/>
      </c>
      <c r="F16" s="24"/>
    </row>
    <row r="17" spans="2:10" s="21" customFormat="1" ht="31.5" customHeight="1" x14ac:dyDescent="0.25">
      <c r="B17" s="13">
        <v>9</v>
      </c>
      <c r="C17" s="172" t="s">
        <v>15</v>
      </c>
      <c r="D17" s="84" t="str">
        <f>IF(SONDAGEM!E37,'Atividades por habilidade'!X11,"")</f>
        <v/>
      </c>
      <c r="E17" s="87" t="str">
        <f>_xlfn.TEXTJOIN(",",TRUE,'Dados Aluno '!C11:W11)</f>
        <v/>
      </c>
      <c r="G17" s="20"/>
      <c r="H17" s="20"/>
      <c r="I17" s="20"/>
    </row>
    <row r="18" spans="2:10" ht="31.5" customHeight="1" x14ac:dyDescent="0.25">
      <c r="B18" s="13">
        <v>10</v>
      </c>
      <c r="C18" s="172" t="s">
        <v>16</v>
      </c>
      <c r="D18" s="84" t="str">
        <f>IF(SONDAGEM!E38,'Atividades por habilidade'!X12,"")</f>
        <v/>
      </c>
      <c r="E18" s="87" t="str">
        <f>_xlfn.TEXTJOIN(",",TRUE,'Dados Aluno '!C12:W12)</f>
        <v/>
      </c>
      <c r="G18" s="8"/>
    </row>
    <row r="19" spans="2:10" ht="31.5" customHeight="1" x14ac:dyDescent="0.25">
      <c r="B19" s="13">
        <v>11</v>
      </c>
      <c r="C19" s="172" t="s">
        <v>17</v>
      </c>
      <c r="D19" s="84" t="str">
        <f>IF(SONDAGEM!E39,'Atividades por habilidade'!X13,"")</f>
        <v/>
      </c>
      <c r="E19" s="87" t="str">
        <f>_xlfn.TEXTJOIN(",",TRUE,'Dados Aluno '!C13:W13)</f>
        <v/>
      </c>
      <c r="G19" s="9"/>
    </row>
    <row r="20" spans="2:10" ht="31.5" customHeight="1" x14ac:dyDescent="0.25">
      <c r="B20" s="13">
        <v>12</v>
      </c>
      <c r="C20" s="172" t="s">
        <v>18</v>
      </c>
      <c r="D20" s="84" t="str">
        <f>IF(SONDAGEM!E40,'Atividades por habilidade'!X14,"")</f>
        <v/>
      </c>
      <c r="E20" s="87" t="str">
        <f>_xlfn.TEXTJOIN(",",TRUE,'Dados Aluno '!C14:W14)</f>
        <v/>
      </c>
      <c r="G20" s="258"/>
      <c r="H20" s="258"/>
      <c r="I20" s="258"/>
    </row>
    <row r="21" spans="2:10" ht="31.5" customHeight="1" x14ac:dyDescent="0.25">
      <c r="B21" s="13">
        <v>13</v>
      </c>
      <c r="C21" s="172" t="s">
        <v>184</v>
      </c>
      <c r="D21" s="84" t="str">
        <f>IF(SONDAGEM!E41,'Atividades por habilidade'!X15,"")</f>
        <v/>
      </c>
      <c r="E21" s="87" t="str">
        <f>_xlfn.TEXTJOIN(",",TRUE,'Dados Aluno '!C15:W15)</f>
        <v/>
      </c>
      <c r="F21" s="11"/>
    </row>
    <row r="22" spans="2:10" ht="31.5" customHeight="1" x14ac:dyDescent="0.25">
      <c r="B22" s="13">
        <v>14</v>
      </c>
      <c r="C22" s="172" t="s">
        <v>19</v>
      </c>
      <c r="D22" s="84" t="str">
        <f>IF(SONDAGEM!E42,'Atividades por habilidade'!X16,"")</f>
        <v/>
      </c>
      <c r="E22" s="87" t="str">
        <f>_xlfn.TEXTJOIN(",",TRUE,'Dados Aluno '!C16:W16)</f>
        <v/>
      </c>
    </row>
    <row r="23" spans="2:10" ht="31.5" customHeight="1" x14ac:dyDescent="0.25">
      <c r="B23" s="13">
        <v>15</v>
      </c>
      <c r="C23" s="172" t="s">
        <v>20</v>
      </c>
      <c r="D23" s="84" t="str">
        <f>IF(SONDAGEM!E43,'Atividades por habilidade'!X17,"")</f>
        <v/>
      </c>
      <c r="E23" s="87" t="str">
        <f>_xlfn.TEXTJOIN(",",TRUE,'Dados Aluno '!C17:W17)</f>
        <v/>
      </c>
      <c r="H23" s="5"/>
      <c r="I23" s="5"/>
      <c r="J23" s="5"/>
    </row>
    <row r="24" spans="2:10" ht="24" customHeight="1" x14ac:dyDescent="0.25">
      <c r="B24" s="13">
        <v>16</v>
      </c>
      <c r="C24" s="172" t="s">
        <v>185</v>
      </c>
      <c r="D24" s="84" t="str">
        <f>IF(SONDAGEM!E44,'Atividades por habilidade'!X18,"")</f>
        <v/>
      </c>
      <c r="E24" s="87" t="str">
        <f>_xlfn.TEXTJOIN(",",TRUE,'Dados Aluno '!C18:W18)</f>
        <v/>
      </c>
      <c r="H24" s="8"/>
      <c r="I24" s="1"/>
    </row>
    <row r="25" spans="2:10" ht="24" customHeight="1" x14ac:dyDescent="0.25">
      <c r="B25" s="13">
        <v>17</v>
      </c>
      <c r="C25" s="172" t="s">
        <v>22</v>
      </c>
      <c r="D25" s="84" t="str">
        <f>IF(SONDAGEM!E45,'Atividades por habilidade'!X19,"")</f>
        <v/>
      </c>
      <c r="E25" s="87" t="str">
        <f>_xlfn.TEXTJOIN(",",TRUE,'Dados Aluno '!C19:W19)</f>
        <v/>
      </c>
      <c r="H25" s="8"/>
      <c r="I25" s="1"/>
    </row>
    <row r="26" spans="2:10" ht="24" customHeight="1" x14ac:dyDescent="0.25">
      <c r="B26" s="13">
        <v>18</v>
      </c>
      <c r="C26" s="172" t="s">
        <v>23</v>
      </c>
      <c r="D26" s="84" t="str">
        <f>IF(SONDAGEM!E46,'Atividades por habilidade'!X20,"")</f>
        <v/>
      </c>
      <c r="E26" s="87" t="str">
        <f>_xlfn.TEXTJOIN(",",TRUE,'Dados Aluno '!C20:W20)</f>
        <v/>
      </c>
      <c r="H26" s="8"/>
      <c r="I26" s="1"/>
    </row>
    <row r="27" spans="2:10" ht="24" customHeight="1" x14ac:dyDescent="0.25">
      <c r="B27" s="13">
        <v>19</v>
      </c>
      <c r="C27" s="172" t="s">
        <v>24</v>
      </c>
      <c r="D27" s="84" t="str">
        <f>IF(SONDAGEM!E47,'Atividades por habilidade'!X21,"")</f>
        <v/>
      </c>
      <c r="E27" s="87" t="str">
        <f>_xlfn.TEXTJOIN(",",TRUE,'Dados Aluno '!C21:W21)</f>
        <v/>
      </c>
      <c r="H27" s="258"/>
      <c r="I27" s="258"/>
      <c r="J27" s="258"/>
    </row>
    <row r="28" spans="2:10" ht="24" customHeight="1" x14ac:dyDescent="0.25">
      <c r="B28" s="13">
        <v>20</v>
      </c>
      <c r="C28" s="172" t="s">
        <v>191</v>
      </c>
      <c r="D28" s="84" t="str">
        <f>IF(SONDAGEM!E48,'Atividades por habilidade'!X22,"")</f>
        <v/>
      </c>
      <c r="E28" s="87" t="str">
        <f>_xlfn.TEXTJOIN(",",TRUE,'Dados Aluno '!C22:W22)</f>
        <v/>
      </c>
    </row>
    <row r="29" spans="2:10" ht="24" customHeight="1" x14ac:dyDescent="0.25">
      <c r="B29" s="13">
        <v>21</v>
      </c>
      <c r="C29" s="172" t="s">
        <v>182</v>
      </c>
      <c r="D29" s="84" t="str">
        <f>IF(SONDAGEM!E49,'Atividades por habilidade'!X23,"")</f>
        <v/>
      </c>
      <c r="E29" s="87" t="str">
        <f>_xlfn.TEXTJOIN(",",TRUE,'Dados Aluno '!C23:W23)</f>
        <v/>
      </c>
    </row>
    <row r="30" spans="2:10" ht="24" customHeight="1" x14ac:dyDescent="0.25">
      <c r="B30" s="13">
        <v>22</v>
      </c>
      <c r="C30" s="172" t="s">
        <v>192</v>
      </c>
      <c r="D30" s="84" t="str">
        <f>IF(SONDAGEM!E50,'Atividades por habilidade'!X24,"")</f>
        <v/>
      </c>
      <c r="E30" s="87" t="str">
        <f>_xlfn.TEXTJOIN(",",TRUE,'Dados Aluno '!C24:W24)</f>
        <v/>
      </c>
    </row>
    <row r="31" spans="2:10" ht="24" customHeight="1" x14ac:dyDescent="0.25">
      <c r="B31" s="13">
        <v>23</v>
      </c>
      <c r="C31" s="172" t="s">
        <v>193</v>
      </c>
      <c r="D31" s="84" t="str">
        <f>IF(SONDAGEM!E51,'Atividades por habilidade'!X25,"")</f>
        <v/>
      </c>
      <c r="E31" s="87" t="str">
        <f>_xlfn.TEXTJOIN(",",TRUE,'Dados Aluno '!C25:W25)</f>
        <v/>
      </c>
    </row>
    <row r="32" spans="2:10" ht="24" customHeight="1" x14ac:dyDescent="0.25">
      <c r="B32" s="13">
        <v>24</v>
      </c>
      <c r="C32" s="172" t="s">
        <v>27</v>
      </c>
      <c r="D32" s="84" t="str">
        <f>IF(SONDAGEM!E52,'Atividades por habilidade'!X26,"")</f>
        <v/>
      </c>
      <c r="E32" s="87" t="str">
        <f>_xlfn.TEXTJOIN(",",TRUE,'Dados Aluno '!C26:W26)</f>
        <v/>
      </c>
    </row>
    <row r="33" spans="2:5" ht="24" customHeight="1" x14ac:dyDescent="0.25">
      <c r="B33" s="13">
        <v>25</v>
      </c>
      <c r="C33" s="172" t="s">
        <v>28</v>
      </c>
      <c r="D33" s="84" t="str">
        <f>IF(SONDAGEM!E53,'Atividades por habilidade'!X27,"")</f>
        <v/>
      </c>
      <c r="E33" s="87" t="str">
        <f>_xlfn.TEXTJOIN(",",TRUE,'Dados Aluno '!C27:W27)</f>
        <v/>
      </c>
    </row>
    <row r="34" spans="2:5" ht="24" customHeight="1" x14ac:dyDescent="0.25">
      <c r="B34" s="13">
        <v>26</v>
      </c>
      <c r="C34" s="172" t="s">
        <v>29</v>
      </c>
      <c r="D34" s="84" t="str">
        <f>IF(SONDAGEM!E54,'Atividades por habilidade'!X28,"")</f>
        <v/>
      </c>
      <c r="E34" s="87" t="str">
        <f>_xlfn.TEXTJOIN(",",TRUE,'Dados Aluno '!C28:W28)</f>
        <v/>
      </c>
    </row>
    <row r="35" spans="2:5" ht="24" customHeight="1" x14ac:dyDescent="0.25">
      <c r="B35" s="13">
        <v>27</v>
      </c>
      <c r="C35" s="172" t="s">
        <v>30</v>
      </c>
      <c r="D35" s="84" t="str">
        <f>IF(SONDAGEM!E55,'Atividades por habilidade'!X29,"")</f>
        <v/>
      </c>
      <c r="E35" s="87" t="str">
        <f>_xlfn.TEXTJOIN(",",TRUE,'Dados Aluno '!C29:W29)</f>
        <v/>
      </c>
    </row>
    <row r="36" spans="2:5" ht="24" customHeight="1" x14ac:dyDescent="0.25">
      <c r="B36" s="13">
        <v>28</v>
      </c>
      <c r="C36" s="172" t="s">
        <v>31</v>
      </c>
      <c r="D36" s="84" t="str">
        <f>IF(SONDAGEM!E56,'Atividades por habilidade'!X30,"")</f>
        <v/>
      </c>
      <c r="E36" s="87" t="str">
        <f>_xlfn.TEXTJOIN(",",TRUE,'Dados Aluno '!C30:W30)</f>
        <v/>
      </c>
    </row>
    <row r="37" spans="2:5" ht="24" customHeight="1" x14ac:dyDescent="0.25">
      <c r="B37" s="13">
        <v>29</v>
      </c>
      <c r="C37" s="172" t="s">
        <v>32</v>
      </c>
      <c r="D37" s="84" t="str">
        <f>IF(SONDAGEM!E57,'Atividades por habilidade'!X31,"")</f>
        <v/>
      </c>
      <c r="E37" s="87" t="str">
        <f>_xlfn.TEXTJOIN(",",TRUE,'Dados Aluno '!C31:W31)</f>
        <v/>
      </c>
    </row>
    <row r="38" spans="2:5" ht="24" customHeight="1" x14ac:dyDescent="0.25">
      <c r="B38" s="13">
        <v>30</v>
      </c>
      <c r="C38" s="172" t="s">
        <v>33</v>
      </c>
      <c r="D38" s="84" t="str">
        <f>IF(SONDAGEM!E58,'Atividades por habilidade'!X32,"")</f>
        <v/>
      </c>
      <c r="E38" s="87" t="str">
        <f>_xlfn.TEXTJOIN(",",TRUE,'Dados Aluno '!C32:W32)</f>
        <v/>
      </c>
    </row>
    <row r="39" spans="2:5" ht="24" customHeight="1" x14ac:dyDescent="0.25">
      <c r="B39" s="13">
        <v>31</v>
      </c>
      <c r="C39" s="172" t="s">
        <v>181</v>
      </c>
      <c r="D39" s="84" t="str">
        <f>IF(SONDAGEM!E59,'Atividades por habilidade'!X33,"")</f>
        <v/>
      </c>
      <c r="E39" s="87" t="str">
        <f>_xlfn.TEXTJOIN(",",TRUE,'Dados Aluno '!C33:W33)</f>
        <v/>
      </c>
    </row>
    <row r="40" spans="2:5" ht="24" customHeight="1" x14ac:dyDescent="0.25">
      <c r="B40" s="13">
        <v>32</v>
      </c>
      <c r="C40" s="172" t="s">
        <v>34</v>
      </c>
      <c r="D40" s="84" t="str">
        <f>IF(SONDAGEM!E60,'Atividades por habilidade'!X34,"")</f>
        <v/>
      </c>
      <c r="E40" s="87" t="str">
        <f>_xlfn.TEXTJOIN(",",TRUE,'Dados Aluno '!C34:W34)</f>
        <v/>
      </c>
    </row>
    <row r="41" spans="2:5" s="81" customFormat="1" ht="24" customHeight="1" x14ac:dyDescent="0.25">
      <c r="B41" s="79" t="s">
        <v>35</v>
      </c>
      <c r="C41" s="175"/>
      <c r="D41" s="85">
        <f>SUBTOTAL(109,eixo1[TOTAL DE ATIVIDADES DISPONVEIS])</f>
        <v>0</v>
      </c>
      <c r="E41" s="80"/>
    </row>
    <row r="42" spans="2:5" ht="24" customHeight="1" x14ac:dyDescent="0.25">
      <c r="B42" s="13"/>
      <c r="D42" s="10"/>
      <c r="E42" s="10"/>
    </row>
    <row r="43" spans="2:5" ht="24" customHeight="1" x14ac:dyDescent="0.25">
      <c r="B43" s="22" t="s">
        <v>37</v>
      </c>
      <c r="C43" s="23"/>
      <c r="D43" s="23"/>
      <c r="E43" s="23"/>
    </row>
    <row r="44" spans="2:5" ht="69" customHeight="1" x14ac:dyDescent="0.25">
      <c r="B44" s="20" t="s">
        <v>0</v>
      </c>
      <c r="C44" s="20" t="s">
        <v>5</v>
      </c>
      <c r="D44" s="77" t="s">
        <v>84</v>
      </c>
      <c r="E44" s="78" t="s">
        <v>85</v>
      </c>
    </row>
    <row r="45" spans="2:5" ht="24" customHeight="1" x14ac:dyDescent="0.25">
      <c r="B45" s="13">
        <v>1</v>
      </c>
      <c r="C45" s="171" t="s">
        <v>194</v>
      </c>
      <c r="D45" s="84" t="str">
        <f>IF(SONDAGEM!E65,'Atividades por habilidade'!X39,"")</f>
        <v/>
      </c>
      <c r="E45" s="86" t="str">
        <f>_xlfn.TEXTJOIN(",",TRUE,'Dados Aluno '!C39:W39)</f>
        <v/>
      </c>
    </row>
    <row r="46" spans="2:5" ht="24" customHeight="1" x14ac:dyDescent="0.25">
      <c r="B46" s="13">
        <v>2</v>
      </c>
      <c r="C46" s="171" t="s">
        <v>39</v>
      </c>
      <c r="D46" s="84" t="str">
        <f>IF(SONDAGEM!E66,'Atividades por habilidade'!X40,"")</f>
        <v/>
      </c>
      <c r="E46" s="86" t="str">
        <f>_xlfn.TEXTJOIN(",",TRUE,'Dados Aluno '!C40:W40)</f>
        <v/>
      </c>
    </row>
    <row r="47" spans="2:5" ht="24" customHeight="1" x14ac:dyDescent="0.25">
      <c r="B47" s="13">
        <v>3</v>
      </c>
      <c r="C47" s="171" t="s">
        <v>50</v>
      </c>
      <c r="D47" s="84" t="str">
        <f>IF(SONDAGEM!E67,'Atividades por habilidade'!X41,"")</f>
        <v/>
      </c>
      <c r="E47" s="86" t="str">
        <f>_xlfn.TEXTJOIN(",",TRUE,'Dados Aluno '!C41:W41)</f>
        <v/>
      </c>
    </row>
    <row r="48" spans="2:5" ht="24" customHeight="1" x14ac:dyDescent="0.25">
      <c r="B48" s="13">
        <v>4</v>
      </c>
      <c r="C48" s="171" t="s">
        <v>40</v>
      </c>
      <c r="D48" s="84" t="str">
        <f>IF(SONDAGEM!E68,'Atividades por habilidade'!X42,"")</f>
        <v/>
      </c>
      <c r="E48" s="87" t="str">
        <f>_xlfn.TEXTJOIN(",",TRUE,'Dados Aluno '!C42:W42)</f>
        <v/>
      </c>
    </row>
    <row r="49" spans="2:5" ht="24" customHeight="1" x14ac:dyDescent="0.25">
      <c r="B49" s="13">
        <v>5</v>
      </c>
      <c r="C49" s="171" t="s">
        <v>41</v>
      </c>
      <c r="D49" s="84" t="str">
        <f>IF(SONDAGEM!E69,'Atividades por habilidade'!X43,"")</f>
        <v/>
      </c>
      <c r="E49" s="87" t="str">
        <f>_xlfn.TEXTJOIN(",",TRUE,'Dados Aluno '!C43:W43)</f>
        <v/>
      </c>
    </row>
    <row r="50" spans="2:5" ht="24" customHeight="1" x14ac:dyDescent="0.25">
      <c r="B50" s="13">
        <v>6</v>
      </c>
      <c r="C50" s="171" t="s">
        <v>42</v>
      </c>
      <c r="D50" s="84" t="str">
        <f>IF(SONDAGEM!E70,'Atividades por habilidade'!X44,"")</f>
        <v/>
      </c>
      <c r="E50" s="87" t="str">
        <f>_xlfn.TEXTJOIN(",",TRUE,'Dados Aluno '!C44:W44)</f>
        <v/>
      </c>
    </row>
    <row r="51" spans="2:5" ht="24" customHeight="1" x14ac:dyDescent="0.25">
      <c r="B51" s="13">
        <v>7</v>
      </c>
      <c r="C51" s="171" t="s">
        <v>43</v>
      </c>
      <c r="D51" s="84" t="str">
        <f>IF(SONDAGEM!E71,'Atividades por habilidade'!X45,"")</f>
        <v/>
      </c>
      <c r="E51" s="87" t="str">
        <f>_xlfn.TEXTJOIN(",",TRUE,'Dados Aluno '!C45:W45)</f>
        <v/>
      </c>
    </row>
    <row r="52" spans="2:5" ht="24" customHeight="1" x14ac:dyDescent="0.25">
      <c r="B52" s="13">
        <v>8</v>
      </c>
      <c r="C52" s="171" t="s">
        <v>44</v>
      </c>
      <c r="D52" s="84" t="str">
        <f>IF(SONDAGEM!E72,'Atividades por habilidade'!X46,"")</f>
        <v/>
      </c>
      <c r="E52" s="87" t="str">
        <f>_xlfn.TEXTJOIN(",",TRUE,'Dados Aluno '!C46:W46)</f>
        <v/>
      </c>
    </row>
    <row r="53" spans="2:5" ht="24" customHeight="1" x14ac:dyDescent="0.25">
      <c r="B53" s="13">
        <v>9</v>
      </c>
      <c r="C53" s="171" t="s">
        <v>45</v>
      </c>
      <c r="D53" s="84" t="str">
        <f>IF(SONDAGEM!E73,'Atividades por habilidade'!X47,"")</f>
        <v/>
      </c>
      <c r="E53" s="87" t="str">
        <f>_xlfn.TEXTJOIN(",",TRUE,'Dados Aluno '!C47:W47)</f>
        <v/>
      </c>
    </row>
    <row r="54" spans="2:5" ht="24" customHeight="1" x14ac:dyDescent="0.25">
      <c r="B54" s="13">
        <v>10</v>
      </c>
      <c r="C54" s="171" t="s">
        <v>46</v>
      </c>
      <c r="D54" s="84" t="str">
        <f>IF(SONDAGEM!E74,'Atividades por habilidade'!X48,"")</f>
        <v/>
      </c>
      <c r="E54" s="87" t="str">
        <f>_xlfn.TEXTJOIN(",",TRUE,'Dados Aluno '!C48:W48)</f>
        <v/>
      </c>
    </row>
    <row r="55" spans="2:5" ht="24" customHeight="1" x14ac:dyDescent="0.25">
      <c r="B55" s="13">
        <v>11</v>
      </c>
      <c r="C55" s="171" t="s">
        <v>47</v>
      </c>
      <c r="D55" s="84" t="str">
        <f>IF(SONDAGEM!E75,'Atividades por habilidade'!X49,"")</f>
        <v/>
      </c>
      <c r="E55" s="87" t="str">
        <f>_xlfn.TEXTJOIN(",",TRUE,'Dados Aluno '!C49:W49)</f>
        <v/>
      </c>
    </row>
    <row r="56" spans="2:5" ht="24" customHeight="1" x14ac:dyDescent="0.25">
      <c r="B56" s="13">
        <v>12</v>
      </c>
      <c r="C56" s="171" t="s">
        <v>48</v>
      </c>
      <c r="D56" s="84" t="str">
        <f>IF(SONDAGEM!E76,'Atividades por habilidade'!X50,"")</f>
        <v/>
      </c>
      <c r="E56" s="87" t="str">
        <f>_xlfn.TEXTJOIN(",",TRUE,'Dados Aluno '!C50:W50)</f>
        <v/>
      </c>
    </row>
    <row r="57" spans="2:5" ht="24" customHeight="1" x14ac:dyDescent="0.25">
      <c r="B57" s="13">
        <v>13</v>
      </c>
      <c r="C57" s="171" t="s">
        <v>49</v>
      </c>
      <c r="D57" s="84" t="str">
        <f>IF(SONDAGEM!E77,'Atividades por habilidade'!X51,"")</f>
        <v/>
      </c>
      <c r="E57" s="87" t="str">
        <f>_xlfn.TEXTJOIN(",",TRUE,'Dados Aluno '!C51:W51)</f>
        <v/>
      </c>
    </row>
    <row r="58" spans="2:5" ht="24" customHeight="1" x14ac:dyDescent="0.25">
      <c r="B58" s="13">
        <v>14</v>
      </c>
      <c r="C58" s="171" t="s">
        <v>183</v>
      </c>
      <c r="D58" s="84" t="str">
        <f>IF(SONDAGEM!E78,'Atividades por habilidade'!X52,"")</f>
        <v/>
      </c>
      <c r="E58" s="87" t="str">
        <f>_xlfn.TEXTJOIN(",",TRUE,'Dados Aluno '!C52:W52)</f>
        <v/>
      </c>
    </row>
    <row r="59" spans="2:5" ht="24" customHeight="1" x14ac:dyDescent="0.25">
      <c r="B59" s="13">
        <v>15</v>
      </c>
      <c r="C59" s="171" t="s">
        <v>51</v>
      </c>
      <c r="D59" s="84" t="str">
        <f>IF(SONDAGEM!E79,'Atividades por habilidade'!X53,"")</f>
        <v/>
      </c>
      <c r="E59" s="87" t="str">
        <f>_xlfn.TEXTJOIN(",",TRUE,'Dados Aluno '!C53:W53)</f>
        <v/>
      </c>
    </row>
    <row r="60" spans="2:5" ht="24" customHeight="1" x14ac:dyDescent="0.25">
      <c r="B60" s="13">
        <v>16</v>
      </c>
      <c r="C60" s="171" t="s">
        <v>52</v>
      </c>
      <c r="D60" s="84" t="str">
        <f>IF(SONDAGEM!E80,'Atividades por habilidade'!X54,"")</f>
        <v/>
      </c>
      <c r="E60" s="87" t="str">
        <f>_xlfn.TEXTJOIN(",",TRUE,'Dados Aluno '!C54:W54)</f>
        <v/>
      </c>
    </row>
    <row r="61" spans="2:5" ht="24" customHeight="1" x14ac:dyDescent="0.25">
      <c r="B61" s="13">
        <v>17</v>
      </c>
      <c r="C61" s="171" t="s">
        <v>53</v>
      </c>
      <c r="D61" s="84" t="str">
        <f>IF(SONDAGEM!E81,'Atividades por habilidade'!X55,"")</f>
        <v/>
      </c>
      <c r="E61" s="87" t="str">
        <f>_xlfn.TEXTJOIN(",",TRUE,'Dados Aluno '!C55:W55)</f>
        <v/>
      </c>
    </row>
    <row r="62" spans="2:5" ht="24" customHeight="1" x14ac:dyDescent="0.25">
      <c r="B62" s="19" t="s">
        <v>35</v>
      </c>
      <c r="C62" s="174"/>
      <c r="D62" s="84">
        <f>SUBTOTAL(109,eixo2[TOTAL DE ATIVIDADES DISPONIVEIS])</f>
        <v>0</v>
      </c>
      <c r="E62" s="14"/>
    </row>
    <row r="64" spans="2:5" ht="24" customHeight="1" x14ac:dyDescent="0.25">
      <c r="B64" s="22" t="s">
        <v>54</v>
      </c>
      <c r="C64" s="23"/>
      <c r="D64" s="23"/>
      <c r="E64" s="23"/>
    </row>
    <row r="65" spans="2:5" ht="71.25" customHeight="1" x14ac:dyDescent="0.25">
      <c r="B65" s="20" t="s">
        <v>0</v>
      </c>
      <c r="C65" s="20" t="s">
        <v>5</v>
      </c>
      <c r="D65" s="77" t="s">
        <v>84</v>
      </c>
      <c r="E65" s="78" t="s">
        <v>85</v>
      </c>
    </row>
    <row r="66" spans="2:5" ht="24" customHeight="1" x14ac:dyDescent="0.25">
      <c r="B66" s="13">
        <v>1</v>
      </c>
      <c r="C66" s="25" t="s">
        <v>55</v>
      </c>
      <c r="D66" s="84" t="str">
        <f>IF(SONDAGEM!E86,'Atividades por habilidade'!X60,"")</f>
        <v/>
      </c>
      <c r="E66" s="86" t="str">
        <f>_xlfn.TEXTJOIN(",",TRUE,'Dados Aluno '!C60:W60)</f>
        <v/>
      </c>
    </row>
    <row r="67" spans="2:5" ht="24" customHeight="1" x14ac:dyDescent="0.25">
      <c r="B67" s="13">
        <v>2</v>
      </c>
      <c r="C67" s="25" t="s">
        <v>56</v>
      </c>
      <c r="D67" s="84" t="str">
        <f>IF(SONDAGEM!E87,'Atividades por habilidade'!X61,"")</f>
        <v/>
      </c>
      <c r="E67" s="86" t="str">
        <f>_xlfn.TEXTJOIN(",",TRUE,'Dados Aluno '!C61:W61)</f>
        <v/>
      </c>
    </row>
    <row r="68" spans="2:5" ht="24" customHeight="1" x14ac:dyDescent="0.25">
      <c r="B68" s="13">
        <v>3</v>
      </c>
      <c r="C68" s="25" t="s">
        <v>57</v>
      </c>
      <c r="D68" s="84" t="str">
        <f>IF(SONDAGEM!E88,'Atividades por habilidade'!X62,"")</f>
        <v/>
      </c>
      <c r="E68" s="86" t="str">
        <f>_xlfn.TEXTJOIN(",",TRUE,'Dados Aluno '!C62:W62)</f>
        <v/>
      </c>
    </row>
    <row r="69" spans="2:5" ht="24" customHeight="1" x14ac:dyDescent="0.25">
      <c r="B69" s="13">
        <v>4</v>
      </c>
      <c r="C69" s="25" t="s">
        <v>58</v>
      </c>
      <c r="D69" s="84" t="str">
        <f>IF(SONDAGEM!E89,'Atividades por habilidade'!X63,"")</f>
        <v/>
      </c>
      <c r="E69" s="87" t="str">
        <f>_xlfn.TEXTJOIN(",",TRUE,'Dados Aluno '!C63:W63)</f>
        <v/>
      </c>
    </row>
    <row r="70" spans="2:5" ht="24" customHeight="1" x14ac:dyDescent="0.25">
      <c r="B70" s="13">
        <v>5</v>
      </c>
      <c r="C70" s="25" t="s">
        <v>59</v>
      </c>
      <c r="D70" s="84" t="str">
        <f>IF(SONDAGEM!E90,'Atividades por habilidade'!X64,"")</f>
        <v/>
      </c>
      <c r="E70" s="87" t="str">
        <f>_xlfn.TEXTJOIN(",",TRUE,'Dados Aluno '!C64:W64)</f>
        <v/>
      </c>
    </row>
    <row r="71" spans="2:5" ht="24" customHeight="1" x14ac:dyDescent="0.25">
      <c r="B71" s="13">
        <v>6</v>
      </c>
      <c r="C71" s="25" t="s">
        <v>60</v>
      </c>
      <c r="D71" s="84" t="str">
        <f>IF(SONDAGEM!E91,'Atividades por habilidade'!X65,"")</f>
        <v/>
      </c>
      <c r="E71" s="87" t="str">
        <f>_xlfn.TEXTJOIN(",",TRUE,'Dados Aluno '!C65:W65)</f>
        <v/>
      </c>
    </row>
    <row r="72" spans="2:5" ht="24" customHeight="1" x14ac:dyDescent="0.25">
      <c r="B72" s="13">
        <v>7</v>
      </c>
      <c r="C72" s="25" t="s">
        <v>61</v>
      </c>
      <c r="D72" s="84" t="str">
        <f>IF(SONDAGEM!E92,'Atividades por habilidade'!X66,"")</f>
        <v/>
      </c>
      <c r="E72" s="87" t="str">
        <f>_xlfn.TEXTJOIN(",",TRUE,'Dados Aluno '!C66:W66)</f>
        <v/>
      </c>
    </row>
    <row r="73" spans="2:5" ht="24" customHeight="1" x14ac:dyDescent="0.25">
      <c r="B73" s="13">
        <v>8</v>
      </c>
      <c r="C73" s="25" t="s">
        <v>62</v>
      </c>
      <c r="D73" s="84" t="str">
        <f>IF(SONDAGEM!E93,'Atividades por habilidade'!X67,"")</f>
        <v/>
      </c>
      <c r="E73" s="87" t="str">
        <f>_xlfn.TEXTJOIN(",",TRUE,'Dados Aluno '!C67:W67)</f>
        <v/>
      </c>
    </row>
    <row r="74" spans="2:5" ht="24" customHeight="1" x14ac:dyDescent="0.25">
      <c r="B74" s="13">
        <v>9</v>
      </c>
      <c r="C74" s="25" t="s">
        <v>63</v>
      </c>
      <c r="D74" s="84" t="str">
        <f>IF(SONDAGEM!E94,'Atividades por habilidade'!X68,"")</f>
        <v/>
      </c>
      <c r="E74" s="87" t="str">
        <f>_xlfn.TEXTJOIN(",",TRUE,'Dados Aluno '!C68:W68)</f>
        <v/>
      </c>
    </row>
    <row r="75" spans="2:5" ht="24" customHeight="1" x14ac:dyDescent="0.25">
      <c r="B75" s="13">
        <v>10</v>
      </c>
      <c r="C75" s="25" t="s">
        <v>64</v>
      </c>
      <c r="D75" s="84" t="str">
        <f>IF(SONDAGEM!E95,'Atividades por habilidade'!X69,"")</f>
        <v/>
      </c>
      <c r="E75" s="87" t="str">
        <f>_xlfn.TEXTJOIN(",",TRUE,'Dados Aluno '!C69:W69)</f>
        <v/>
      </c>
    </row>
    <row r="76" spans="2:5" ht="24" customHeight="1" x14ac:dyDescent="0.25">
      <c r="B76" s="13">
        <v>11</v>
      </c>
      <c r="C76" s="25" t="s">
        <v>65</v>
      </c>
      <c r="D76" s="84" t="str">
        <f>IF(SONDAGEM!E96,'Atividades por habilidade'!X70,"")</f>
        <v/>
      </c>
      <c r="E76" s="87" t="str">
        <f>_xlfn.TEXTJOIN(",",TRUE,'Dados Aluno '!C70:W70)</f>
        <v/>
      </c>
    </row>
    <row r="77" spans="2:5" ht="24" customHeight="1" x14ac:dyDescent="0.25">
      <c r="B77" s="13">
        <v>12</v>
      </c>
      <c r="C77" s="25" t="s">
        <v>66</v>
      </c>
      <c r="D77" s="84" t="str">
        <f>IF(SONDAGEM!E97,'Atividades por habilidade'!X71,"")</f>
        <v/>
      </c>
      <c r="E77" s="87" t="str">
        <f>_xlfn.TEXTJOIN(",",TRUE,'Dados Aluno '!C71:W71)</f>
        <v/>
      </c>
    </row>
    <row r="78" spans="2:5" ht="24" customHeight="1" x14ac:dyDescent="0.25">
      <c r="B78" s="13">
        <v>13</v>
      </c>
      <c r="C78" s="25" t="s">
        <v>67</v>
      </c>
      <c r="D78" s="84" t="str">
        <f>IF(SONDAGEM!E98,'Atividades por habilidade'!X72,"")</f>
        <v/>
      </c>
      <c r="E78" s="87" t="str">
        <f>_xlfn.TEXTJOIN(",",TRUE,'Dados Aluno '!C72:W72)</f>
        <v/>
      </c>
    </row>
    <row r="79" spans="2:5" ht="24" customHeight="1" x14ac:dyDescent="0.25">
      <c r="B79" s="13">
        <v>14</v>
      </c>
      <c r="C79" s="25" t="s">
        <v>68</v>
      </c>
      <c r="D79" s="84" t="str">
        <f>IF(SONDAGEM!E99,'Atividades por habilidade'!X73,"")</f>
        <v/>
      </c>
      <c r="E79" s="87" t="str">
        <f>_xlfn.TEXTJOIN(",",TRUE,'Dados Aluno '!C73:W73)</f>
        <v/>
      </c>
    </row>
    <row r="80" spans="2:5" ht="24" customHeight="1" x14ac:dyDescent="0.25">
      <c r="B80" s="13">
        <v>15</v>
      </c>
      <c r="C80" s="25" t="s">
        <v>69</v>
      </c>
      <c r="D80" s="84" t="str">
        <f>IF(SONDAGEM!E100,'Atividades por habilidade'!X74,"")</f>
        <v/>
      </c>
      <c r="E80" s="87" t="str">
        <f>_xlfn.TEXTJOIN(",",TRUE,'Dados Aluno '!C74:W74)</f>
        <v/>
      </c>
    </row>
    <row r="81" spans="2:9" ht="24" customHeight="1" x14ac:dyDescent="0.25">
      <c r="B81" s="13">
        <v>16</v>
      </c>
      <c r="C81" s="25" t="s">
        <v>70</v>
      </c>
      <c r="D81" s="84" t="str">
        <f>IF(SONDAGEM!E101,'Atividades por habilidade'!X75,"")</f>
        <v/>
      </c>
      <c r="E81" s="87" t="str">
        <f>_xlfn.TEXTJOIN(",",TRUE,'Dados Aluno '!C75:W75)</f>
        <v/>
      </c>
    </row>
    <row r="82" spans="2:9" ht="24" customHeight="1" x14ac:dyDescent="0.25">
      <c r="B82" s="13">
        <v>17</v>
      </c>
      <c r="C82" s="25" t="s">
        <v>72</v>
      </c>
      <c r="D82" s="84" t="str">
        <f>IF(SONDAGEM!E102,'Atividades por habilidade'!X76,"")</f>
        <v/>
      </c>
      <c r="E82" s="87" t="str">
        <f>_xlfn.TEXTJOIN(",",TRUE,'Dados Aluno '!C76:W76)</f>
        <v/>
      </c>
    </row>
    <row r="83" spans="2:9" ht="24" customHeight="1" x14ac:dyDescent="0.25">
      <c r="B83" s="13">
        <v>18</v>
      </c>
      <c r="C83" s="25" t="s">
        <v>71</v>
      </c>
      <c r="D83" s="84" t="str">
        <f>IF(SONDAGEM!E103,'Atividades por habilidade'!X77,"")</f>
        <v/>
      </c>
      <c r="E83" s="87" t="str">
        <f>_xlfn.TEXTJOIN(",",TRUE,'Dados Aluno '!C77:W77)</f>
        <v/>
      </c>
    </row>
    <row r="84" spans="2:9" ht="24" customHeight="1" x14ac:dyDescent="0.25">
      <c r="B84" s="19" t="s">
        <v>35</v>
      </c>
      <c r="C84" s="26"/>
      <c r="D84" s="84">
        <f>COUNTIF(D66:D83,"verdadeiro")</f>
        <v>0</v>
      </c>
      <c r="E84" s="14"/>
    </row>
    <row r="89" spans="2:9" ht="24" customHeight="1" x14ac:dyDescent="0.25">
      <c r="B89" s="201" t="s">
        <v>158</v>
      </c>
      <c r="C89" s="202" t="s">
        <v>159</v>
      </c>
      <c r="D89" s="203" t="s">
        <v>160</v>
      </c>
      <c r="E89" s="214" t="s">
        <v>162</v>
      </c>
      <c r="F89" s="214" t="s">
        <v>164</v>
      </c>
    </row>
    <row r="90" spans="2:9" ht="24" customHeight="1" x14ac:dyDescent="0.25">
      <c r="B90" s="204" t="s">
        <v>113</v>
      </c>
      <c r="C90" s="205" t="s">
        <v>92</v>
      </c>
      <c r="D90" s="206">
        <f>Tabela41114[[#Totals],[ECM06]]</f>
        <v>0</v>
      </c>
      <c r="E90" s="215">
        <f>IF(Tabela12[[#This Row],[QUANTIDADE ]]&gt;4,Tabela12[[#This Row],[QUANTIDADE ]]/$D$111,0)</f>
        <v>0</v>
      </c>
      <c r="F90" s="218">
        <f>ROUND(Tabela12[[#This Row],[QTD DE ATIVIDADES PARA APLICAR 60 DIAS]],0)</f>
        <v>0</v>
      </c>
      <c r="I90" t="str">
        <f>REPT(Tabela12[[#This Row],[CÓDIGO DA ATIVIDADE]],Tabela12[[#This Row],[ARREDONDAMENTO]])</f>
        <v/>
      </c>
    </row>
    <row r="91" spans="2:9" ht="24" customHeight="1" x14ac:dyDescent="0.25">
      <c r="B91" s="204" t="s">
        <v>110</v>
      </c>
      <c r="C91" s="205" t="s">
        <v>89</v>
      </c>
      <c r="D91" s="206">
        <f>Tabela41114[[#Totals],[ECM03]]</f>
        <v>0</v>
      </c>
      <c r="E91" s="215">
        <f>IF(Tabela12[[#This Row],[QUANTIDADE ]]&gt;4,Tabela12[[#This Row],[QUANTIDADE ]]/$D$111,0)</f>
        <v>0</v>
      </c>
      <c r="F91" s="218">
        <f>ROUND(Tabela12[[#This Row],[QTD DE ATIVIDADES PARA APLICAR 60 DIAS]],0)</f>
        <v>0</v>
      </c>
      <c r="I91" t="str">
        <f>REPT(Tabela12[[#This Row],[CÓDIGO DA ATIVIDADE]],Tabela12[[#This Row],[ARREDONDAMENTO]])</f>
        <v/>
      </c>
    </row>
    <row r="92" spans="2:9" ht="24" customHeight="1" x14ac:dyDescent="0.25">
      <c r="B92" s="204" t="s">
        <v>109</v>
      </c>
      <c r="C92" s="205" t="s">
        <v>88</v>
      </c>
      <c r="D92" s="206">
        <f>Tabela41114[[#Totals],[ECM02]]</f>
        <v>0</v>
      </c>
      <c r="E92" s="215">
        <f>IF(Tabela12[[#This Row],[QUANTIDADE ]]&gt;4,Tabela12[[#This Row],[QUANTIDADE ]]/$D$111,0)</f>
        <v>0</v>
      </c>
      <c r="F92" s="218">
        <f>ROUND(Tabela12[[#This Row],[QTD DE ATIVIDADES PARA APLICAR 60 DIAS]],0)</f>
        <v>0</v>
      </c>
      <c r="I92" t="str">
        <f>REPT(Tabela12[[#This Row],[CÓDIGO DA ATIVIDADE]],Tabela12[[#This Row],[ARREDONDAMENTO]])</f>
        <v/>
      </c>
    </row>
    <row r="93" spans="2:9" ht="24" customHeight="1" x14ac:dyDescent="0.25">
      <c r="B93" s="204" t="s">
        <v>115</v>
      </c>
      <c r="C93" s="205" t="s">
        <v>94</v>
      </c>
      <c r="D93" s="206">
        <f>Tabela41114[[#Totals],[ECM08]]</f>
        <v>0</v>
      </c>
      <c r="E93" s="215">
        <f>IF(Tabela12[[#This Row],[QUANTIDADE ]]&gt;4,Tabela12[[#This Row],[QUANTIDADE ]]/$D$111,0)</f>
        <v>0</v>
      </c>
      <c r="F93" s="218">
        <f>ROUND(Tabela12[[#This Row],[QTD DE ATIVIDADES PARA APLICAR 60 DIAS]],0)</f>
        <v>0</v>
      </c>
      <c r="I93" t="str">
        <f>REPT(Tabela12[[#This Row],[CÓDIGO DA ATIVIDADE]],Tabela12[[#This Row],[ARREDONDAMENTO]])</f>
        <v/>
      </c>
    </row>
    <row r="94" spans="2:9" ht="24" customHeight="1" x14ac:dyDescent="0.25">
      <c r="B94" s="204" t="s">
        <v>114</v>
      </c>
      <c r="C94" s="205" t="s">
        <v>93</v>
      </c>
      <c r="D94" s="206">
        <f>Tabela41114[[#Totals],[ECM07]]</f>
        <v>0</v>
      </c>
      <c r="E94" s="215">
        <f>IF(Tabela12[[#This Row],[QUANTIDADE ]]&gt;4,Tabela12[[#This Row],[QUANTIDADE ]]/$D$111,0)</f>
        <v>0</v>
      </c>
      <c r="F94" s="218">
        <f>ROUND(Tabela12[[#This Row],[QTD DE ATIVIDADES PARA APLICAR 60 DIAS]],0)</f>
        <v>0</v>
      </c>
      <c r="I94" t="str">
        <f>REPT(Tabela12[[#This Row],[CÓDIGO DA ATIVIDADE]],Tabela12[[#This Row],[ARREDONDAMENTO]])</f>
        <v/>
      </c>
    </row>
    <row r="95" spans="2:9" ht="24" customHeight="1" x14ac:dyDescent="0.25">
      <c r="B95" s="210" t="s">
        <v>125</v>
      </c>
      <c r="C95" s="211" t="s">
        <v>104</v>
      </c>
      <c r="D95" s="212">
        <f>Tabela61316[[#Totals],[EIS03]]</f>
        <v>0</v>
      </c>
      <c r="E95" s="217">
        <f>IF(Tabela12[[#This Row],[QUANTIDADE ]]&gt;4,Tabela12[[#This Row],[QUANTIDADE ]]/$D$111,0)</f>
        <v>0</v>
      </c>
      <c r="F95" s="220">
        <f>ROUND(Tabela12[[#This Row],[QTD DE ATIVIDADES PARA APLICAR 60 DIAS]],0)</f>
        <v>0</v>
      </c>
      <c r="I95" t="str">
        <f>REPT(Tabela12[[#This Row],[CÓDIGO DA ATIVIDADE]],Tabela12[[#This Row],[ARREDONDAMENTO]])</f>
        <v/>
      </c>
    </row>
    <row r="96" spans="2:9" ht="24" customHeight="1" x14ac:dyDescent="0.25">
      <c r="B96" s="210" t="s">
        <v>128</v>
      </c>
      <c r="C96" s="211" t="s">
        <v>107</v>
      </c>
      <c r="D96" s="212">
        <f>Tabela61316[[#Totals],[NECP03]]</f>
        <v>0</v>
      </c>
      <c r="E96" s="217">
        <f>IF(Tabela12[[#This Row],[QUANTIDADE ]]&gt;4,Tabela12[[#This Row],[QUANTIDADE ]]/$D$111,0)</f>
        <v>0</v>
      </c>
      <c r="F96" s="220">
        <f>ROUND(Tabela12[[#This Row],[QTD DE ATIVIDADES PARA APLICAR 60 DIAS]],0)</f>
        <v>0</v>
      </c>
      <c r="I96" t="str">
        <f>REPT(Tabela12[[#This Row],[CÓDIGO DA ATIVIDADE]],Tabela12[[#This Row],[ARREDONDAMENTO]])</f>
        <v/>
      </c>
    </row>
    <row r="97" spans="1:9" ht="24" customHeight="1" x14ac:dyDescent="0.25">
      <c r="B97" s="204" t="s">
        <v>108</v>
      </c>
      <c r="C97" s="205" t="s">
        <v>87</v>
      </c>
      <c r="D97" s="206">
        <f>Tabela41114[[#Totals],[ECM01]]</f>
        <v>0</v>
      </c>
      <c r="E97" s="215">
        <f>IF(Tabela12[[#This Row],[QUANTIDADE ]]&gt;4,Tabela12[[#This Row],[QUANTIDADE ]]/$D$111,0)</f>
        <v>0</v>
      </c>
      <c r="F97" s="218">
        <f>ROUND(Tabela12[[#This Row],[QTD DE ATIVIDADES PARA APLICAR 60 DIAS]],0)</f>
        <v>0</v>
      </c>
      <c r="I97" t="str">
        <f>REPT(Tabela12[[#This Row],[CÓDIGO DA ATIVIDADE]],Tabela12[[#This Row],[ARREDONDAMENTO]])</f>
        <v/>
      </c>
    </row>
    <row r="98" spans="1:9" ht="24" customHeight="1" x14ac:dyDescent="0.25">
      <c r="B98" s="204" t="s">
        <v>112</v>
      </c>
      <c r="C98" s="205" t="s">
        <v>91</v>
      </c>
      <c r="D98" s="206">
        <f>Tabela41114[[#Totals],[ECM05]]</f>
        <v>0</v>
      </c>
      <c r="E98" s="215">
        <f>IF(Tabela12[[#This Row],[QUANTIDADE ]]&gt;4,Tabela12[[#This Row],[QUANTIDADE ]]/$D$111,0)</f>
        <v>0</v>
      </c>
      <c r="F98" s="218">
        <f>ROUND(Tabela12[[#This Row],[QTD DE ATIVIDADES PARA APLICAR 60 DIAS]],0)</f>
        <v>0</v>
      </c>
      <c r="I98" t="str">
        <f>REPT(Tabela12[[#This Row],[CÓDIGO DA ATIVIDADE]],Tabela12[[#This Row],[ARREDONDAMENTO]])</f>
        <v/>
      </c>
    </row>
    <row r="99" spans="1:9" ht="24" customHeight="1" x14ac:dyDescent="0.25">
      <c r="B99" s="210" t="s">
        <v>126</v>
      </c>
      <c r="C99" s="211" t="s">
        <v>106</v>
      </c>
      <c r="D99" s="212">
        <f>Tabela61316[[#Totals],[NEIS02]]</f>
        <v>0</v>
      </c>
      <c r="E99" s="217">
        <f>IF(Tabela12[[#This Row],[QUANTIDADE ]]&gt;4,Tabela12[[#This Row],[QUANTIDADE ]]/$D$111,0)</f>
        <v>0</v>
      </c>
      <c r="F99" s="220">
        <f>ROUND(Tabela12[[#This Row],[QTD DE ATIVIDADES PARA APLICAR 60 DIAS]],0)</f>
        <v>0</v>
      </c>
      <c r="I99" t="str">
        <f>REPT(Tabela12[[#This Row],[CÓDIGO DA ATIVIDADE]],Tabela12[[#This Row],[ARREDONDAMENTO]])</f>
        <v/>
      </c>
    </row>
    <row r="100" spans="1:9" ht="24" customHeight="1" x14ac:dyDescent="0.25">
      <c r="B100" s="210" t="s">
        <v>127</v>
      </c>
      <c r="C100" s="211" t="s">
        <v>105</v>
      </c>
      <c r="D100" s="212">
        <f>Tabela61316[[#Totals],[NEIS01]]</f>
        <v>0</v>
      </c>
      <c r="E100" s="217">
        <f>IF(Tabela12[[#This Row],[QUANTIDADE ]]&gt;4,Tabela12[[#This Row],[QUANTIDADE ]]/$D$111,0)</f>
        <v>0</v>
      </c>
      <c r="F100" s="220">
        <f>ROUND(Tabela12[[#This Row],[QTD DE ATIVIDADES PARA APLICAR 60 DIAS]],0)</f>
        <v>0</v>
      </c>
      <c r="I100" t="str">
        <f>REPT(Tabela12[[#This Row],[CÓDIGO DA ATIVIDADE]],Tabela12[[#This Row],[ARREDONDAMENTO]])</f>
        <v/>
      </c>
    </row>
    <row r="101" spans="1:9" ht="24" customHeight="1" x14ac:dyDescent="0.25">
      <c r="B101" s="207" t="s">
        <v>116</v>
      </c>
      <c r="C101" s="208" t="s">
        <v>95</v>
      </c>
      <c r="D101" s="209">
        <f>Tabela51215[[#Totals],[ECP01]]</f>
        <v>0</v>
      </c>
      <c r="E101" s="216">
        <f>IF(Tabela12[[#This Row],[QUANTIDADE ]]&gt;4,Tabela12[[#This Row],[QUANTIDADE ]]/$D$111,0)</f>
        <v>0</v>
      </c>
      <c r="F101" s="219">
        <f>ROUND(Tabela12[[#This Row],[QTD DE ATIVIDADES PARA APLICAR 60 DIAS]],0)</f>
        <v>0</v>
      </c>
      <c r="I101" t="str">
        <f>REPT(Tabela12[[#This Row],[CÓDIGO DA ATIVIDADE]],Tabela12[[#This Row],[ARREDONDAMENTO]])</f>
        <v/>
      </c>
    </row>
    <row r="102" spans="1:9" ht="24" customHeight="1" x14ac:dyDescent="0.25">
      <c r="B102" s="207" t="s">
        <v>119</v>
      </c>
      <c r="C102" s="208" t="s">
        <v>98</v>
      </c>
      <c r="D102" s="209">
        <f>Tabela51215[[#Totals],[ECP04]]</f>
        <v>0</v>
      </c>
      <c r="E102" s="216">
        <f>IF(Tabela12[[#This Row],[QUANTIDADE ]]&gt;4,Tabela12[[#This Row],[QUANTIDADE ]]/$D$111,0)</f>
        <v>0</v>
      </c>
      <c r="F102" s="219">
        <f>ROUND(Tabela12[[#This Row],[QTD DE ATIVIDADES PARA APLICAR 60 DIAS]],0)</f>
        <v>0</v>
      </c>
      <c r="I102" t="str">
        <f>REPT(Tabela12[[#This Row],[CÓDIGO DA ATIVIDADE]],Tabela12[[#This Row],[ARREDONDAMENTO]])</f>
        <v/>
      </c>
    </row>
    <row r="103" spans="1:9" ht="24" customHeight="1" x14ac:dyDescent="0.25">
      <c r="B103" s="207" t="s">
        <v>120</v>
      </c>
      <c r="C103" s="208" t="s">
        <v>99</v>
      </c>
      <c r="D103" s="209">
        <f>Tabela51215[[#Totals],[ECP05]]</f>
        <v>0</v>
      </c>
      <c r="E103" s="216">
        <f>IF(Tabela12[[#This Row],[QUANTIDADE ]]&gt;4,Tabela12[[#This Row],[QUANTIDADE ]]/$D$111,0)</f>
        <v>0</v>
      </c>
      <c r="F103" s="219">
        <f>ROUND(Tabela12[[#This Row],[QTD DE ATIVIDADES PARA APLICAR 60 DIAS]],0)</f>
        <v>0</v>
      </c>
      <c r="I103" t="str">
        <f>REPT(Tabela12[[#This Row],[CÓDIGO DA ATIVIDADE]],Tabela12[[#This Row],[ARREDONDAMENTO]])</f>
        <v/>
      </c>
    </row>
    <row r="104" spans="1:9" ht="24" customHeight="1" x14ac:dyDescent="0.25">
      <c r="B104" s="207" t="s">
        <v>121</v>
      </c>
      <c r="C104" s="208" t="s">
        <v>100</v>
      </c>
      <c r="D104" s="209">
        <f>Tabela51215[[#Totals],[ECP06]]</f>
        <v>0</v>
      </c>
      <c r="E104" s="216">
        <f>IF(Tabela12[[#This Row],[QUANTIDADE ]]&gt;4,Tabela12[[#This Row],[QUANTIDADE ]]/$D$111,0)</f>
        <v>0</v>
      </c>
      <c r="F104" s="219">
        <f>ROUND(Tabela12[[#This Row],[QTD DE ATIVIDADES PARA APLICAR 60 DIAS]],0)</f>
        <v>0</v>
      </c>
      <c r="I104" t="str">
        <f>REPT(Tabela12[[#This Row],[CÓDIGO DA ATIVIDADE]],Tabela12[[#This Row],[ARREDONDAMENTO]])</f>
        <v/>
      </c>
    </row>
    <row r="105" spans="1:9" ht="24" customHeight="1" x14ac:dyDescent="0.25">
      <c r="B105" s="210" t="s">
        <v>124</v>
      </c>
      <c r="C105" s="211" t="s">
        <v>103</v>
      </c>
      <c r="D105" s="212">
        <f>Tabela61316[[#Totals],[EIS02]]</f>
        <v>0</v>
      </c>
      <c r="E105" s="217">
        <f>IF(Tabela12[[#This Row],[QUANTIDADE ]]&gt;4,Tabela12[[#This Row],[QUANTIDADE ]]/$D$111,0)</f>
        <v>0</v>
      </c>
      <c r="F105" s="220">
        <f>ROUND(Tabela12[[#This Row],[QTD DE ATIVIDADES PARA APLICAR 60 DIAS]],0)</f>
        <v>0</v>
      </c>
      <c r="I105" t="str">
        <f>REPT(Tabela12[[#This Row],[CÓDIGO DA ATIVIDADE]],Tabela12[[#This Row],[ARREDONDAMENTO]])</f>
        <v/>
      </c>
    </row>
    <row r="106" spans="1:9" ht="24" customHeight="1" x14ac:dyDescent="0.25">
      <c r="B106" s="207" t="s">
        <v>122</v>
      </c>
      <c r="C106" s="208" t="s">
        <v>101</v>
      </c>
      <c r="D106" s="209">
        <f>Tabela51215[[#Totals],[NECP01]]</f>
        <v>0</v>
      </c>
      <c r="E106" s="216">
        <f>IF(Tabela12[[#This Row],[QUANTIDADE ]]&gt;4,Tabela12[[#This Row],[QUANTIDADE ]]/$D$111,0)</f>
        <v>0</v>
      </c>
      <c r="F106" s="219">
        <f>ROUND(Tabela12[[#This Row],[QTD DE ATIVIDADES PARA APLICAR 60 DIAS]],0)</f>
        <v>0</v>
      </c>
      <c r="I106" t="str">
        <f>REPT(Tabela12[[#This Row],[CÓDIGO DA ATIVIDADE]],Tabela12[[#This Row],[ARREDONDAMENTO]])</f>
        <v/>
      </c>
    </row>
    <row r="107" spans="1:9" ht="24" customHeight="1" x14ac:dyDescent="0.25">
      <c r="B107" s="207" t="s">
        <v>117</v>
      </c>
      <c r="C107" s="208" t="s">
        <v>96</v>
      </c>
      <c r="D107" s="209">
        <f>Tabela51215[[#Totals],[ECP02]]</f>
        <v>0</v>
      </c>
      <c r="E107" s="216">
        <f>IF(Tabela12[[#This Row],[QUANTIDADE ]]&gt;4,Tabela12[[#This Row],[QUANTIDADE ]]/$D$111,0)</f>
        <v>0</v>
      </c>
      <c r="F107" s="219">
        <f>ROUND(Tabela12[[#This Row],[QTD DE ATIVIDADES PARA APLICAR 60 DIAS]],0)</f>
        <v>0</v>
      </c>
      <c r="I107" t="str">
        <f>REPT(Tabela12[[#This Row],[CÓDIGO DA ATIVIDADE]],Tabela12[[#This Row],[ARREDONDAMENTO]])</f>
        <v/>
      </c>
    </row>
    <row r="108" spans="1:9" ht="24" customHeight="1" x14ac:dyDescent="0.25">
      <c r="A108" s="81"/>
      <c r="B108" s="221" t="s">
        <v>35</v>
      </c>
      <c r="C108" s="222">
        <f>SUBTOTAL(103,Tabela12[NOME DA ATIVIDADE])</f>
        <v>18</v>
      </c>
      <c r="D108" s="223">
        <f>SUBTOTAL(109,Tabela12[[QUANTIDADE ]])</f>
        <v>0</v>
      </c>
      <c r="E108" s="224">
        <f>SUBTOTAL(109,Tabela12[QTD DE ATIVIDADES PARA APLICAR 60 DIAS])</f>
        <v>0</v>
      </c>
      <c r="F108" s="224">
        <f>SUBTOTAL(109,Tabela12[ARREDONDAMENTO])</f>
        <v>0</v>
      </c>
    </row>
    <row r="110" spans="1:9" ht="24" customHeight="1" x14ac:dyDescent="0.25">
      <c r="C110" s="213" t="s">
        <v>165</v>
      </c>
      <c r="D110" s="213">
        <f>SUMIF(Tabela12[[QUANTIDADE ]],"&gt;4")</f>
        <v>0</v>
      </c>
    </row>
    <row r="111" spans="1:9" ht="24" customHeight="1" x14ac:dyDescent="0.25">
      <c r="C111" s="213" t="s">
        <v>166</v>
      </c>
      <c r="D111" s="213">
        <f>D110/60</f>
        <v>0</v>
      </c>
    </row>
    <row r="113" spans="2:6" ht="24" customHeight="1" x14ac:dyDescent="0.25">
      <c r="C113" s="213" t="s">
        <v>161</v>
      </c>
      <c r="D113" s="213">
        <f>MIN(Tabela12[[#Data],[#Totals],[QUANTIDADE ]])</f>
        <v>0</v>
      </c>
    </row>
    <row r="115" spans="2:6" ht="24" customHeight="1" x14ac:dyDescent="0.25">
      <c r="C115" s="213" t="s">
        <v>163</v>
      </c>
      <c r="D115" s="213">
        <f>MAX(Tabela12[[QUANTIDADE ]])</f>
        <v>0</v>
      </c>
      <c r="E115" s="213">
        <f>MATCH(D115,Tabela12[[QUANTIDADE ]],0)</f>
        <v>1</v>
      </c>
      <c r="F115" s="213" t="str" cm="1">
        <f t="array" ref="F115">INDEX(Tabela12[CÓDIGO DA ATIVIDADE],E115)</f>
        <v>ECM06</v>
      </c>
    </row>
    <row r="117" spans="2:6" ht="24" customHeight="1" x14ac:dyDescent="0.25">
      <c r="B117" s="225" t="s">
        <v>158</v>
      </c>
      <c r="C117" s="225" t="s">
        <v>159</v>
      </c>
      <c r="D117" s="226" t="s">
        <v>160</v>
      </c>
      <c r="E117" s="227" t="s">
        <v>162</v>
      </c>
    </row>
    <row r="118" spans="2:6" ht="24" customHeight="1" x14ac:dyDescent="0.25">
      <c r="B118" s="208" t="s">
        <v>118</v>
      </c>
      <c r="C118" s="208" t="s">
        <v>97</v>
      </c>
      <c r="D118" s="209">
        <f>Tabela51215[[#Totals],[ECP03]]</f>
        <v>0</v>
      </c>
      <c r="E118" s="219">
        <v>60</v>
      </c>
    </row>
    <row r="119" spans="2:6" ht="24" customHeight="1" x14ac:dyDescent="0.25">
      <c r="B119" s="211" t="s">
        <v>123</v>
      </c>
      <c r="C119" s="211" t="s">
        <v>102</v>
      </c>
      <c r="D119" s="212">
        <f>Tabela61316[[#Totals],[EIS01]]</f>
        <v>0</v>
      </c>
      <c r="E119" s="220">
        <v>60</v>
      </c>
    </row>
    <row r="120" spans="2:6" ht="24" customHeight="1" x14ac:dyDescent="0.25">
      <c r="B120" s="205" t="s">
        <v>111</v>
      </c>
      <c r="C120" s="205" t="s">
        <v>90</v>
      </c>
      <c r="D120" s="206">
        <f>Tabela41114[[#Totals],[ECM04]]</f>
        <v>0</v>
      </c>
      <c r="E120" s="218">
        <f>IF(OR(SONDAGEM!C19,SONDAGEM!C20),60,0)</f>
        <v>0</v>
      </c>
    </row>
  </sheetData>
  <mergeCells count="6">
    <mergeCell ref="I7:J7"/>
    <mergeCell ref="G9:H9"/>
    <mergeCell ref="G8:H8"/>
    <mergeCell ref="G20:I20"/>
    <mergeCell ref="H27:J27"/>
    <mergeCell ref="I8:J8"/>
  </mergeCells>
  <phoneticPr fontId="45" type="noConversion"/>
  <printOptions horizontalCentered="1"/>
  <pageMargins left="0.45" right="0.45" top="0.4" bottom="0.5" header="0.3" footer="0.3"/>
  <pageSetup fitToHeight="0" orientation="landscape" verticalDpi="598" r:id="rId1"/>
  <headerFooter differentFirst="1">
    <oddFooter>Página &amp;P de &amp;N</oddFooter>
  </headerFooter>
  <ignoredErrors>
    <ignoredError sqref="C66:C83" calculatedColumn="1"/>
  </ignoredErrors>
  <drawing r:id="rId2"/>
  <tableParts count="4"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0DA45-85FC-405D-B77D-2A57A21B1B31}">
  <sheetPr>
    <pageSetUpPr fitToPage="1"/>
  </sheetPr>
  <dimension ref="A1:O50"/>
  <sheetViews>
    <sheetView view="pageBreakPreview" zoomScale="60" zoomScaleNormal="78" workbookViewId="0">
      <selection activeCell="O31" sqref="A1:O31"/>
    </sheetView>
  </sheetViews>
  <sheetFormatPr defaultColWidth="9" defaultRowHeight="15.75" x14ac:dyDescent="0.25"/>
  <cols>
    <col min="1" max="15" width="12.375" style="232" customWidth="1"/>
    <col min="16" max="16384" width="9" style="232"/>
  </cols>
  <sheetData>
    <row r="1" spans="1:15" s="233" customFormat="1" ht="45" customHeight="1" x14ac:dyDescent="0.25">
      <c r="A1" s="247" t="s">
        <v>167</v>
      </c>
      <c r="B1" s="247" t="s">
        <v>168</v>
      </c>
      <c r="C1" s="247" t="s">
        <v>169</v>
      </c>
      <c r="D1" s="247" t="s">
        <v>170</v>
      </c>
      <c r="E1" s="248" t="s">
        <v>171</v>
      </c>
      <c r="F1" s="249" t="s">
        <v>167</v>
      </c>
      <c r="G1" s="247" t="s">
        <v>168</v>
      </c>
      <c r="H1" s="247" t="s">
        <v>169</v>
      </c>
      <c r="I1" s="247" t="s">
        <v>170</v>
      </c>
      <c r="J1" s="247" t="s">
        <v>171</v>
      </c>
      <c r="K1" s="247" t="s">
        <v>167</v>
      </c>
      <c r="L1" s="247" t="s">
        <v>168</v>
      </c>
      <c r="M1" s="247" t="s">
        <v>169</v>
      </c>
      <c r="N1" s="247" t="s">
        <v>170</v>
      </c>
      <c r="O1" s="248" t="s">
        <v>171</v>
      </c>
    </row>
    <row r="2" spans="1:15" ht="18.75" customHeight="1" x14ac:dyDescent="0.25">
      <c r="A2" s="273" t="s">
        <v>172</v>
      </c>
      <c r="B2" s="274"/>
      <c r="C2" s="274"/>
      <c r="D2" s="274"/>
      <c r="E2" s="275"/>
      <c r="F2" s="276" t="s">
        <v>172</v>
      </c>
      <c r="G2" s="274"/>
      <c r="H2" s="274"/>
      <c r="I2" s="274"/>
      <c r="J2" s="275"/>
      <c r="K2" s="276" t="s">
        <v>172</v>
      </c>
      <c r="L2" s="274"/>
      <c r="M2" s="274"/>
      <c r="N2" s="274"/>
      <c r="O2" s="277"/>
    </row>
    <row r="3" spans="1:15" x14ac:dyDescent="0.25">
      <c r="A3" s="242"/>
      <c r="B3" s="253"/>
      <c r="C3" s="253"/>
      <c r="D3" s="253"/>
      <c r="E3" s="243"/>
      <c r="F3" s="253"/>
      <c r="G3" s="253"/>
      <c r="H3" s="253"/>
      <c r="I3" s="253"/>
      <c r="J3" s="253"/>
      <c r="K3" s="242"/>
      <c r="L3" s="253"/>
      <c r="M3" s="253"/>
      <c r="N3" s="253"/>
      <c r="O3" s="243"/>
    </row>
    <row r="4" spans="1:15" x14ac:dyDescent="0.25">
      <c r="A4" s="240"/>
      <c r="B4" s="236"/>
      <c r="C4" s="236"/>
      <c r="D4" s="241"/>
      <c r="E4" s="236"/>
      <c r="F4" s="236"/>
      <c r="G4" s="236"/>
      <c r="H4" s="236"/>
      <c r="I4" s="236"/>
      <c r="J4" s="240"/>
      <c r="K4" s="236"/>
      <c r="L4" s="236"/>
      <c r="M4" s="240"/>
      <c r="N4" s="236"/>
      <c r="O4" s="254"/>
    </row>
    <row r="5" spans="1:15" x14ac:dyDescent="0.25">
      <c r="A5" s="242"/>
      <c r="B5" s="253"/>
      <c r="C5" s="253"/>
      <c r="D5" s="253"/>
      <c r="E5" s="243"/>
      <c r="F5" s="253"/>
      <c r="G5" s="253"/>
      <c r="H5" s="253"/>
      <c r="I5" s="253"/>
      <c r="J5" s="253"/>
      <c r="K5" s="242"/>
      <c r="L5" s="253"/>
      <c r="M5" s="253"/>
      <c r="N5" s="253"/>
      <c r="O5" s="243"/>
    </row>
    <row r="6" spans="1:15" x14ac:dyDescent="0.25">
      <c r="A6" s="242"/>
      <c r="B6" s="253"/>
      <c r="C6" s="253"/>
      <c r="D6" s="253"/>
      <c r="E6" s="243"/>
      <c r="F6" s="253"/>
      <c r="G6" s="253"/>
      <c r="H6" s="253"/>
      <c r="I6" s="253"/>
      <c r="J6" s="253"/>
      <c r="K6" s="242"/>
      <c r="L6" s="253"/>
      <c r="M6" s="253"/>
      <c r="N6" s="253"/>
      <c r="O6" s="243"/>
    </row>
    <row r="7" spans="1:15" ht="15" customHeight="1" x14ac:dyDescent="0.25">
      <c r="A7" s="242"/>
      <c r="B7" s="253"/>
      <c r="C7" s="253"/>
      <c r="D7" s="253"/>
      <c r="E7" s="243"/>
      <c r="F7" s="253"/>
      <c r="G7" s="253"/>
      <c r="H7" s="253"/>
      <c r="I7" s="253"/>
      <c r="J7" s="253"/>
      <c r="K7" s="242"/>
      <c r="L7" s="253"/>
      <c r="M7" s="253"/>
      <c r="N7" s="253"/>
      <c r="O7" s="243"/>
    </row>
    <row r="8" spans="1:15" ht="16.5" thickBot="1" x14ac:dyDescent="0.3">
      <c r="A8" s="244"/>
      <c r="B8" s="245"/>
      <c r="C8" s="245"/>
      <c r="D8" s="245"/>
      <c r="E8" s="246"/>
      <c r="F8" s="245"/>
      <c r="G8" s="245"/>
      <c r="H8" s="245"/>
      <c r="I8" s="245"/>
      <c r="J8" s="245"/>
      <c r="K8" s="244"/>
      <c r="L8" s="245"/>
      <c r="M8" s="245"/>
      <c r="N8" s="245"/>
      <c r="O8" s="246"/>
    </row>
    <row r="9" spans="1:15" s="233" customFormat="1" ht="42" customHeight="1" x14ac:dyDescent="0.25">
      <c r="A9" s="250" t="s">
        <v>167</v>
      </c>
      <c r="B9" s="250" t="s">
        <v>168</v>
      </c>
      <c r="C9" s="250" t="s">
        <v>169</v>
      </c>
      <c r="D9" s="250" t="s">
        <v>170</v>
      </c>
      <c r="E9" s="251" t="s">
        <v>171</v>
      </c>
      <c r="F9" s="250" t="s">
        <v>167</v>
      </c>
      <c r="G9" s="250" t="s">
        <v>168</v>
      </c>
      <c r="H9" s="250" t="s">
        <v>169</v>
      </c>
      <c r="I9" s="250" t="s">
        <v>170</v>
      </c>
      <c r="J9" s="251" t="s">
        <v>171</v>
      </c>
      <c r="K9" s="250" t="s">
        <v>167</v>
      </c>
      <c r="L9" s="250" t="s">
        <v>168</v>
      </c>
      <c r="M9" s="250" t="s">
        <v>169</v>
      </c>
      <c r="N9" s="250" t="s">
        <v>170</v>
      </c>
      <c r="O9" s="251" t="s">
        <v>171</v>
      </c>
    </row>
    <row r="10" spans="1:15" ht="13.9" customHeight="1" x14ac:dyDescent="0.25">
      <c r="A10" s="279" t="s">
        <v>172</v>
      </c>
      <c r="B10" s="280"/>
      <c r="C10" s="280"/>
      <c r="D10" s="280"/>
      <c r="E10" s="281"/>
      <c r="F10" s="282" t="s">
        <v>172</v>
      </c>
      <c r="G10" s="280"/>
      <c r="H10" s="280"/>
      <c r="I10" s="280"/>
      <c r="J10" s="281"/>
      <c r="K10" s="282" t="s">
        <v>172</v>
      </c>
      <c r="L10" s="280"/>
      <c r="M10" s="280"/>
      <c r="N10" s="280"/>
      <c r="O10" s="283"/>
    </row>
    <row r="11" spans="1:15" x14ac:dyDescent="0.25">
      <c r="A11" s="234"/>
      <c r="E11" s="235"/>
      <c r="F11" s="234"/>
      <c r="J11" s="235"/>
      <c r="K11" s="234"/>
      <c r="O11" s="235"/>
    </row>
    <row r="12" spans="1:15" x14ac:dyDescent="0.25">
      <c r="A12" s="240"/>
      <c r="B12" s="236"/>
      <c r="C12" s="236"/>
      <c r="D12" s="236"/>
      <c r="E12" s="240"/>
      <c r="F12" s="240"/>
      <c r="G12" s="236"/>
      <c r="H12" s="236"/>
      <c r="I12" s="236"/>
      <c r="J12" s="241"/>
      <c r="K12" s="240"/>
      <c r="L12" s="236"/>
      <c r="M12" s="236"/>
      <c r="N12" s="236"/>
      <c r="O12" s="254"/>
    </row>
    <row r="13" spans="1:15" x14ac:dyDescent="0.25">
      <c r="A13" s="234"/>
      <c r="E13" s="235"/>
      <c r="F13" s="234"/>
      <c r="J13" s="235"/>
      <c r="K13" s="234"/>
      <c r="O13" s="235"/>
    </row>
    <row r="14" spans="1:15" x14ac:dyDescent="0.25">
      <c r="A14" s="234"/>
      <c r="E14" s="235"/>
      <c r="J14" s="235"/>
      <c r="K14" s="234"/>
      <c r="O14" s="235"/>
    </row>
    <row r="15" spans="1:15" ht="15" customHeight="1" x14ac:dyDescent="0.25">
      <c r="A15" s="234"/>
      <c r="E15" s="235"/>
      <c r="F15" s="234"/>
      <c r="J15" s="235"/>
      <c r="K15" s="234"/>
      <c r="O15" s="235"/>
    </row>
    <row r="16" spans="1:15" ht="16.5" thickBot="1" x14ac:dyDescent="0.3">
      <c r="A16" s="238"/>
      <c r="B16" s="237"/>
      <c r="C16" s="237"/>
      <c r="D16" s="237"/>
      <c r="E16" s="239"/>
      <c r="F16" s="238"/>
      <c r="G16" s="237"/>
      <c r="H16" s="237"/>
      <c r="I16" s="237"/>
      <c r="J16" s="239"/>
      <c r="K16" s="238"/>
      <c r="L16" s="237"/>
      <c r="M16" s="237"/>
      <c r="N16" s="237"/>
      <c r="O16" s="239"/>
    </row>
    <row r="17" spans="1:15" s="233" customFormat="1" ht="42" customHeight="1" x14ac:dyDescent="0.25">
      <c r="A17" s="250" t="s">
        <v>167</v>
      </c>
      <c r="B17" s="250" t="s">
        <v>168</v>
      </c>
      <c r="C17" s="250" t="s">
        <v>169</v>
      </c>
      <c r="D17" s="250" t="s">
        <v>170</v>
      </c>
      <c r="E17" s="250" t="s">
        <v>171</v>
      </c>
      <c r="F17" s="250" t="s">
        <v>167</v>
      </c>
      <c r="G17" s="250" t="s">
        <v>168</v>
      </c>
      <c r="H17" s="250" t="s">
        <v>169</v>
      </c>
      <c r="I17" s="250" t="s">
        <v>170</v>
      </c>
      <c r="J17" s="250" t="s">
        <v>171</v>
      </c>
      <c r="K17" s="250" t="s">
        <v>167</v>
      </c>
      <c r="L17" s="250" t="s">
        <v>168</v>
      </c>
      <c r="M17" s="250" t="s">
        <v>169</v>
      </c>
      <c r="N17" s="250" t="s">
        <v>170</v>
      </c>
      <c r="O17" s="251" t="s">
        <v>171</v>
      </c>
    </row>
    <row r="18" spans="1:15" ht="18.75" customHeight="1" x14ac:dyDescent="0.25">
      <c r="A18" s="279" t="s">
        <v>172</v>
      </c>
      <c r="B18" s="280"/>
      <c r="C18" s="280"/>
      <c r="D18" s="280"/>
      <c r="E18" s="281"/>
      <c r="F18" s="282" t="s">
        <v>172</v>
      </c>
      <c r="G18" s="280"/>
      <c r="H18" s="280"/>
      <c r="I18" s="280"/>
      <c r="J18" s="281"/>
      <c r="K18" s="282" t="s">
        <v>172</v>
      </c>
      <c r="L18" s="280"/>
      <c r="M18" s="280"/>
      <c r="N18" s="280"/>
      <c r="O18" s="283"/>
    </row>
    <row r="19" spans="1:15" x14ac:dyDescent="0.25">
      <c r="A19" s="234"/>
      <c r="E19" s="235"/>
      <c r="K19" s="234"/>
      <c r="O19" s="235"/>
    </row>
    <row r="20" spans="1:15" x14ac:dyDescent="0.25">
      <c r="A20" s="240"/>
      <c r="B20" s="236"/>
      <c r="C20" s="236"/>
      <c r="D20" s="241"/>
      <c r="E20" s="236"/>
      <c r="F20" s="236"/>
      <c r="G20" s="236"/>
      <c r="H20" s="236"/>
      <c r="I20" s="236"/>
      <c r="J20" s="240"/>
      <c r="K20" s="236"/>
      <c r="L20" s="236"/>
      <c r="M20" s="240"/>
      <c r="N20" s="236"/>
      <c r="O20" s="254"/>
    </row>
    <row r="21" spans="1:15" x14ac:dyDescent="0.25">
      <c r="A21" s="234"/>
      <c r="E21" s="235"/>
      <c r="K21" s="234"/>
      <c r="O21" s="235"/>
    </row>
    <row r="22" spans="1:15" x14ac:dyDescent="0.25">
      <c r="A22" s="234"/>
      <c r="E22" s="235"/>
      <c r="K22" s="234"/>
      <c r="O22" s="235"/>
    </row>
    <row r="23" spans="1:15" x14ac:dyDescent="0.25">
      <c r="A23" s="234"/>
      <c r="E23" s="235"/>
      <c r="K23" s="234"/>
      <c r="O23" s="235"/>
    </row>
    <row r="24" spans="1:15" ht="16.5" thickBot="1" x14ac:dyDescent="0.3">
      <c r="A24" s="238"/>
      <c r="B24" s="237"/>
      <c r="C24" s="237"/>
      <c r="D24" s="237"/>
      <c r="E24" s="239"/>
      <c r="F24" s="237"/>
      <c r="G24" s="237"/>
      <c r="H24" s="237"/>
      <c r="I24" s="237"/>
      <c r="J24" s="237"/>
      <c r="K24" s="238"/>
      <c r="L24" s="237"/>
      <c r="M24" s="237"/>
      <c r="N24" s="237"/>
      <c r="O24" s="239"/>
    </row>
    <row r="25" spans="1:15" s="233" customFormat="1" ht="42" customHeight="1" x14ac:dyDescent="0.25">
      <c r="A25" s="250" t="s">
        <v>167</v>
      </c>
      <c r="B25" s="250" t="s">
        <v>168</v>
      </c>
      <c r="C25" s="250" t="s">
        <v>169</v>
      </c>
      <c r="D25" s="250" t="s">
        <v>170</v>
      </c>
      <c r="E25" s="250" t="s">
        <v>171</v>
      </c>
      <c r="F25" s="250" t="s">
        <v>167</v>
      </c>
      <c r="G25" s="250" t="s">
        <v>168</v>
      </c>
      <c r="H25" s="250" t="s">
        <v>169</v>
      </c>
      <c r="I25" s="250" t="s">
        <v>170</v>
      </c>
      <c r="J25" s="250" t="s">
        <v>171</v>
      </c>
      <c r="K25" s="250" t="s">
        <v>167</v>
      </c>
      <c r="L25" s="250" t="s">
        <v>168</v>
      </c>
      <c r="M25" s="250" t="s">
        <v>169</v>
      </c>
      <c r="N25" s="250" t="s">
        <v>170</v>
      </c>
      <c r="O25" s="251" t="s">
        <v>171</v>
      </c>
    </row>
    <row r="26" spans="1:15" ht="18.75" customHeight="1" x14ac:dyDescent="0.25">
      <c r="A26" s="279" t="s">
        <v>172</v>
      </c>
      <c r="B26" s="280"/>
      <c r="C26" s="280"/>
      <c r="D26" s="280"/>
      <c r="E26" s="281"/>
      <c r="F26" s="282" t="s">
        <v>172</v>
      </c>
      <c r="G26" s="280"/>
      <c r="H26" s="280"/>
      <c r="I26" s="280"/>
      <c r="J26" s="281"/>
      <c r="K26" s="282" t="s">
        <v>172</v>
      </c>
      <c r="L26" s="280"/>
      <c r="M26" s="280"/>
      <c r="N26" s="280"/>
      <c r="O26" s="283"/>
    </row>
    <row r="27" spans="1:15" x14ac:dyDescent="0.25">
      <c r="A27" s="234"/>
      <c r="E27" s="235"/>
      <c r="K27" s="234"/>
      <c r="O27" s="235"/>
    </row>
    <row r="28" spans="1:15" x14ac:dyDescent="0.25">
      <c r="A28" s="240"/>
      <c r="B28" s="236"/>
      <c r="C28" s="236"/>
      <c r="D28" s="236"/>
      <c r="E28" s="240"/>
      <c r="F28" s="240"/>
      <c r="G28" s="236"/>
      <c r="H28" s="236"/>
      <c r="I28" s="236"/>
      <c r="J28" s="241"/>
      <c r="K28" s="240"/>
      <c r="L28" s="236"/>
      <c r="M28" s="236"/>
      <c r="N28" s="236"/>
      <c r="O28" s="254"/>
    </row>
    <row r="29" spans="1:15" x14ac:dyDescent="0.25">
      <c r="A29" s="234"/>
      <c r="E29" s="235"/>
      <c r="J29" s="235"/>
      <c r="K29" s="234"/>
      <c r="O29" s="235"/>
    </row>
    <row r="30" spans="1:15" x14ac:dyDescent="0.25">
      <c r="A30" s="234"/>
      <c r="E30" s="235"/>
      <c r="K30" s="234"/>
      <c r="O30" s="235"/>
    </row>
    <row r="31" spans="1:15" x14ac:dyDescent="0.25">
      <c r="A31" s="234"/>
      <c r="E31" s="235"/>
      <c r="K31" s="234"/>
      <c r="O31" s="235"/>
    </row>
    <row r="32" spans="1:15" ht="16.5" thickBot="1" x14ac:dyDescent="0.3">
      <c r="A32" s="238"/>
      <c r="B32" s="237"/>
      <c r="C32" s="237"/>
      <c r="D32" s="237"/>
      <c r="E32" s="239"/>
      <c r="K32" s="234"/>
      <c r="O32" s="235"/>
    </row>
    <row r="33" spans="1:15" x14ac:dyDescent="0.25">
      <c r="A33" s="287" t="s">
        <v>174</v>
      </c>
      <c r="B33" s="288"/>
      <c r="C33" s="288"/>
      <c r="D33" s="288"/>
      <c r="E33" s="288"/>
      <c r="F33" s="288"/>
      <c r="G33" s="288"/>
      <c r="H33" s="288"/>
      <c r="I33" s="288"/>
      <c r="J33" s="288"/>
      <c r="K33" s="288"/>
      <c r="L33" s="288"/>
      <c r="M33" s="288"/>
      <c r="N33" s="288"/>
      <c r="O33" s="289"/>
    </row>
    <row r="34" spans="1:15" ht="21" customHeight="1" x14ac:dyDescent="0.25">
      <c r="A34" s="278" t="s">
        <v>92</v>
      </c>
      <c r="B34" s="278"/>
      <c r="C34" s="278"/>
      <c r="D34" s="278"/>
      <c r="E34" s="278"/>
      <c r="F34" s="278"/>
      <c r="G34" s="278"/>
      <c r="H34" s="278"/>
      <c r="I34" s="278"/>
      <c r="J34" s="278"/>
      <c r="K34" s="278"/>
      <c r="L34" s="278"/>
      <c r="M34" s="278"/>
      <c r="N34" s="278"/>
      <c r="O34" s="278"/>
    </row>
    <row r="35" spans="1:15" ht="21.75" customHeight="1" x14ac:dyDescent="0.25">
      <c r="A35" s="278" t="s">
        <v>89</v>
      </c>
      <c r="B35" s="278"/>
      <c r="C35" s="278"/>
      <c r="D35" s="278"/>
      <c r="E35" s="278"/>
      <c r="F35" s="278"/>
      <c r="G35" s="278"/>
      <c r="H35" s="278"/>
      <c r="I35" s="278"/>
      <c r="J35" s="278"/>
      <c r="K35" s="278"/>
      <c r="L35" s="278"/>
      <c r="M35" s="278"/>
      <c r="N35" s="278"/>
      <c r="O35" s="278"/>
    </row>
    <row r="36" spans="1:15" ht="21.75" customHeight="1" x14ac:dyDescent="0.25">
      <c r="A36" s="278" t="s">
        <v>88</v>
      </c>
      <c r="B36" s="278"/>
      <c r="C36" s="278"/>
      <c r="D36" s="278"/>
      <c r="E36" s="278"/>
      <c r="F36" s="278"/>
      <c r="G36" s="278"/>
      <c r="H36" s="278"/>
      <c r="I36" s="278"/>
      <c r="J36" s="278"/>
      <c r="K36" s="278"/>
      <c r="L36" s="278"/>
      <c r="M36" s="278"/>
      <c r="N36" s="278"/>
      <c r="O36" s="278"/>
    </row>
    <row r="37" spans="1:15" ht="21.75" customHeight="1" x14ac:dyDescent="0.25">
      <c r="A37" s="290" t="s">
        <v>173</v>
      </c>
      <c r="B37" s="290"/>
      <c r="C37" s="290"/>
      <c r="D37" s="290"/>
      <c r="E37" s="290"/>
      <c r="F37" s="290"/>
      <c r="G37" s="290"/>
      <c r="H37" s="290"/>
      <c r="I37" s="290"/>
      <c r="J37" s="290"/>
      <c r="K37" s="290"/>
      <c r="L37" s="290"/>
      <c r="M37" s="290"/>
      <c r="N37" s="290"/>
      <c r="O37" s="290"/>
    </row>
    <row r="38" spans="1:15" ht="21.75" customHeight="1" x14ac:dyDescent="0.25">
      <c r="A38" s="284" t="s">
        <v>12</v>
      </c>
      <c r="B38" s="285"/>
      <c r="C38" s="285"/>
      <c r="D38" s="285"/>
      <c r="E38" s="285"/>
      <c r="F38" s="285"/>
      <c r="G38" s="285"/>
      <c r="H38" s="285"/>
      <c r="I38" s="285"/>
      <c r="J38" s="285"/>
      <c r="K38" s="285"/>
      <c r="L38" s="285"/>
      <c r="M38" s="285"/>
      <c r="N38" s="285"/>
      <c r="O38" s="286"/>
    </row>
    <row r="39" spans="1:15" ht="21.75" customHeight="1" x14ac:dyDescent="0.25">
      <c r="A39" s="284" t="s">
        <v>21</v>
      </c>
      <c r="B39" s="285"/>
      <c r="C39" s="285"/>
      <c r="D39" s="285"/>
      <c r="E39" s="285"/>
      <c r="F39" s="285"/>
      <c r="G39" s="285"/>
      <c r="H39" s="285"/>
      <c r="I39" s="285"/>
      <c r="J39" s="285"/>
      <c r="K39" s="285"/>
      <c r="L39" s="285"/>
      <c r="M39" s="285"/>
      <c r="N39" s="285"/>
      <c r="O39" s="286"/>
    </row>
    <row r="40" spans="1:15" ht="21.75" customHeight="1" x14ac:dyDescent="0.25">
      <c r="A40" s="284" t="s">
        <v>26</v>
      </c>
      <c r="B40" s="285"/>
      <c r="C40" s="285"/>
      <c r="D40" s="285"/>
      <c r="E40" s="285"/>
      <c r="F40" s="285"/>
      <c r="G40" s="285"/>
      <c r="H40" s="285"/>
      <c r="I40" s="285"/>
      <c r="J40" s="285"/>
      <c r="K40" s="285"/>
      <c r="L40" s="285"/>
      <c r="M40" s="285"/>
      <c r="N40" s="285"/>
      <c r="O40" s="286"/>
    </row>
    <row r="41" spans="1:15" ht="21.75" customHeight="1" x14ac:dyDescent="0.25">
      <c r="A41" s="267" t="s">
        <v>27</v>
      </c>
      <c r="B41" s="268"/>
      <c r="C41" s="268"/>
      <c r="D41" s="268"/>
      <c r="E41" s="268"/>
      <c r="F41" s="268"/>
      <c r="G41" s="268"/>
      <c r="H41" s="268"/>
      <c r="I41" s="268"/>
      <c r="J41" s="268"/>
      <c r="K41" s="268"/>
      <c r="L41" s="268"/>
      <c r="M41" s="268"/>
      <c r="N41" s="268"/>
      <c r="O41" s="269"/>
    </row>
    <row r="42" spans="1:15" ht="15.75" customHeight="1" x14ac:dyDescent="0.25">
      <c r="A42" s="267" t="s">
        <v>29</v>
      </c>
      <c r="B42" s="268"/>
      <c r="C42" s="268"/>
      <c r="D42" s="268"/>
      <c r="E42" s="268"/>
      <c r="F42" s="268"/>
      <c r="G42" s="268"/>
      <c r="H42" s="268"/>
      <c r="I42" s="268"/>
      <c r="J42" s="268"/>
      <c r="K42" s="268"/>
      <c r="L42" s="268"/>
      <c r="M42" s="268"/>
      <c r="N42" s="268"/>
      <c r="O42" s="269"/>
    </row>
    <row r="43" spans="1:15" ht="21" customHeight="1" x14ac:dyDescent="0.25">
      <c r="A43" s="267" t="s">
        <v>32</v>
      </c>
      <c r="B43" s="268"/>
      <c r="C43" s="268"/>
      <c r="D43" s="268"/>
      <c r="E43" s="268"/>
      <c r="F43" s="268"/>
      <c r="G43" s="268"/>
      <c r="H43" s="268"/>
      <c r="I43" s="268"/>
      <c r="J43" s="268"/>
      <c r="K43" s="268"/>
      <c r="L43" s="268"/>
      <c r="M43" s="268"/>
      <c r="N43" s="268"/>
      <c r="O43" s="269"/>
    </row>
    <row r="44" spans="1:15" ht="21.75" customHeight="1" thickBot="1" x14ac:dyDescent="0.3">
      <c r="A44" s="270" t="s">
        <v>34</v>
      </c>
      <c r="B44" s="271"/>
      <c r="C44" s="271"/>
      <c r="D44" s="271"/>
      <c r="E44" s="271"/>
      <c r="F44" s="271"/>
      <c r="G44" s="271"/>
      <c r="H44" s="271"/>
      <c r="I44" s="271"/>
      <c r="J44" s="271"/>
      <c r="K44" s="271"/>
      <c r="L44" s="271"/>
      <c r="M44" s="271"/>
      <c r="N44" s="271"/>
      <c r="O44" s="272"/>
    </row>
    <row r="45" spans="1:15" ht="24" customHeight="1" x14ac:dyDescent="0.25">
      <c r="A45" s="252"/>
      <c r="B45" s="252"/>
      <c r="C45" s="252"/>
      <c r="D45" s="252"/>
      <c r="E45" s="252"/>
      <c r="F45" s="252"/>
      <c r="G45" s="252"/>
      <c r="H45" s="252"/>
      <c r="I45" s="252"/>
      <c r="J45" s="252"/>
      <c r="K45" s="252"/>
      <c r="L45" s="252"/>
      <c r="M45" s="252"/>
      <c r="N45" s="252"/>
      <c r="O45" s="252"/>
    </row>
    <row r="46" spans="1:15" ht="24" customHeight="1" x14ac:dyDescent="0.25">
      <c r="A46" s="252"/>
      <c r="B46" s="252"/>
      <c r="C46" s="252"/>
      <c r="D46" s="252"/>
      <c r="E46" s="252"/>
      <c r="F46" s="252"/>
      <c r="G46" s="252"/>
      <c r="H46" s="252"/>
      <c r="I46" s="252"/>
      <c r="J46" s="252"/>
      <c r="K46" s="252"/>
      <c r="L46" s="252"/>
      <c r="M46" s="252"/>
      <c r="N46" s="252"/>
      <c r="O46" s="252"/>
    </row>
    <row r="47" spans="1:15" ht="21.75" customHeight="1" x14ac:dyDescent="0.25">
      <c r="A47" s="252"/>
      <c r="B47" s="252"/>
      <c r="C47" s="252"/>
      <c r="D47" s="252"/>
      <c r="E47" s="252"/>
      <c r="F47" s="252"/>
      <c r="G47" s="252"/>
      <c r="H47" s="252"/>
      <c r="I47" s="252"/>
      <c r="J47" s="252"/>
      <c r="K47" s="252"/>
      <c r="L47" s="252"/>
      <c r="M47" s="252"/>
      <c r="N47" s="252"/>
      <c r="O47" s="252"/>
    </row>
    <row r="48" spans="1:15" ht="24" customHeight="1" x14ac:dyDescent="0.25">
      <c r="A48" s="252"/>
      <c r="B48" s="252"/>
      <c r="C48" s="252"/>
      <c r="D48" s="252"/>
      <c r="E48" s="252"/>
      <c r="F48" s="252"/>
      <c r="G48" s="252"/>
      <c r="H48" s="252"/>
      <c r="I48" s="252"/>
      <c r="J48" s="252"/>
      <c r="K48" s="252"/>
      <c r="L48" s="252"/>
      <c r="M48" s="252"/>
      <c r="N48" s="252"/>
      <c r="O48" s="252"/>
    </row>
    <row r="49" spans="1:15" ht="24" customHeight="1" x14ac:dyDescent="0.25">
      <c r="A49" s="252"/>
      <c r="B49" s="252"/>
      <c r="C49" s="252"/>
      <c r="D49" s="252"/>
      <c r="E49" s="252"/>
      <c r="F49" s="252"/>
      <c r="G49" s="252"/>
      <c r="H49" s="252"/>
      <c r="I49" s="252"/>
      <c r="J49" s="252"/>
      <c r="K49" s="252"/>
      <c r="L49" s="252"/>
      <c r="M49" s="252"/>
      <c r="N49" s="252"/>
      <c r="O49" s="252"/>
    </row>
    <row r="50" spans="1:15" ht="15.75" customHeight="1" x14ac:dyDescent="0.25">
      <c r="A50" s="252"/>
      <c r="B50" s="252"/>
      <c r="C50" s="252"/>
      <c r="D50" s="252"/>
      <c r="E50" s="252"/>
      <c r="F50" s="252"/>
      <c r="G50" s="252"/>
      <c r="H50" s="252"/>
      <c r="I50" s="252"/>
      <c r="J50" s="252"/>
      <c r="K50" s="252"/>
      <c r="L50" s="252"/>
      <c r="M50" s="252"/>
      <c r="N50" s="252"/>
      <c r="O50" s="252"/>
    </row>
  </sheetData>
  <mergeCells count="24">
    <mergeCell ref="A40:O40"/>
    <mergeCell ref="A41:O41"/>
    <mergeCell ref="F26:J26"/>
    <mergeCell ref="K26:O26"/>
    <mergeCell ref="A33:O33"/>
    <mergeCell ref="A36:O36"/>
    <mergeCell ref="A38:O38"/>
    <mergeCell ref="A37:O37"/>
    <mergeCell ref="A42:O42"/>
    <mergeCell ref="A43:O43"/>
    <mergeCell ref="A44:O44"/>
    <mergeCell ref="A2:E2"/>
    <mergeCell ref="F2:J2"/>
    <mergeCell ref="K2:O2"/>
    <mergeCell ref="A34:O34"/>
    <mergeCell ref="A35:O35"/>
    <mergeCell ref="A10:E10"/>
    <mergeCell ref="F10:J10"/>
    <mergeCell ref="K10:O10"/>
    <mergeCell ref="A18:E18"/>
    <mergeCell ref="F18:J18"/>
    <mergeCell ref="K18:O18"/>
    <mergeCell ref="A26:E26"/>
    <mergeCell ref="A39:O39"/>
  </mergeCells>
  <pageMargins left="0.23622047244094488" right="0.23622047244094488" top="0.74803149606299213" bottom="0.74803149606299213" header="0.31496062992125984" footer="0.31496062992125984"/>
  <pageSetup paperSize="9" scale="49" orientation="landscape" horizontalDpi="1200" verticalDpi="1200" r:id="rId1"/>
  <rowBreaks count="1" manualBreakCount="1">
    <brk id="32" max="19" man="1"/>
  </rowBreaks>
  <colBreaks count="1" manualBreakCount="1">
    <brk id="15" max="49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C7F7E-A3F1-4A35-A1F1-880DDE5BAFB6}">
  <sheetPr>
    <pageSetUpPr fitToPage="1"/>
  </sheetPr>
  <dimension ref="A1:K44"/>
  <sheetViews>
    <sheetView workbookViewId="0">
      <selection activeCell="A5" sqref="A5:D5"/>
    </sheetView>
  </sheetViews>
  <sheetFormatPr defaultRowHeight="15.75" x14ac:dyDescent="0.25"/>
  <cols>
    <col min="1" max="1" width="9" style="232"/>
    <col min="2" max="2" width="8" style="232" customWidth="1"/>
    <col min="3" max="4" width="9" style="232"/>
    <col min="5" max="5" width="10.25" style="232" customWidth="1"/>
    <col min="6" max="6" width="10.5" style="232" customWidth="1"/>
    <col min="7" max="8" width="9" style="232"/>
    <col min="9" max="9" width="9.125" style="232" customWidth="1"/>
    <col min="10" max="11" width="9" style="232"/>
  </cols>
  <sheetData>
    <row r="1" spans="1:11" ht="29.25" thickBot="1" x14ac:dyDescent="0.5">
      <c r="A1" s="295" t="s">
        <v>180</v>
      </c>
      <c r="B1" s="296"/>
      <c r="C1" s="296"/>
      <c r="D1" s="296"/>
      <c r="E1" s="296"/>
      <c r="F1" s="296"/>
      <c r="G1" s="296"/>
      <c r="H1" s="296"/>
      <c r="I1" s="296"/>
      <c r="J1" s="296"/>
      <c r="K1" s="297"/>
    </row>
    <row r="2" spans="1:11" ht="21.75" thickBot="1" x14ac:dyDescent="0.4">
      <c r="A2" s="298" t="s">
        <v>175</v>
      </c>
      <c r="B2" s="299"/>
      <c r="C2" s="299"/>
      <c r="D2" s="299"/>
      <c r="E2" s="299"/>
      <c r="F2" s="299"/>
      <c r="G2" s="299"/>
      <c r="H2" s="299"/>
      <c r="I2" s="299"/>
      <c r="J2" s="299"/>
      <c r="K2" s="300"/>
    </row>
    <row r="3" spans="1:11" x14ac:dyDescent="0.25">
      <c r="A3" s="301" t="s">
        <v>174</v>
      </c>
      <c r="B3" s="258"/>
      <c r="C3" s="258"/>
      <c r="D3" s="302"/>
      <c r="E3" s="303" t="s">
        <v>176</v>
      </c>
      <c r="F3" s="305" t="s">
        <v>177</v>
      </c>
      <c r="G3" s="306"/>
      <c r="H3" s="307" t="s">
        <v>178</v>
      </c>
      <c r="I3" s="307"/>
      <c r="J3" s="308" t="s">
        <v>179</v>
      </c>
      <c r="K3" s="306"/>
    </row>
    <row r="4" spans="1:11" x14ac:dyDescent="0.25">
      <c r="A4" s="301"/>
      <c r="B4" s="258"/>
      <c r="C4" s="258"/>
      <c r="D4" s="302"/>
      <c r="E4" s="304"/>
      <c r="F4" s="255" t="s">
        <v>6</v>
      </c>
      <c r="G4" s="255" t="s">
        <v>7</v>
      </c>
      <c r="H4" s="255" t="s">
        <v>6</v>
      </c>
      <c r="I4" s="255" t="s">
        <v>7</v>
      </c>
      <c r="J4" s="292"/>
      <c r="K4" s="293"/>
    </row>
    <row r="5" spans="1:11" x14ac:dyDescent="0.25">
      <c r="A5" s="294" t="s">
        <v>92</v>
      </c>
      <c r="B5" s="294"/>
      <c r="C5" s="294"/>
      <c r="D5" s="294"/>
      <c r="E5" s="256"/>
      <c r="F5" s="257" t="b">
        <v>0</v>
      </c>
      <c r="G5" s="257" t="b">
        <v>0</v>
      </c>
      <c r="H5" s="257" t="b">
        <v>0</v>
      </c>
      <c r="I5" s="257" t="b">
        <v>0</v>
      </c>
      <c r="J5" s="292"/>
      <c r="K5" s="293"/>
    </row>
    <row r="6" spans="1:11" x14ac:dyDescent="0.25">
      <c r="A6" s="294" t="s">
        <v>92</v>
      </c>
      <c r="B6" s="294"/>
      <c r="C6" s="294"/>
      <c r="D6" s="294"/>
      <c r="E6" s="256"/>
      <c r="F6" s="257" t="b">
        <v>0</v>
      </c>
      <c r="G6" s="257" t="b">
        <v>0</v>
      </c>
      <c r="H6" s="257" t="b">
        <v>0</v>
      </c>
      <c r="I6" s="257" t="b">
        <v>0</v>
      </c>
      <c r="J6" s="292"/>
      <c r="K6" s="293"/>
    </row>
    <row r="7" spans="1:11" x14ac:dyDescent="0.25">
      <c r="A7" s="294" t="s">
        <v>92</v>
      </c>
      <c r="B7" s="294"/>
      <c r="C7" s="294"/>
      <c r="D7" s="294"/>
      <c r="E7" s="256"/>
      <c r="F7" s="257" t="b">
        <v>0</v>
      </c>
      <c r="G7" s="257" t="b">
        <v>0</v>
      </c>
      <c r="H7" s="257" t="b">
        <v>0</v>
      </c>
      <c r="I7" s="257" t="b">
        <v>0</v>
      </c>
      <c r="J7" s="292"/>
      <c r="K7" s="293"/>
    </row>
    <row r="8" spans="1:11" x14ac:dyDescent="0.25">
      <c r="A8" s="294" t="s">
        <v>92</v>
      </c>
      <c r="B8" s="294"/>
      <c r="C8" s="294"/>
      <c r="D8" s="294"/>
      <c r="E8" s="256"/>
      <c r="F8" s="257" t="b">
        <v>0</v>
      </c>
      <c r="G8" s="257" t="b">
        <v>0</v>
      </c>
      <c r="H8" s="257" t="b">
        <v>0</v>
      </c>
      <c r="I8" s="257" t="b">
        <v>0</v>
      </c>
      <c r="J8" s="292"/>
      <c r="K8" s="293"/>
    </row>
    <row r="9" spans="1:11" x14ac:dyDescent="0.25">
      <c r="A9" s="294" t="s">
        <v>92</v>
      </c>
      <c r="B9" s="294"/>
      <c r="C9" s="294"/>
      <c r="D9" s="294"/>
      <c r="E9" s="256"/>
      <c r="F9" s="257" t="b">
        <v>0</v>
      </c>
      <c r="G9" s="257" t="b">
        <v>0</v>
      </c>
      <c r="H9" s="257" t="b">
        <v>0</v>
      </c>
      <c r="I9" s="257" t="b">
        <v>0</v>
      </c>
      <c r="J9" s="292"/>
      <c r="K9" s="293"/>
    </row>
    <row r="10" spans="1:11" x14ac:dyDescent="0.25">
      <c r="A10" s="294" t="s">
        <v>92</v>
      </c>
      <c r="B10" s="294"/>
      <c r="C10" s="294"/>
      <c r="D10" s="294"/>
      <c r="E10" s="256"/>
      <c r="F10" s="257" t="b">
        <v>0</v>
      </c>
      <c r="G10" s="257" t="b">
        <v>0</v>
      </c>
      <c r="H10" s="257" t="b">
        <v>0</v>
      </c>
      <c r="I10" s="257" t="b">
        <v>0</v>
      </c>
      <c r="J10" s="292"/>
      <c r="K10" s="293"/>
    </row>
    <row r="11" spans="1:11" x14ac:dyDescent="0.25">
      <c r="A11" s="294" t="s">
        <v>92</v>
      </c>
      <c r="B11" s="294"/>
      <c r="C11" s="294"/>
      <c r="D11" s="294"/>
      <c r="E11" s="256"/>
      <c r="F11" s="257" t="b">
        <v>0</v>
      </c>
      <c r="G11" s="257" t="b">
        <v>0</v>
      </c>
      <c r="H11" s="257" t="b">
        <v>0</v>
      </c>
      <c r="I11" s="257" t="b">
        <v>0</v>
      </c>
      <c r="J11" s="292"/>
      <c r="K11" s="293"/>
    </row>
    <row r="12" spans="1:11" x14ac:dyDescent="0.25">
      <c r="A12" s="294" t="s">
        <v>92</v>
      </c>
      <c r="B12" s="294"/>
      <c r="C12" s="294"/>
      <c r="D12" s="294"/>
      <c r="E12" s="256"/>
      <c r="F12" s="257" t="b">
        <v>0</v>
      </c>
      <c r="G12" s="257" t="b">
        <v>0</v>
      </c>
      <c r="H12" s="257" t="b">
        <v>0</v>
      </c>
      <c r="I12" s="257" t="b">
        <v>0</v>
      </c>
      <c r="J12" s="292"/>
      <c r="K12" s="293"/>
    </row>
    <row r="13" spans="1:11" x14ac:dyDescent="0.25">
      <c r="A13" s="294" t="s">
        <v>92</v>
      </c>
      <c r="B13" s="294"/>
      <c r="C13" s="294"/>
      <c r="D13" s="294"/>
      <c r="E13" s="256"/>
      <c r="F13" s="257" t="b">
        <v>0</v>
      </c>
      <c r="G13" s="257" t="b">
        <v>0</v>
      </c>
      <c r="H13" s="257" t="b">
        <v>0</v>
      </c>
      <c r="I13" s="257" t="b">
        <v>0</v>
      </c>
      <c r="J13" s="292"/>
      <c r="K13" s="293"/>
    </row>
    <row r="14" spans="1:11" x14ac:dyDescent="0.25">
      <c r="A14" s="294" t="s">
        <v>92</v>
      </c>
      <c r="B14" s="294"/>
      <c r="C14" s="294"/>
      <c r="D14" s="294"/>
      <c r="E14" s="256"/>
      <c r="F14" s="257" t="b">
        <v>0</v>
      </c>
      <c r="G14" s="257" t="b">
        <v>0</v>
      </c>
      <c r="H14" s="257" t="b">
        <v>0</v>
      </c>
      <c r="I14" s="257" t="b">
        <v>0</v>
      </c>
      <c r="J14" s="292"/>
      <c r="K14" s="293"/>
    </row>
    <row r="15" spans="1:11" x14ac:dyDescent="0.25">
      <c r="A15" s="294" t="s">
        <v>92</v>
      </c>
      <c r="B15" s="294"/>
      <c r="C15" s="294"/>
      <c r="D15" s="294"/>
      <c r="E15" s="256"/>
      <c r="F15" s="257" t="b">
        <v>0</v>
      </c>
      <c r="G15" s="257" t="b">
        <v>0</v>
      </c>
      <c r="H15" s="257" t="b">
        <v>0</v>
      </c>
      <c r="I15" s="257" t="b">
        <v>0</v>
      </c>
      <c r="J15" s="292"/>
      <c r="K15" s="293"/>
    </row>
    <row r="16" spans="1:11" x14ac:dyDescent="0.25">
      <c r="A16" s="294" t="s">
        <v>92</v>
      </c>
      <c r="B16" s="294"/>
      <c r="C16" s="294"/>
      <c r="D16" s="294"/>
      <c r="E16" s="256"/>
      <c r="F16" s="257" t="b">
        <v>0</v>
      </c>
      <c r="G16" s="257" t="b">
        <v>0</v>
      </c>
      <c r="H16" s="257" t="b">
        <v>0</v>
      </c>
      <c r="I16" s="257" t="b">
        <v>0</v>
      </c>
      <c r="J16" s="292"/>
      <c r="K16" s="293"/>
    </row>
    <row r="17" spans="1:11" x14ac:dyDescent="0.25">
      <c r="A17" s="294" t="s">
        <v>92</v>
      </c>
      <c r="B17" s="294"/>
      <c r="C17" s="294"/>
      <c r="D17" s="294"/>
      <c r="E17" s="256"/>
      <c r="F17" s="257" t="b">
        <v>0</v>
      </c>
      <c r="G17" s="257" t="b">
        <v>0</v>
      </c>
      <c r="H17" s="257" t="b">
        <v>0</v>
      </c>
      <c r="I17" s="257" t="b">
        <v>0</v>
      </c>
      <c r="J17" s="292"/>
      <c r="K17" s="293"/>
    </row>
    <row r="18" spans="1:11" x14ac:dyDescent="0.25">
      <c r="A18" s="291" t="s">
        <v>89</v>
      </c>
      <c r="B18" s="291"/>
      <c r="C18" s="291"/>
      <c r="D18" s="291"/>
      <c r="E18" s="256"/>
      <c r="F18" s="257" t="b">
        <v>0</v>
      </c>
      <c r="G18" s="257" t="b">
        <v>0</v>
      </c>
      <c r="H18" s="257" t="b">
        <v>0</v>
      </c>
      <c r="I18" s="257" t="b">
        <v>0</v>
      </c>
      <c r="J18" s="292"/>
      <c r="K18" s="293"/>
    </row>
    <row r="19" spans="1:11" x14ac:dyDescent="0.25">
      <c r="A19" s="291" t="s">
        <v>89</v>
      </c>
      <c r="B19" s="291"/>
      <c r="C19" s="291"/>
      <c r="D19" s="291"/>
      <c r="E19" s="256"/>
      <c r="F19" s="257" t="b">
        <v>0</v>
      </c>
      <c r="G19" s="257" t="b">
        <v>0</v>
      </c>
      <c r="H19" s="257" t="b">
        <v>0</v>
      </c>
      <c r="I19" s="257" t="b">
        <v>0</v>
      </c>
      <c r="J19" s="292"/>
      <c r="K19" s="293"/>
    </row>
    <row r="20" spans="1:11" x14ac:dyDescent="0.25">
      <c r="A20" s="291" t="s">
        <v>89</v>
      </c>
      <c r="B20" s="291"/>
      <c r="C20" s="291"/>
      <c r="D20" s="291"/>
      <c r="E20" s="256"/>
      <c r="F20" s="257" t="b">
        <v>0</v>
      </c>
      <c r="G20" s="257" t="b">
        <v>0</v>
      </c>
      <c r="H20" s="257" t="b">
        <v>0</v>
      </c>
      <c r="I20" s="257" t="b">
        <v>0</v>
      </c>
      <c r="J20" s="292"/>
      <c r="K20" s="293"/>
    </row>
    <row r="21" spans="1:11" x14ac:dyDescent="0.25">
      <c r="A21" s="291" t="s">
        <v>89</v>
      </c>
      <c r="B21" s="291"/>
      <c r="C21" s="291"/>
      <c r="D21" s="291"/>
      <c r="E21" s="256"/>
      <c r="F21" s="257" t="b">
        <v>0</v>
      </c>
      <c r="G21" s="257" t="b">
        <v>0</v>
      </c>
      <c r="H21" s="257" t="b">
        <v>0</v>
      </c>
      <c r="I21" s="257" t="b">
        <v>0</v>
      </c>
      <c r="J21" s="292"/>
      <c r="K21" s="293"/>
    </row>
    <row r="22" spans="1:11" x14ac:dyDescent="0.25">
      <c r="A22" s="291" t="s">
        <v>89</v>
      </c>
      <c r="B22" s="291"/>
      <c r="C22" s="291"/>
      <c r="D22" s="291"/>
      <c r="E22" s="256"/>
      <c r="F22" s="257" t="b">
        <v>0</v>
      </c>
      <c r="G22" s="257" t="b">
        <v>0</v>
      </c>
      <c r="H22" s="257" t="b">
        <v>0</v>
      </c>
      <c r="I22" s="257" t="b">
        <v>0</v>
      </c>
      <c r="J22" s="292"/>
      <c r="K22" s="293"/>
    </row>
    <row r="23" spans="1:11" x14ac:dyDescent="0.25">
      <c r="A23" s="291" t="s">
        <v>89</v>
      </c>
      <c r="B23" s="291"/>
      <c r="C23" s="291"/>
      <c r="D23" s="291"/>
      <c r="E23" s="256"/>
      <c r="F23" s="257" t="b">
        <v>0</v>
      </c>
      <c r="G23" s="257" t="b">
        <v>0</v>
      </c>
      <c r="H23" s="257" t="b">
        <v>0</v>
      </c>
      <c r="I23" s="257" t="b">
        <v>0</v>
      </c>
      <c r="J23" s="292"/>
      <c r="K23" s="293"/>
    </row>
    <row r="24" spans="1:11" x14ac:dyDescent="0.25">
      <c r="A24" s="291" t="s">
        <v>89</v>
      </c>
      <c r="B24" s="291"/>
      <c r="C24" s="291"/>
      <c r="D24" s="291"/>
      <c r="E24" s="256"/>
      <c r="F24" s="257" t="b">
        <v>0</v>
      </c>
      <c r="G24" s="257" t="b">
        <v>0</v>
      </c>
      <c r="H24" s="257" t="b">
        <v>0</v>
      </c>
      <c r="I24" s="257" t="b">
        <v>0</v>
      </c>
      <c r="J24" s="292"/>
      <c r="K24" s="293"/>
    </row>
    <row r="25" spans="1:11" x14ac:dyDescent="0.25">
      <c r="A25" s="291" t="s">
        <v>89</v>
      </c>
      <c r="B25" s="291"/>
      <c r="C25" s="291"/>
      <c r="D25" s="291"/>
      <c r="E25" s="256"/>
      <c r="F25" s="257" t="b">
        <v>0</v>
      </c>
      <c r="G25" s="257" t="b">
        <v>0</v>
      </c>
      <c r="H25" s="257" t="b">
        <v>0</v>
      </c>
      <c r="I25" s="257" t="b">
        <v>0</v>
      </c>
      <c r="J25" s="292"/>
      <c r="K25" s="293"/>
    </row>
    <row r="26" spans="1:11" x14ac:dyDescent="0.25">
      <c r="A26" s="291" t="s">
        <v>89</v>
      </c>
      <c r="B26" s="291"/>
      <c r="C26" s="291"/>
      <c r="D26" s="291"/>
      <c r="E26" s="256"/>
      <c r="F26" s="257" t="b">
        <v>0</v>
      </c>
      <c r="G26" s="257" t="b">
        <v>0</v>
      </c>
      <c r="H26" s="257" t="b">
        <v>0</v>
      </c>
      <c r="I26" s="257" t="b">
        <v>0</v>
      </c>
      <c r="J26" s="292"/>
      <c r="K26" s="293"/>
    </row>
    <row r="27" spans="1:11" x14ac:dyDescent="0.25">
      <c r="A27" s="291" t="s">
        <v>89</v>
      </c>
      <c r="B27" s="291"/>
      <c r="C27" s="291"/>
      <c r="D27" s="291"/>
      <c r="E27" s="256"/>
      <c r="F27" s="257" t="b">
        <v>0</v>
      </c>
      <c r="G27" s="257" t="b">
        <v>0</v>
      </c>
      <c r="H27" s="257" t="b">
        <v>0</v>
      </c>
      <c r="I27" s="257" t="b">
        <v>0</v>
      </c>
      <c r="J27" s="292"/>
      <c r="K27" s="293"/>
    </row>
    <row r="28" spans="1:11" x14ac:dyDescent="0.25">
      <c r="A28" s="291" t="s">
        <v>89</v>
      </c>
      <c r="B28" s="291"/>
      <c r="C28" s="291"/>
      <c r="D28" s="291"/>
      <c r="E28" s="256"/>
      <c r="F28" s="257" t="b">
        <v>0</v>
      </c>
      <c r="G28" s="257" t="b">
        <v>0</v>
      </c>
      <c r="H28" s="257" t="b">
        <v>0</v>
      </c>
      <c r="I28" s="257" t="b">
        <v>0</v>
      </c>
      <c r="J28" s="292"/>
      <c r="K28" s="293"/>
    </row>
    <row r="29" spans="1:11" x14ac:dyDescent="0.25">
      <c r="A29" s="291" t="s">
        <v>89</v>
      </c>
      <c r="B29" s="291"/>
      <c r="C29" s="291"/>
      <c r="D29" s="291"/>
      <c r="E29" s="256"/>
      <c r="F29" s="257" t="b">
        <v>0</v>
      </c>
      <c r="G29" s="257" t="b">
        <v>0</v>
      </c>
      <c r="H29" s="257" t="b">
        <v>0</v>
      </c>
      <c r="I29" s="257" t="b">
        <v>0</v>
      </c>
      <c r="J29" s="292"/>
      <c r="K29" s="293"/>
    </row>
    <row r="30" spans="1:11" x14ac:dyDescent="0.25">
      <c r="A30" s="291" t="s">
        <v>89</v>
      </c>
      <c r="B30" s="291"/>
      <c r="C30" s="291"/>
      <c r="D30" s="291"/>
      <c r="E30" s="256"/>
      <c r="F30" s="257" t="b">
        <v>0</v>
      </c>
      <c r="G30" s="257" t="b">
        <v>0</v>
      </c>
      <c r="H30" s="257" t="b">
        <v>0</v>
      </c>
      <c r="I30" s="257" t="b">
        <v>0</v>
      </c>
      <c r="J30" s="292"/>
      <c r="K30" s="293"/>
    </row>
    <row r="31" spans="1:11" x14ac:dyDescent="0.25">
      <c r="A31" s="291" t="s">
        <v>88</v>
      </c>
      <c r="B31" s="291"/>
      <c r="C31" s="291"/>
      <c r="D31" s="291"/>
      <c r="E31" s="256"/>
      <c r="F31" s="257" t="b">
        <v>0</v>
      </c>
      <c r="G31" s="257" t="b">
        <v>0</v>
      </c>
      <c r="H31" s="257" t="b">
        <v>0</v>
      </c>
      <c r="I31" s="257" t="b">
        <v>0</v>
      </c>
      <c r="J31" s="292"/>
      <c r="K31" s="293"/>
    </row>
    <row r="32" spans="1:11" x14ac:dyDescent="0.25">
      <c r="A32" s="291" t="s">
        <v>88</v>
      </c>
      <c r="B32" s="291"/>
      <c r="C32" s="291"/>
      <c r="D32" s="291"/>
      <c r="E32" s="256"/>
      <c r="F32" s="257" t="b">
        <v>0</v>
      </c>
      <c r="G32" s="257" t="b">
        <v>0</v>
      </c>
      <c r="H32" s="257" t="b">
        <v>0</v>
      </c>
      <c r="I32" s="257" t="b">
        <v>0</v>
      </c>
      <c r="J32" s="292"/>
      <c r="K32" s="293"/>
    </row>
    <row r="33" spans="1:11" x14ac:dyDescent="0.25">
      <c r="A33" s="291" t="s">
        <v>88</v>
      </c>
      <c r="B33" s="291"/>
      <c r="C33" s="291"/>
      <c r="D33" s="291"/>
      <c r="E33" s="256"/>
      <c r="F33" s="257" t="b">
        <v>0</v>
      </c>
      <c r="G33" s="257" t="b">
        <v>0</v>
      </c>
      <c r="H33" s="257" t="b">
        <v>0</v>
      </c>
      <c r="I33" s="257" t="b">
        <v>0</v>
      </c>
      <c r="J33" s="292"/>
      <c r="K33" s="293"/>
    </row>
    <row r="34" spans="1:11" x14ac:dyDescent="0.25">
      <c r="A34" s="291" t="s">
        <v>88</v>
      </c>
      <c r="B34" s="291"/>
      <c r="C34" s="291"/>
      <c r="D34" s="291"/>
      <c r="E34" s="256"/>
      <c r="F34" s="257" t="b">
        <v>0</v>
      </c>
      <c r="G34" s="257" t="b">
        <v>0</v>
      </c>
      <c r="H34" s="257" t="b">
        <v>0</v>
      </c>
      <c r="I34" s="257" t="b">
        <v>0</v>
      </c>
      <c r="J34" s="292"/>
      <c r="K34" s="293"/>
    </row>
    <row r="35" spans="1:11" x14ac:dyDescent="0.25">
      <c r="A35" s="291" t="s">
        <v>88</v>
      </c>
      <c r="B35" s="291"/>
      <c r="C35" s="291"/>
      <c r="D35" s="291"/>
      <c r="E35" s="256"/>
      <c r="F35" s="257" t="b">
        <v>0</v>
      </c>
      <c r="G35" s="257" t="b">
        <v>0</v>
      </c>
      <c r="H35" s="257" t="b">
        <v>0</v>
      </c>
      <c r="I35" s="257" t="b">
        <v>0</v>
      </c>
      <c r="J35" s="292"/>
      <c r="K35" s="293"/>
    </row>
    <row r="36" spans="1:11" x14ac:dyDescent="0.25">
      <c r="A36" s="291" t="s">
        <v>88</v>
      </c>
      <c r="B36" s="291"/>
      <c r="C36" s="291"/>
      <c r="D36" s="291"/>
      <c r="E36" s="256"/>
      <c r="F36" s="257" t="b">
        <v>0</v>
      </c>
      <c r="G36" s="257" t="b">
        <v>0</v>
      </c>
      <c r="H36" s="257" t="b">
        <v>0</v>
      </c>
      <c r="I36" s="257" t="b">
        <v>0</v>
      </c>
      <c r="J36" s="292"/>
      <c r="K36" s="293"/>
    </row>
    <row r="37" spans="1:11" x14ac:dyDescent="0.25">
      <c r="A37" s="291" t="s">
        <v>88</v>
      </c>
      <c r="B37" s="291"/>
      <c r="C37" s="291"/>
      <c r="D37" s="291"/>
      <c r="E37" s="256"/>
      <c r="F37" s="257" t="b">
        <v>0</v>
      </c>
      <c r="G37" s="257" t="b">
        <v>0</v>
      </c>
      <c r="H37" s="257" t="b">
        <v>0</v>
      </c>
      <c r="I37" s="257" t="b">
        <v>0</v>
      </c>
      <c r="J37" s="292"/>
      <c r="K37" s="293"/>
    </row>
    <row r="38" spans="1:11" x14ac:dyDescent="0.25">
      <c r="A38" s="291" t="s">
        <v>88</v>
      </c>
      <c r="B38" s="291"/>
      <c r="C38" s="291"/>
      <c r="D38" s="291"/>
      <c r="E38" s="256"/>
      <c r="F38" s="257" t="b">
        <v>0</v>
      </c>
      <c r="G38" s="257" t="b">
        <v>0</v>
      </c>
      <c r="H38" s="257" t="b">
        <v>0</v>
      </c>
      <c r="I38" s="257" t="b">
        <v>0</v>
      </c>
      <c r="J38" s="292"/>
      <c r="K38" s="293"/>
    </row>
    <row r="39" spans="1:11" x14ac:dyDescent="0.25">
      <c r="A39" s="291" t="s">
        <v>88</v>
      </c>
      <c r="B39" s="291"/>
      <c r="C39" s="291"/>
      <c r="D39" s="291"/>
      <c r="E39" s="256"/>
      <c r="F39" s="257" t="b">
        <v>0</v>
      </c>
      <c r="G39" s="257" t="b">
        <v>0</v>
      </c>
      <c r="H39" s="257" t="b">
        <v>0</v>
      </c>
      <c r="I39" s="257" t="b">
        <v>0</v>
      </c>
      <c r="J39" s="292"/>
      <c r="K39" s="293"/>
    </row>
    <row r="40" spans="1:11" x14ac:dyDescent="0.25">
      <c r="A40" s="291" t="s">
        <v>88</v>
      </c>
      <c r="B40" s="291"/>
      <c r="C40" s="291"/>
      <c r="D40" s="291"/>
      <c r="E40" s="256"/>
      <c r="F40" s="257" t="b">
        <v>0</v>
      </c>
      <c r="G40" s="257" t="b">
        <v>0</v>
      </c>
      <c r="H40" s="257" t="b">
        <v>0</v>
      </c>
      <c r="I40" s="257" t="b">
        <v>0</v>
      </c>
      <c r="J40" s="292"/>
      <c r="K40" s="293"/>
    </row>
    <row r="41" spans="1:11" x14ac:dyDescent="0.25">
      <c r="A41" s="291" t="s">
        <v>88</v>
      </c>
      <c r="B41" s="291"/>
      <c r="C41" s="291"/>
      <c r="D41" s="291"/>
      <c r="E41" s="256"/>
      <c r="F41" s="257" t="b">
        <v>0</v>
      </c>
      <c r="G41" s="257" t="b">
        <v>0</v>
      </c>
      <c r="H41" s="257" t="b">
        <v>0</v>
      </c>
      <c r="I41" s="257" t="b">
        <v>0</v>
      </c>
      <c r="J41" s="292"/>
      <c r="K41" s="293"/>
    </row>
    <row r="42" spans="1:11" x14ac:dyDescent="0.25">
      <c r="A42" s="291" t="s">
        <v>88</v>
      </c>
      <c r="B42" s="291"/>
      <c r="C42" s="291"/>
      <c r="D42" s="291"/>
      <c r="E42" s="256"/>
      <c r="F42" s="257" t="b">
        <v>0</v>
      </c>
      <c r="G42" s="257" t="b">
        <v>0</v>
      </c>
      <c r="H42" s="257" t="b">
        <v>0</v>
      </c>
      <c r="I42" s="257" t="b">
        <v>0</v>
      </c>
      <c r="J42" s="292"/>
      <c r="K42" s="293"/>
    </row>
    <row r="43" spans="1:11" x14ac:dyDescent="0.25">
      <c r="A43" s="291" t="s">
        <v>88</v>
      </c>
      <c r="B43" s="291"/>
      <c r="C43" s="291"/>
      <c r="D43" s="291"/>
      <c r="E43" s="256"/>
      <c r="F43" s="257" t="b">
        <v>0</v>
      </c>
      <c r="G43" s="257" t="b">
        <v>0</v>
      </c>
      <c r="H43" s="257" t="b">
        <v>0</v>
      </c>
      <c r="I43" s="257" t="b">
        <v>0</v>
      </c>
      <c r="J43" s="292"/>
      <c r="K43" s="293"/>
    </row>
    <row r="44" spans="1:11" x14ac:dyDescent="0.25">
      <c r="A44" s="291" t="s">
        <v>88</v>
      </c>
      <c r="B44" s="291"/>
      <c r="C44" s="291"/>
      <c r="D44" s="291"/>
      <c r="E44" s="256"/>
      <c r="F44" s="257" t="b">
        <v>0</v>
      </c>
      <c r="G44" s="257" t="b">
        <v>0</v>
      </c>
      <c r="H44" s="257" t="b">
        <v>0</v>
      </c>
      <c r="I44" s="257" t="b">
        <v>0</v>
      </c>
      <c r="J44" s="292"/>
      <c r="K44" s="293"/>
    </row>
  </sheetData>
  <mergeCells count="88">
    <mergeCell ref="A1:K1"/>
    <mergeCell ref="A2:K2"/>
    <mergeCell ref="A3:D4"/>
    <mergeCell ref="E3:E4"/>
    <mergeCell ref="F3:G3"/>
    <mergeCell ref="H3:I3"/>
    <mergeCell ref="J3:K3"/>
    <mergeCell ref="J4:K4"/>
    <mergeCell ref="A5:D5"/>
    <mergeCell ref="J5:K5"/>
    <mergeCell ref="A6:D6"/>
    <mergeCell ref="J6:K6"/>
    <mergeCell ref="A7:D7"/>
    <mergeCell ref="J7:K7"/>
    <mergeCell ref="A8:D8"/>
    <mergeCell ref="J8:K8"/>
    <mergeCell ref="A9:D9"/>
    <mergeCell ref="J9:K9"/>
    <mergeCell ref="A10:D10"/>
    <mergeCell ref="J10:K10"/>
    <mergeCell ref="A11:D11"/>
    <mergeCell ref="J11:K11"/>
    <mergeCell ref="A12:D12"/>
    <mergeCell ref="J12:K12"/>
    <mergeCell ref="A13:D13"/>
    <mergeCell ref="J13:K13"/>
    <mergeCell ref="A14:D14"/>
    <mergeCell ref="J14:K14"/>
    <mergeCell ref="A15:D15"/>
    <mergeCell ref="J15:K15"/>
    <mergeCell ref="A16:D16"/>
    <mergeCell ref="J16:K16"/>
    <mergeCell ref="A17:D17"/>
    <mergeCell ref="J17:K17"/>
    <mergeCell ref="A18:D18"/>
    <mergeCell ref="J18:K18"/>
    <mergeCell ref="A19:D19"/>
    <mergeCell ref="J19:K19"/>
    <mergeCell ref="A20:D20"/>
    <mergeCell ref="J20:K20"/>
    <mergeCell ref="A21:D21"/>
    <mergeCell ref="J21:K21"/>
    <mergeCell ref="A22:D22"/>
    <mergeCell ref="J22:K22"/>
    <mergeCell ref="A23:D23"/>
    <mergeCell ref="J23:K23"/>
    <mergeCell ref="A24:D24"/>
    <mergeCell ref="J24:K24"/>
    <mergeCell ref="A25:D25"/>
    <mergeCell ref="J25:K25"/>
    <mergeCell ref="A26:D26"/>
    <mergeCell ref="J26:K26"/>
    <mergeCell ref="A27:D27"/>
    <mergeCell ref="J27:K27"/>
    <mergeCell ref="A28:D28"/>
    <mergeCell ref="J28:K28"/>
    <mergeCell ref="A29:D29"/>
    <mergeCell ref="J29:K29"/>
    <mergeCell ref="A30:D30"/>
    <mergeCell ref="J30:K30"/>
    <mergeCell ref="A31:D31"/>
    <mergeCell ref="J31:K31"/>
    <mergeCell ref="A32:D32"/>
    <mergeCell ref="J32:K32"/>
    <mergeCell ref="A33:D33"/>
    <mergeCell ref="J33:K33"/>
    <mergeCell ref="A34:D34"/>
    <mergeCell ref="J34:K34"/>
    <mergeCell ref="A35:D35"/>
    <mergeCell ref="J35:K35"/>
    <mergeCell ref="A36:D36"/>
    <mergeCell ref="J36:K36"/>
    <mergeCell ref="A37:D37"/>
    <mergeCell ref="J37:K37"/>
    <mergeCell ref="A38:D38"/>
    <mergeCell ref="J38:K38"/>
    <mergeCell ref="A39:D39"/>
    <mergeCell ref="J39:K39"/>
    <mergeCell ref="A40:D40"/>
    <mergeCell ref="J40:K40"/>
    <mergeCell ref="A44:D44"/>
    <mergeCell ref="J44:K44"/>
    <mergeCell ref="A41:D41"/>
    <mergeCell ref="J41:K41"/>
    <mergeCell ref="A42:D42"/>
    <mergeCell ref="J42:K42"/>
    <mergeCell ref="A43:D43"/>
    <mergeCell ref="J43:K43"/>
  </mergeCells>
  <pageMargins left="0.511811024" right="0.511811024" top="0.78740157499999996" bottom="0.78740157499999996" header="0.31496062000000002" footer="0.31496062000000002"/>
  <pageSetup paperSize="9" scale="84" fitToHeight="0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2CDAC-62BE-4192-8F83-557A92BB5CD4}">
  <sheetPr>
    <pageSetUpPr fitToPage="1"/>
  </sheetPr>
  <dimension ref="A1:AJ197"/>
  <sheetViews>
    <sheetView topLeftCell="A38" zoomScale="48" zoomScaleNormal="48" workbookViewId="0">
      <selection activeCell="B39" sqref="B39"/>
    </sheetView>
  </sheetViews>
  <sheetFormatPr defaultColWidth="9" defaultRowHeight="21" x14ac:dyDescent="0.25"/>
  <cols>
    <col min="1" max="1" width="8.5" style="46" customWidth="1"/>
    <col min="2" max="2" width="139.75" style="47" customWidth="1"/>
    <col min="3" max="3" width="8.875" style="34" customWidth="1"/>
    <col min="4" max="4" width="9.875" style="34" customWidth="1"/>
    <col min="5" max="5" width="9.375" style="34" customWidth="1"/>
    <col min="6" max="6" width="10" style="34" customWidth="1"/>
    <col min="7" max="7" width="9.375" style="34" customWidth="1"/>
    <col min="8" max="8" width="10.375" style="31" customWidth="1"/>
    <col min="9" max="9" width="10.125" style="31" customWidth="1"/>
    <col min="10" max="10" width="9.125" style="34" customWidth="1"/>
    <col min="11" max="11" width="7.625" style="34" customWidth="1"/>
    <col min="12" max="12" width="8" style="34" customWidth="1"/>
    <col min="13" max="13" width="7.625" style="34" customWidth="1"/>
    <col min="14" max="15" width="8" style="34" customWidth="1"/>
    <col min="16" max="16" width="8.25" style="34" customWidth="1"/>
    <col min="17" max="17" width="9.375" style="34" customWidth="1"/>
    <col min="18" max="20" width="8" style="34" customWidth="1"/>
    <col min="21" max="21" width="10" style="34" customWidth="1"/>
    <col min="22" max="22" width="8.375" style="34" customWidth="1"/>
    <col min="23" max="23" width="10.375" style="34" customWidth="1"/>
    <col min="24" max="24" width="24.25" style="33" customWidth="1"/>
    <col min="25" max="29" width="9" style="43"/>
    <col min="30" max="36" width="9" style="34"/>
    <col min="37" max="16384" width="9" style="42"/>
  </cols>
  <sheetData>
    <row r="1" spans="1:24" s="31" customFormat="1" ht="251.25" customHeight="1" thickBot="1" x14ac:dyDescent="0.3">
      <c r="A1" s="309" t="s">
        <v>75</v>
      </c>
      <c r="B1" s="310"/>
      <c r="C1" s="72" t="s">
        <v>87</v>
      </c>
      <c r="D1" s="73" t="s">
        <v>88</v>
      </c>
      <c r="E1" s="73" t="s">
        <v>89</v>
      </c>
      <c r="F1" s="73" t="s">
        <v>90</v>
      </c>
      <c r="G1" s="73" t="s">
        <v>91</v>
      </c>
      <c r="H1" s="73" t="s">
        <v>92</v>
      </c>
      <c r="I1" s="73" t="s">
        <v>93</v>
      </c>
      <c r="J1" s="73" t="s">
        <v>94</v>
      </c>
      <c r="K1" s="91" t="s">
        <v>95</v>
      </c>
      <c r="L1" s="91" t="s">
        <v>96</v>
      </c>
      <c r="M1" s="91" t="s">
        <v>97</v>
      </c>
      <c r="N1" s="91" t="s">
        <v>98</v>
      </c>
      <c r="O1" s="91" t="s">
        <v>99</v>
      </c>
      <c r="P1" s="91" t="s">
        <v>100</v>
      </c>
      <c r="Q1" s="91" t="s">
        <v>101</v>
      </c>
      <c r="R1" s="90" t="s">
        <v>102</v>
      </c>
      <c r="S1" s="90" t="s">
        <v>103</v>
      </c>
      <c r="T1" s="90" t="s">
        <v>104</v>
      </c>
      <c r="U1" s="90" t="s">
        <v>105</v>
      </c>
      <c r="V1" s="90" t="s">
        <v>106</v>
      </c>
      <c r="W1" s="90" t="s">
        <v>107</v>
      </c>
      <c r="X1" s="30"/>
    </row>
    <row r="2" spans="1:24" s="31" customFormat="1" ht="62.25" customHeight="1" thickBot="1" x14ac:dyDescent="0.3">
      <c r="A2" s="92" t="s">
        <v>0</v>
      </c>
      <c r="B2" s="93" t="s">
        <v>5</v>
      </c>
      <c r="C2" s="151" t="s">
        <v>108</v>
      </c>
      <c r="D2" s="151" t="s">
        <v>109</v>
      </c>
      <c r="E2" s="151" t="s">
        <v>110</v>
      </c>
      <c r="F2" s="151" t="s">
        <v>111</v>
      </c>
      <c r="G2" s="151" t="s">
        <v>112</v>
      </c>
      <c r="H2" s="151" t="s">
        <v>113</v>
      </c>
      <c r="I2" s="151" t="s">
        <v>114</v>
      </c>
      <c r="J2" s="151" t="s">
        <v>115</v>
      </c>
      <c r="K2" s="153" t="s">
        <v>116</v>
      </c>
      <c r="L2" s="153" t="s">
        <v>117</v>
      </c>
      <c r="M2" s="153" t="s">
        <v>118</v>
      </c>
      <c r="N2" s="153" t="s">
        <v>119</v>
      </c>
      <c r="O2" s="153" t="s">
        <v>120</v>
      </c>
      <c r="P2" s="153" t="s">
        <v>121</v>
      </c>
      <c r="Q2" s="153" t="s">
        <v>122</v>
      </c>
      <c r="R2" s="152" t="s">
        <v>123</v>
      </c>
      <c r="S2" s="152" t="s">
        <v>124</v>
      </c>
      <c r="T2" s="152" t="s">
        <v>125</v>
      </c>
      <c r="U2" s="152" t="s">
        <v>127</v>
      </c>
      <c r="V2" s="152" t="s">
        <v>126</v>
      </c>
      <c r="W2" s="152" t="s">
        <v>128</v>
      </c>
      <c r="X2" s="94" t="s">
        <v>76</v>
      </c>
    </row>
    <row r="3" spans="1:24" s="32" customFormat="1" x14ac:dyDescent="0.25">
      <c r="A3" s="49">
        <v>1</v>
      </c>
      <c r="B3" s="50" t="s">
        <v>8</v>
      </c>
      <c r="C3" s="52" t="s">
        <v>77</v>
      </c>
      <c r="D3" s="52" t="s">
        <v>77</v>
      </c>
      <c r="E3" s="52" t="s">
        <v>77</v>
      </c>
      <c r="F3" s="52" t="s">
        <v>77</v>
      </c>
      <c r="G3" s="57" t="s">
        <v>77</v>
      </c>
      <c r="H3" s="52"/>
      <c r="I3" s="52" t="s">
        <v>77</v>
      </c>
      <c r="J3" s="52" t="s">
        <v>77</v>
      </c>
      <c r="K3" s="101"/>
      <c r="L3" s="101"/>
      <c r="M3" s="101"/>
      <c r="N3" s="101"/>
      <c r="O3" s="101"/>
      <c r="P3" s="101"/>
      <c r="Q3" s="101"/>
      <c r="R3" s="126"/>
      <c r="S3" s="126"/>
      <c r="T3" s="126"/>
      <c r="U3" s="126"/>
      <c r="V3" s="126"/>
      <c r="W3" s="127"/>
      <c r="X3" s="53">
        <f t="shared" ref="X3:X34" si="0">COUNTA(C3:W3)</f>
        <v>7</v>
      </c>
    </row>
    <row r="4" spans="1:24" s="32" customFormat="1" x14ac:dyDescent="0.25">
      <c r="A4" s="54">
        <v>2</v>
      </c>
      <c r="B4" s="55" t="s">
        <v>9</v>
      </c>
      <c r="C4" s="57" t="s">
        <v>77</v>
      </c>
      <c r="D4" s="57" t="s">
        <v>77</v>
      </c>
      <c r="E4" s="57" t="s">
        <v>77</v>
      </c>
      <c r="F4" s="57" t="s">
        <v>77</v>
      </c>
      <c r="G4" s="56"/>
      <c r="H4" s="57"/>
      <c r="I4" s="57" t="s">
        <v>77</v>
      </c>
      <c r="J4" s="57" t="s">
        <v>129</v>
      </c>
      <c r="K4" s="106"/>
      <c r="L4" s="106"/>
      <c r="M4" s="106"/>
      <c r="N4" s="106"/>
      <c r="O4" s="106"/>
      <c r="P4" s="106"/>
      <c r="Q4" s="106"/>
      <c r="R4" s="131"/>
      <c r="S4" s="131"/>
      <c r="T4" s="131"/>
      <c r="U4" s="131"/>
      <c r="V4" s="131"/>
      <c r="W4" s="132"/>
      <c r="X4" s="58">
        <f t="shared" si="0"/>
        <v>6</v>
      </c>
    </row>
    <row r="5" spans="1:24" s="32" customFormat="1" x14ac:dyDescent="0.25">
      <c r="A5" s="54">
        <v>3</v>
      </c>
      <c r="B5" s="55" t="s">
        <v>10</v>
      </c>
      <c r="C5" s="57" t="s">
        <v>77</v>
      </c>
      <c r="D5" s="57" t="s">
        <v>77</v>
      </c>
      <c r="E5" s="57" t="s">
        <v>77</v>
      </c>
      <c r="F5" s="57"/>
      <c r="G5" s="57" t="s">
        <v>77</v>
      </c>
      <c r="H5" s="57" t="s">
        <v>77</v>
      </c>
      <c r="I5" s="57" t="s">
        <v>77</v>
      </c>
      <c r="J5" s="57" t="s">
        <v>77</v>
      </c>
      <c r="K5" s="106"/>
      <c r="L5" s="106"/>
      <c r="M5" s="106"/>
      <c r="N5" s="106"/>
      <c r="O5" s="106"/>
      <c r="P5" s="106"/>
      <c r="Q5" s="106"/>
      <c r="R5" s="131"/>
      <c r="S5" s="131"/>
      <c r="T5" s="131"/>
      <c r="U5" s="131"/>
      <c r="V5" s="131"/>
      <c r="W5" s="132"/>
      <c r="X5" s="58">
        <f t="shared" si="0"/>
        <v>7</v>
      </c>
    </row>
    <row r="6" spans="1:24" s="32" customFormat="1" x14ac:dyDescent="0.25">
      <c r="A6" s="54">
        <v>4</v>
      </c>
      <c r="B6" s="55" t="s">
        <v>11</v>
      </c>
      <c r="C6" s="57" t="s">
        <v>77</v>
      </c>
      <c r="D6" s="57" t="s">
        <v>77</v>
      </c>
      <c r="E6" s="57" t="s">
        <v>77</v>
      </c>
      <c r="F6" s="57" t="s">
        <v>77</v>
      </c>
      <c r="G6" s="57" t="s">
        <v>77</v>
      </c>
      <c r="H6" s="57" t="s">
        <v>77</v>
      </c>
      <c r="I6" s="57" t="s">
        <v>77</v>
      </c>
      <c r="J6" s="57" t="s">
        <v>77</v>
      </c>
      <c r="K6" s="106"/>
      <c r="L6" s="106"/>
      <c r="M6" s="106"/>
      <c r="N6" s="106"/>
      <c r="O6" s="106"/>
      <c r="P6" s="106"/>
      <c r="Q6" s="106"/>
      <c r="R6" s="131"/>
      <c r="S6" s="131"/>
      <c r="T6" s="131"/>
      <c r="U6" s="131"/>
      <c r="V6" s="131"/>
      <c r="W6" s="132"/>
      <c r="X6" s="58">
        <f t="shared" si="0"/>
        <v>8</v>
      </c>
    </row>
    <row r="7" spans="1:24" s="32" customFormat="1" x14ac:dyDescent="0.25">
      <c r="A7" s="54">
        <v>5</v>
      </c>
      <c r="B7" s="59" t="s">
        <v>12</v>
      </c>
      <c r="C7" s="57"/>
      <c r="D7" s="57"/>
      <c r="E7" s="57" t="s">
        <v>77</v>
      </c>
      <c r="F7" s="57"/>
      <c r="G7" s="57"/>
      <c r="H7" s="57" t="s">
        <v>77</v>
      </c>
      <c r="I7" s="57"/>
      <c r="J7" s="57"/>
      <c r="K7" s="106"/>
      <c r="L7" s="106"/>
      <c r="M7" s="106"/>
      <c r="N7" s="106"/>
      <c r="O7" s="106"/>
      <c r="P7" s="106"/>
      <c r="Q7" s="106"/>
      <c r="R7" s="131"/>
      <c r="S7" s="131"/>
      <c r="T7" s="131"/>
      <c r="U7" s="131"/>
      <c r="V7" s="131"/>
      <c r="W7" s="132"/>
      <c r="X7" s="58">
        <f t="shared" si="0"/>
        <v>2</v>
      </c>
    </row>
    <row r="8" spans="1:24" s="32" customFormat="1" x14ac:dyDescent="0.25">
      <c r="A8" s="54">
        <v>6</v>
      </c>
      <c r="B8" s="173" t="s">
        <v>190</v>
      </c>
      <c r="C8" s="57" t="s">
        <v>77</v>
      </c>
      <c r="D8" s="57" t="s">
        <v>77</v>
      </c>
      <c r="E8" s="57" t="s">
        <v>77</v>
      </c>
      <c r="F8" s="57" t="s">
        <v>77</v>
      </c>
      <c r="G8" s="57" t="s">
        <v>77</v>
      </c>
      <c r="H8" s="57" t="s">
        <v>77</v>
      </c>
      <c r="I8" s="57" t="s">
        <v>77</v>
      </c>
      <c r="J8" s="57" t="s">
        <v>77</v>
      </c>
      <c r="K8" s="106"/>
      <c r="L8" s="106"/>
      <c r="M8" s="106"/>
      <c r="N8" s="106"/>
      <c r="O8" s="106"/>
      <c r="P8" s="106"/>
      <c r="Q8" s="106"/>
      <c r="R8" s="131"/>
      <c r="S8" s="131"/>
      <c r="T8" s="131"/>
      <c r="U8" s="131"/>
      <c r="V8" s="131"/>
      <c r="W8" s="132"/>
      <c r="X8" s="58">
        <f t="shared" si="0"/>
        <v>8</v>
      </c>
    </row>
    <row r="9" spans="1:24" s="32" customFormat="1" x14ac:dyDescent="0.25">
      <c r="A9" s="54">
        <v>7</v>
      </c>
      <c r="B9" s="59" t="s">
        <v>14</v>
      </c>
      <c r="C9" s="57"/>
      <c r="D9" s="57"/>
      <c r="E9" s="57"/>
      <c r="F9" s="57" t="s">
        <v>77</v>
      </c>
      <c r="G9" s="57" t="s">
        <v>77</v>
      </c>
      <c r="H9" s="57"/>
      <c r="I9" s="57"/>
      <c r="J9" s="57"/>
      <c r="K9" s="106"/>
      <c r="L9" s="106"/>
      <c r="M9" s="106"/>
      <c r="N9" s="106"/>
      <c r="O9" s="106"/>
      <c r="P9" s="106"/>
      <c r="Q9" s="106"/>
      <c r="R9" s="131"/>
      <c r="S9" s="131"/>
      <c r="T9" s="131"/>
      <c r="U9" s="131"/>
      <c r="V9" s="131"/>
      <c r="W9" s="132"/>
      <c r="X9" s="58">
        <f t="shared" si="0"/>
        <v>2</v>
      </c>
    </row>
    <row r="10" spans="1:24" s="32" customFormat="1" x14ac:dyDescent="0.25">
      <c r="A10" s="54">
        <v>8</v>
      </c>
      <c r="B10" s="55" t="s">
        <v>36</v>
      </c>
      <c r="C10" s="57"/>
      <c r="D10" s="57" t="s">
        <v>77</v>
      </c>
      <c r="E10" s="57"/>
      <c r="F10" s="57" t="s">
        <v>77</v>
      </c>
      <c r="G10" s="57"/>
      <c r="H10" s="57"/>
      <c r="I10" s="57"/>
      <c r="J10" s="57" t="s">
        <v>77</v>
      </c>
      <c r="K10" s="106"/>
      <c r="L10" s="106"/>
      <c r="M10" s="106"/>
      <c r="N10" s="106"/>
      <c r="O10" s="106"/>
      <c r="P10" s="106"/>
      <c r="Q10" s="106"/>
      <c r="R10" s="131"/>
      <c r="S10" s="131"/>
      <c r="T10" s="131"/>
      <c r="U10" s="131"/>
      <c r="V10" s="131"/>
      <c r="W10" s="132"/>
      <c r="X10" s="58">
        <f t="shared" si="0"/>
        <v>3</v>
      </c>
    </row>
    <row r="11" spans="1:24" s="32" customFormat="1" x14ac:dyDescent="0.25">
      <c r="A11" s="54">
        <v>9</v>
      </c>
      <c r="B11" s="55" t="s">
        <v>15</v>
      </c>
      <c r="C11" s="57"/>
      <c r="D11" s="57"/>
      <c r="E11" s="57"/>
      <c r="F11" s="57" t="s">
        <v>77</v>
      </c>
      <c r="G11" s="57" t="s">
        <v>77</v>
      </c>
      <c r="H11" s="57"/>
      <c r="I11" s="57"/>
      <c r="J11" s="57" t="s">
        <v>77</v>
      </c>
      <c r="K11" s="106"/>
      <c r="L11" s="106"/>
      <c r="M11" s="106"/>
      <c r="N11" s="106"/>
      <c r="O11" s="106"/>
      <c r="P11" s="106"/>
      <c r="Q11" s="106"/>
      <c r="R11" s="131"/>
      <c r="S11" s="131"/>
      <c r="T11" s="131"/>
      <c r="U11" s="131"/>
      <c r="V11" s="131"/>
      <c r="W11" s="132"/>
      <c r="X11" s="58">
        <f t="shared" si="0"/>
        <v>3</v>
      </c>
    </row>
    <row r="12" spans="1:24" s="32" customFormat="1" x14ac:dyDescent="0.25">
      <c r="A12" s="54">
        <v>10</v>
      </c>
      <c r="B12" s="55" t="s">
        <v>16</v>
      </c>
      <c r="C12" s="57"/>
      <c r="D12" s="57" t="s">
        <v>77</v>
      </c>
      <c r="E12" s="57"/>
      <c r="F12" s="57" t="s">
        <v>77</v>
      </c>
      <c r="G12" s="57"/>
      <c r="H12" s="57" t="s">
        <v>77</v>
      </c>
      <c r="I12" s="57" t="s">
        <v>77</v>
      </c>
      <c r="J12" s="57" t="s">
        <v>77</v>
      </c>
      <c r="K12" s="106"/>
      <c r="L12" s="106"/>
      <c r="M12" s="106"/>
      <c r="N12" s="106"/>
      <c r="O12" s="106"/>
      <c r="P12" s="106"/>
      <c r="Q12" s="106"/>
      <c r="R12" s="131"/>
      <c r="S12" s="131"/>
      <c r="T12" s="131"/>
      <c r="U12" s="131"/>
      <c r="V12" s="131"/>
      <c r="W12" s="132"/>
      <c r="X12" s="58">
        <f t="shared" si="0"/>
        <v>5</v>
      </c>
    </row>
    <row r="13" spans="1:24" s="32" customFormat="1" x14ac:dyDescent="0.25">
      <c r="A13" s="54">
        <v>11</v>
      </c>
      <c r="B13" s="55" t="s">
        <v>17</v>
      </c>
      <c r="C13" s="57" t="s">
        <v>77</v>
      </c>
      <c r="D13" s="57"/>
      <c r="E13" s="57" t="s">
        <v>77</v>
      </c>
      <c r="F13" s="57"/>
      <c r="G13" s="57"/>
      <c r="H13" s="57" t="s">
        <v>77</v>
      </c>
      <c r="I13" s="57" t="s">
        <v>77</v>
      </c>
      <c r="J13" s="57" t="s">
        <v>77</v>
      </c>
      <c r="K13" s="106"/>
      <c r="L13" s="106"/>
      <c r="M13" s="106"/>
      <c r="N13" s="106"/>
      <c r="O13" s="106"/>
      <c r="P13" s="106"/>
      <c r="Q13" s="106"/>
      <c r="R13" s="131"/>
      <c r="S13" s="131"/>
      <c r="T13" s="131"/>
      <c r="U13" s="131"/>
      <c r="V13" s="131"/>
      <c r="W13" s="132"/>
      <c r="X13" s="58">
        <f t="shared" si="0"/>
        <v>5</v>
      </c>
    </row>
    <row r="14" spans="1:24" s="32" customFormat="1" x14ac:dyDescent="0.25">
      <c r="A14" s="54">
        <v>12</v>
      </c>
      <c r="B14" s="55" t="s">
        <v>18</v>
      </c>
      <c r="C14" s="57" t="s">
        <v>77</v>
      </c>
      <c r="D14" s="57" t="s">
        <v>77</v>
      </c>
      <c r="E14" s="57" t="s">
        <v>77</v>
      </c>
      <c r="F14" s="57"/>
      <c r="G14" s="57"/>
      <c r="H14" s="57" t="s">
        <v>77</v>
      </c>
      <c r="I14" s="57" t="s">
        <v>77</v>
      </c>
      <c r="J14" s="57" t="s">
        <v>77</v>
      </c>
      <c r="K14" s="106"/>
      <c r="L14" s="106"/>
      <c r="M14" s="106"/>
      <c r="N14" s="106"/>
      <c r="O14" s="106"/>
      <c r="P14" s="106"/>
      <c r="Q14" s="106"/>
      <c r="R14" s="131"/>
      <c r="S14" s="131"/>
      <c r="T14" s="131"/>
      <c r="U14" s="131"/>
      <c r="V14" s="131"/>
      <c r="W14" s="132"/>
      <c r="X14" s="58">
        <f t="shared" si="0"/>
        <v>6</v>
      </c>
    </row>
    <row r="15" spans="1:24" s="32" customFormat="1" x14ac:dyDescent="0.25">
      <c r="A15" s="54">
        <v>13</v>
      </c>
      <c r="B15" s="55" t="s">
        <v>184</v>
      </c>
      <c r="C15" s="57"/>
      <c r="D15" s="57" t="s">
        <v>77</v>
      </c>
      <c r="E15" s="57"/>
      <c r="F15" s="57" t="s">
        <v>77</v>
      </c>
      <c r="G15" s="57"/>
      <c r="H15" s="57" t="s">
        <v>77</v>
      </c>
      <c r="I15" s="57" t="s">
        <v>77</v>
      </c>
      <c r="J15" s="57" t="s">
        <v>77</v>
      </c>
      <c r="K15" s="106"/>
      <c r="L15" s="106"/>
      <c r="M15" s="106"/>
      <c r="N15" s="106"/>
      <c r="O15" s="106"/>
      <c r="P15" s="106"/>
      <c r="Q15" s="106"/>
      <c r="R15" s="131"/>
      <c r="S15" s="131"/>
      <c r="T15" s="131"/>
      <c r="U15" s="131"/>
      <c r="V15" s="131"/>
      <c r="W15" s="132"/>
      <c r="X15" s="58">
        <f t="shared" si="0"/>
        <v>5</v>
      </c>
    </row>
    <row r="16" spans="1:24" s="32" customFormat="1" x14ac:dyDescent="0.25">
      <c r="A16" s="54">
        <v>14</v>
      </c>
      <c r="B16" s="55" t="s">
        <v>19</v>
      </c>
      <c r="C16" s="57" t="s">
        <v>77</v>
      </c>
      <c r="D16" s="57" t="s">
        <v>77</v>
      </c>
      <c r="E16" s="57" t="s">
        <v>77</v>
      </c>
      <c r="F16" s="57" t="s">
        <v>77</v>
      </c>
      <c r="G16" s="57"/>
      <c r="H16" s="57" t="s">
        <v>77</v>
      </c>
      <c r="I16" s="57" t="s">
        <v>77</v>
      </c>
      <c r="J16" s="57" t="s">
        <v>77</v>
      </c>
      <c r="K16" s="106"/>
      <c r="L16" s="106"/>
      <c r="M16" s="106"/>
      <c r="N16" s="106"/>
      <c r="O16" s="106"/>
      <c r="P16" s="106"/>
      <c r="Q16" s="106"/>
      <c r="R16" s="131"/>
      <c r="S16" s="131"/>
      <c r="T16" s="131"/>
      <c r="U16" s="131"/>
      <c r="V16" s="131"/>
      <c r="W16" s="132"/>
      <c r="X16" s="58">
        <f t="shared" si="0"/>
        <v>7</v>
      </c>
    </row>
    <row r="17" spans="1:24" s="32" customFormat="1" x14ac:dyDescent="0.25">
      <c r="A17" s="54">
        <v>15</v>
      </c>
      <c r="B17" s="55" t="s">
        <v>20</v>
      </c>
      <c r="C17" s="57" t="s">
        <v>77</v>
      </c>
      <c r="D17" s="57"/>
      <c r="E17" s="57" t="s">
        <v>77</v>
      </c>
      <c r="F17" s="57"/>
      <c r="G17" s="57"/>
      <c r="H17" s="57" t="s">
        <v>77</v>
      </c>
      <c r="I17" s="57"/>
      <c r="J17" s="57" t="s">
        <v>77</v>
      </c>
      <c r="K17" s="106"/>
      <c r="L17" s="106"/>
      <c r="M17" s="106"/>
      <c r="N17" s="106"/>
      <c r="O17" s="106"/>
      <c r="P17" s="106"/>
      <c r="Q17" s="106"/>
      <c r="R17" s="131"/>
      <c r="S17" s="131"/>
      <c r="T17" s="131"/>
      <c r="U17" s="131"/>
      <c r="V17" s="131"/>
      <c r="W17" s="132"/>
      <c r="X17" s="58">
        <f t="shared" si="0"/>
        <v>4</v>
      </c>
    </row>
    <row r="18" spans="1:24" s="32" customFormat="1" x14ac:dyDescent="0.25">
      <c r="A18" s="54">
        <v>16</v>
      </c>
      <c r="B18" s="55" t="s">
        <v>185</v>
      </c>
      <c r="C18" s="57" t="s">
        <v>77</v>
      </c>
      <c r="D18" s="57"/>
      <c r="E18" s="57" t="s">
        <v>77</v>
      </c>
      <c r="F18" s="57"/>
      <c r="G18" s="57"/>
      <c r="H18" s="57" t="s">
        <v>77</v>
      </c>
      <c r="I18" s="57"/>
      <c r="J18" s="57"/>
      <c r="K18" s="106"/>
      <c r="L18" s="106"/>
      <c r="M18" s="106"/>
      <c r="N18" s="106"/>
      <c r="O18" s="106"/>
      <c r="P18" s="106"/>
      <c r="Q18" s="106"/>
      <c r="R18" s="131"/>
      <c r="S18" s="131"/>
      <c r="T18" s="131"/>
      <c r="U18" s="131"/>
      <c r="V18" s="131"/>
      <c r="W18" s="132"/>
      <c r="X18" s="58">
        <f t="shared" si="0"/>
        <v>3</v>
      </c>
    </row>
    <row r="19" spans="1:24" s="32" customFormat="1" x14ac:dyDescent="0.25">
      <c r="A19" s="54">
        <v>17</v>
      </c>
      <c r="B19" s="55" t="s">
        <v>22</v>
      </c>
      <c r="C19" s="57" t="s">
        <v>77</v>
      </c>
      <c r="D19" s="57" t="s">
        <v>77</v>
      </c>
      <c r="E19" s="57"/>
      <c r="F19" s="57" t="s">
        <v>77</v>
      </c>
      <c r="G19" s="57"/>
      <c r="H19" s="57"/>
      <c r="I19" s="57"/>
      <c r="J19" s="57" t="s">
        <v>77</v>
      </c>
      <c r="K19" s="106"/>
      <c r="L19" s="106"/>
      <c r="M19" s="106"/>
      <c r="N19" s="106"/>
      <c r="O19" s="106"/>
      <c r="P19" s="106"/>
      <c r="Q19" s="106"/>
      <c r="R19" s="131"/>
      <c r="S19" s="131"/>
      <c r="T19" s="131"/>
      <c r="U19" s="131"/>
      <c r="V19" s="131"/>
      <c r="W19" s="132"/>
      <c r="X19" s="58">
        <f t="shared" si="0"/>
        <v>4</v>
      </c>
    </row>
    <row r="20" spans="1:24" s="32" customFormat="1" x14ac:dyDescent="0.25">
      <c r="A20" s="54">
        <v>18</v>
      </c>
      <c r="B20" s="55" t="s">
        <v>23</v>
      </c>
      <c r="C20" s="57" t="s">
        <v>77</v>
      </c>
      <c r="D20" s="57" t="s">
        <v>77</v>
      </c>
      <c r="E20" s="57"/>
      <c r="F20" s="57" t="s">
        <v>77</v>
      </c>
      <c r="G20" s="57"/>
      <c r="H20" s="57"/>
      <c r="I20" s="57"/>
      <c r="J20" s="57" t="s">
        <v>77</v>
      </c>
      <c r="K20" s="106"/>
      <c r="L20" s="106"/>
      <c r="M20" s="106"/>
      <c r="N20" s="106"/>
      <c r="O20" s="106"/>
      <c r="P20" s="106"/>
      <c r="Q20" s="106"/>
      <c r="R20" s="131"/>
      <c r="S20" s="131"/>
      <c r="T20" s="131"/>
      <c r="U20" s="131"/>
      <c r="V20" s="131"/>
      <c r="W20" s="132"/>
      <c r="X20" s="58">
        <f t="shared" si="0"/>
        <v>4</v>
      </c>
    </row>
    <row r="21" spans="1:24" s="32" customFormat="1" x14ac:dyDescent="0.25">
      <c r="A21" s="54">
        <v>19</v>
      </c>
      <c r="B21" s="55" t="s">
        <v>24</v>
      </c>
      <c r="C21" s="57"/>
      <c r="D21" s="57"/>
      <c r="E21" s="57"/>
      <c r="F21" s="57"/>
      <c r="G21" s="57" t="s">
        <v>77</v>
      </c>
      <c r="H21" s="57"/>
      <c r="I21" s="57"/>
      <c r="J21" s="57" t="s">
        <v>77</v>
      </c>
      <c r="K21" s="106"/>
      <c r="L21" s="106"/>
      <c r="M21" s="106"/>
      <c r="N21" s="106"/>
      <c r="O21" s="106"/>
      <c r="P21" s="106"/>
      <c r="Q21" s="106"/>
      <c r="R21" s="131"/>
      <c r="S21" s="131"/>
      <c r="T21" s="131"/>
      <c r="U21" s="131"/>
      <c r="V21" s="131"/>
      <c r="W21" s="132"/>
      <c r="X21" s="58">
        <f t="shared" si="0"/>
        <v>2</v>
      </c>
    </row>
    <row r="22" spans="1:24" s="32" customFormat="1" x14ac:dyDescent="0.25">
      <c r="A22" s="54">
        <v>20</v>
      </c>
      <c r="B22" s="55" t="s">
        <v>191</v>
      </c>
      <c r="C22" s="57" t="s">
        <v>77</v>
      </c>
      <c r="D22" s="57"/>
      <c r="E22" s="57" t="s">
        <v>77</v>
      </c>
      <c r="F22" s="57"/>
      <c r="G22" s="57"/>
      <c r="H22" s="57"/>
      <c r="I22" s="57"/>
      <c r="J22" s="57" t="s">
        <v>77</v>
      </c>
      <c r="K22" s="106"/>
      <c r="L22" s="106"/>
      <c r="M22" s="106"/>
      <c r="N22" s="106"/>
      <c r="O22" s="106"/>
      <c r="P22" s="106"/>
      <c r="Q22" s="106"/>
      <c r="R22" s="131"/>
      <c r="S22" s="131"/>
      <c r="T22" s="131"/>
      <c r="U22" s="131"/>
      <c r="V22" s="131"/>
      <c r="W22" s="132"/>
      <c r="X22" s="58">
        <f t="shared" si="0"/>
        <v>3</v>
      </c>
    </row>
    <row r="23" spans="1:24" s="32" customFormat="1" x14ac:dyDescent="0.25">
      <c r="A23" s="54">
        <v>21</v>
      </c>
      <c r="B23" s="55" t="s">
        <v>182</v>
      </c>
      <c r="C23" s="57"/>
      <c r="D23" s="57" t="s">
        <v>77</v>
      </c>
      <c r="E23" s="57"/>
      <c r="F23" s="57" t="s">
        <v>77</v>
      </c>
      <c r="G23" s="57" t="s">
        <v>77</v>
      </c>
      <c r="H23" s="57" t="s">
        <v>77</v>
      </c>
      <c r="I23" s="57" t="s">
        <v>77</v>
      </c>
      <c r="J23" s="57" t="s">
        <v>77</v>
      </c>
      <c r="K23" s="106"/>
      <c r="L23" s="106"/>
      <c r="M23" s="106"/>
      <c r="N23" s="106"/>
      <c r="O23" s="106"/>
      <c r="P23" s="106"/>
      <c r="Q23" s="106"/>
      <c r="R23" s="131"/>
      <c r="S23" s="131"/>
      <c r="T23" s="131"/>
      <c r="U23" s="131"/>
      <c r="V23" s="131"/>
      <c r="W23" s="132"/>
      <c r="X23" s="58">
        <f t="shared" si="0"/>
        <v>6</v>
      </c>
    </row>
    <row r="24" spans="1:24" s="32" customFormat="1" x14ac:dyDescent="0.25">
      <c r="A24" s="54">
        <v>22</v>
      </c>
      <c r="B24" s="55" t="s">
        <v>192</v>
      </c>
      <c r="C24" s="57"/>
      <c r="D24" s="57"/>
      <c r="E24" s="57" t="s">
        <v>77</v>
      </c>
      <c r="F24" s="57"/>
      <c r="G24" s="57"/>
      <c r="H24" s="57" t="s">
        <v>77</v>
      </c>
      <c r="I24" s="57"/>
      <c r="J24" s="57"/>
      <c r="K24" s="106"/>
      <c r="L24" s="106"/>
      <c r="M24" s="106"/>
      <c r="N24" s="106"/>
      <c r="O24" s="106"/>
      <c r="P24" s="106"/>
      <c r="Q24" s="106"/>
      <c r="R24" s="131"/>
      <c r="S24" s="131"/>
      <c r="T24" s="131"/>
      <c r="U24" s="131"/>
      <c r="V24" s="131"/>
      <c r="W24" s="132"/>
      <c r="X24" s="58">
        <f t="shared" si="0"/>
        <v>2</v>
      </c>
    </row>
    <row r="25" spans="1:24" s="32" customFormat="1" x14ac:dyDescent="0.25">
      <c r="A25" s="54">
        <v>23</v>
      </c>
      <c r="B25" s="55" t="s">
        <v>193</v>
      </c>
      <c r="C25" s="57"/>
      <c r="D25" s="57"/>
      <c r="E25" s="57" t="s">
        <v>77</v>
      </c>
      <c r="F25" s="57"/>
      <c r="G25" s="57"/>
      <c r="H25" s="57" t="s">
        <v>77</v>
      </c>
      <c r="I25" s="57"/>
      <c r="J25" s="57"/>
      <c r="K25" s="106"/>
      <c r="L25" s="106"/>
      <c r="M25" s="106"/>
      <c r="N25" s="106"/>
      <c r="O25" s="106"/>
      <c r="P25" s="106"/>
      <c r="Q25" s="106"/>
      <c r="R25" s="131"/>
      <c r="S25" s="131"/>
      <c r="T25" s="131"/>
      <c r="U25" s="131"/>
      <c r="V25" s="131"/>
      <c r="W25" s="132"/>
      <c r="X25" s="58">
        <f t="shared" si="0"/>
        <v>2</v>
      </c>
    </row>
    <row r="26" spans="1:24" s="32" customFormat="1" x14ac:dyDescent="0.25">
      <c r="A26" s="54">
        <v>24</v>
      </c>
      <c r="B26" s="55" t="s">
        <v>27</v>
      </c>
      <c r="C26" s="57"/>
      <c r="D26" s="57" t="s">
        <v>77</v>
      </c>
      <c r="E26" s="57" t="s">
        <v>77</v>
      </c>
      <c r="F26" s="57"/>
      <c r="G26" s="57" t="s">
        <v>77</v>
      </c>
      <c r="H26" s="57" t="s">
        <v>77</v>
      </c>
      <c r="I26" s="57"/>
      <c r="J26" s="57"/>
      <c r="K26" s="106"/>
      <c r="L26" s="106"/>
      <c r="M26" s="106"/>
      <c r="N26" s="106"/>
      <c r="O26" s="106"/>
      <c r="P26" s="106"/>
      <c r="Q26" s="106"/>
      <c r="R26" s="131"/>
      <c r="S26" s="131"/>
      <c r="T26" s="131"/>
      <c r="U26" s="131"/>
      <c r="V26" s="131"/>
      <c r="W26" s="132"/>
      <c r="X26" s="58">
        <f t="shared" si="0"/>
        <v>4</v>
      </c>
    </row>
    <row r="27" spans="1:24" s="32" customFormat="1" x14ac:dyDescent="0.25">
      <c r="A27" s="54">
        <v>25</v>
      </c>
      <c r="B27" s="55" t="s">
        <v>28</v>
      </c>
      <c r="C27" s="57"/>
      <c r="D27" s="57" t="s">
        <v>77</v>
      </c>
      <c r="E27" s="57"/>
      <c r="F27" s="57" t="s">
        <v>77</v>
      </c>
      <c r="G27" s="57" t="s">
        <v>77</v>
      </c>
      <c r="H27" s="57"/>
      <c r="I27" s="57"/>
      <c r="J27" s="57" t="s">
        <v>77</v>
      </c>
      <c r="K27" s="106"/>
      <c r="L27" s="106"/>
      <c r="M27" s="106"/>
      <c r="N27" s="106"/>
      <c r="O27" s="106"/>
      <c r="P27" s="106"/>
      <c r="Q27" s="106"/>
      <c r="R27" s="131"/>
      <c r="S27" s="131"/>
      <c r="T27" s="131"/>
      <c r="U27" s="131"/>
      <c r="V27" s="131"/>
      <c r="W27" s="132"/>
      <c r="X27" s="58">
        <f t="shared" si="0"/>
        <v>4</v>
      </c>
    </row>
    <row r="28" spans="1:24" s="32" customFormat="1" x14ac:dyDescent="0.25">
      <c r="A28" s="54">
        <v>26</v>
      </c>
      <c r="B28" s="55" t="s">
        <v>29</v>
      </c>
      <c r="C28" s="57" t="s">
        <v>77</v>
      </c>
      <c r="D28" s="57" t="s">
        <v>77</v>
      </c>
      <c r="E28" s="57" t="s">
        <v>77</v>
      </c>
      <c r="F28" s="57"/>
      <c r="G28" s="57"/>
      <c r="H28" s="57" t="s">
        <v>77</v>
      </c>
      <c r="I28" s="57" t="s">
        <v>77</v>
      </c>
      <c r="J28" s="57" t="s">
        <v>77</v>
      </c>
      <c r="K28" s="106"/>
      <c r="L28" s="106"/>
      <c r="M28" s="106"/>
      <c r="N28" s="106"/>
      <c r="O28" s="106"/>
      <c r="P28" s="106"/>
      <c r="Q28" s="106"/>
      <c r="R28" s="131"/>
      <c r="S28" s="131"/>
      <c r="T28" s="131"/>
      <c r="U28" s="131"/>
      <c r="V28" s="131"/>
      <c r="W28" s="132"/>
      <c r="X28" s="58">
        <f t="shared" si="0"/>
        <v>6</v>
      </c>
    </row>
    <row r="29" spans="1:24" s="32" customFormat="1" x14ac:dyDescent="0.25">
      <c r="A29" s="54">
        <v>27</v>
      </c>
      <c r="B29" s="55" t="s">
        <v>30</v>
      </c>
      <c r="C29" s="57"/>
      <c r="D29" s="57" t="s">
        <v>77</v>
      </c>
      <c r="E29" s="57"/>
      <c r="F29" s="57" t="s">
        <v>77</v>
      </c>
      <c r="G29" s="57" t="s">
        <v>77</v>
      </c>
      <c r="H29" s="57"/>
      <c r="I29" s="57"/>
      <c r="J29" s="57" t="s">
        <v>77</v>
      </c>
      <c r="K29" s="106"/>
      <c r="L29" s="106"/>
      <c r="M29" s="106"/>
      <c r="N29" s="106"/>
      <c r="O29" s="106"/>
      <c r="P29" s="106"/>
      <c r="Q29" s="106"/>
      <c r="R29" s="131"/>
      <c r="S29" s="131"/>
      <c r="T29" s="131"/>
      <c r="U29" s="131"/>
      <c r="V29" s="131"/>
      <c r="W29" s="132"/>
      <c r="X29" s="58">
        <f t="shared" si="0"/>
        <v>4</v>
      </c>
    </row>
    <row r="30" spans="1:24" s="32" customFormat="1" x14ac:dyDescent="0.25">
      <c r="A30" s="54">
        <v>28</v>
      </c>
      <c r="B30" s="55" t="s">
        <v>31</v>
      </c>
      <c r="C30" s="57"/>
      <c r="D30" s="57"/>
      <c r="E30" s="57"/>
      <c r="F30" s="57" t="s">
        <v>77</v>
      </c>
      <c r="G30" s="57" t="s">
        <v>77</v>
      </c>
      <c r="H30" s="57"/>
      <c r="I30" s="57"/>
      <c r="J30" s="57"/>
      <c r="K30" s="106"/>
      <c r="L30" s="106"/>
      <c r="M30" s="106"/>
      <c r="N30" s="106"/>
      <c r="O30" s="106"/>
      <c r="P30" s="106"/>
      <c r="Q30" s="106"/>
      <c r="R30" s="131"/>
      <c r="S30" s="131"/>
      <c r="T30" s="131"/>
      <c r="U30" s="131"/>
      <c r="V30" s="131"/>
      <c r="W30" s="132"/>
      <c r="X30" s="58">
        <f t="shared" si="0"/>
        <v>2</v>
      </c>
    </row>
    <row r="31" spans="1:24" s="32" customFormat="1" x14ac:dyDescent="0.25">
      <c r="A31" s="54">
        <v>29</v>
      </c>
      <c r="B31" s="55" t="s">
        <v>32</v>
      </c>
      <c r="C31" s="57" t="s">
        <v>77</v>
      </c>
      <c r="D31" s="57" t="s">
        <v>77</v>
      </c>
      <c r="E31" s="57" t="s">
        <v>77</v>
      </c>
      <c r="F31" s="57" t="s">
        <v>77</v>
      </c>
      <c r="G31" s="57" t="s">
        <v>77</v>
      </c>
      <c r="H31" s="57" t="s">
        <v>77</v>
      </c>
      <c r="I31" s="57" t="s">
        <v>77</v>
      </c>
      <c r="J31" s="57" t="s">
        <v>77</v>
      </c>
      <c r="K31" s="106"/>
      <c r="L31" s="106"/>
      <c r="M31" s="106"/>
      <c r="N31" s="106"/>
      <c r="O31" s="106"/>
      <c r="P31" s="106"/>
      <c r="Q31" s="106"/>
      <c r="R31" s="131"/>
      <c r="S31" s="131"/>
      <c r="T31" s="131"/>
      <c r="U31" s="131"/>
      <c r="V31" s="131"/>
      <c r="W31" s="132"/>
      <c r="X31" s="58">
        <f t="shared" si="0"/>
        <v>8</v>
      </c>
    </row>
    <row r="32" spans="1:24" s="32" customFormat="1" x14ac:dyDescent="0.25">
      <c r="A32" s="54">
        <v>30</v>
      </c>
      <c r="B32" s="55" t="s">
        <v>33</v>
      </c>
      <c r="C32" s="57" t="s">
        <v>77</v>
      </c>
      <c r="D32" s="57" t="s">
        <v>77</v>
      </c>
      <c r="E32" s="57" t="s">
        <v>77</v>
      </c>
      <c r="F32" s="57" t="s">
        <v>77</v>
      </c>
      <c r="G32" s="57" t="s">
        <v>77</v>
      </c>
      <c r="H32" s="57" t="s">
        <v>77</v>
      </c>
      <c r="I32" s="57" t="s">
        <v>77</v>
      </c>
      <c r="J32" s="57" t="s">
        <v>77</v>
      </c>
      <c r="K32" s="106"/>
      <c r="L32" s="106"/>
      <c r="M32" s="106"/>
      <c r="N32" s="106"/>
      <c r="O32" s="106"/>
      <c r="P32" s="106"/>
      <c r="Q32" s="106"/>
      <c r="R32" s="131"/>
      <c r="S32" s="131"/>
      <c r="T32" s="131"/>
      <c r="U32" s="131"/>
      <c r="V32" s="131"/>
      <c r="W32" s="132"/>
      <c r="X32" s="58">
        <f t="shared" si="0"/>
        <v>8</v>
      </c>
    </row>
    <row r="33" spans="1:24" s="32" customFormat="1" x14ac:dyDescent="0.25">
      <c r="A33" s="54">
        <v>31</v>
      </c>
      <c r="B33" s="55" t="s">
        <v>181</v>
      </c>
      <c r="C33" s="57"/>
      <c r="D33" s="57" t="s">
        <v>77</v>
      </c>
      <c r="E33" s="57" t="s">
        <v>77</v>
      </c>
      <c r="F33" s="57"/>
      <c r="G33" s="57" t="s">
        <v>77</v>
      </c>
      <c r="H33" s="57" t="s">
        <v>77</v>
      </c>
      <c r="I33" s="57" t="s">
        <v>77</v>
      </c>
      <c r="J33" s="57" t="s">
        <v>77</v>
      </c>
      <c r="K33" s="106"/>
      <c r="L33" s="106"/>
      <c r="M33" s="106"/>
      <c r="N33" s="106"/>
      <c r="O33" s="106"/>
      <c r="P33" s="106"/>
      <c r="Q33" s="106"/>
      <c r="R33" s="131"/>
      <c r="S33" s="131"/>
      <c r="T33" s="131"/>
      <c r="U33" s="131"/>
      <c r="V33" s="131"/>
      <c r="W33" s="132"/>
      <c r="X33" s="58">
        <f t="shared" si="0"/>
        <v>6</v>
      </c>
    </row>
    <row r="34" spans="1:24" s="32" customFormat="1" ht="21.75" thickBot="1" x14ac:dyDescent="0.3">
      <c r="A34" s="61">
        <v>32</v>
      </c>
      <c r="B34" s="62" t="s">
        <v>34</v>
      </c>
      <c r="C34" s="64" t="s">
        <v>77</v>
      </c>
      <c r="D34" s="64" t="s">
        <v>77</v>
      </c>
      <c r="E34" s="64" t="s">
        <v>77</v>
      </c>
      <c r="F34" s="64" t="s">
        <v>77</v>
      </c>
      <c r="G34" s="64" t="s">
        <v>77</v>
      </c>
      <c r="H34" s="64" t="s">
        <v>77</v>
      </c>
      <c r="I34" s="64" t="s">
        <v>77</v>
      </c>
      <c r="J34" s="64" t="s">
        <v>77</v>
      </c>
      <c r="K34" s="111"/>
      <c r="L34" s="111"/>
      <c r="M34" s="111"/>
      <c r="N34" s="111"/>
      <c r="O34" s="111"/>
      <c r="P34" s="111"/>
      <c r="Q34" s="111"/>
      <c r="R34" s="158"/>
      <c r="S34" s="158"/>
      <c r="T34" s="158"/>
      <c r="U34" s="158"/>
      <c r="V34" s="158"/>
      <c r="W34" s="159"/>
      <c r="X34" s="65">
        <f t="shared" si="0"/>
        <v>8</v>
      </c>
    </row>
    <row r="35" spans="1:24" s="33" customFormat="1" ht="39" customHeight="1" thickBot="1" x14ac:dyDescent="0.3">
      <c r="A35" s="74" t="s">
        <v>35</v>
      </c>
      <c r="B35" s="88">
        <f>SUBTOTAL(103,Tabela4[HABILIDADES])</f>
        <v>32</v>
      </c>
      <c r="C35" s="76">
        <f>SUBTOTAL(103,Tabela4[ECM01])</f>
        <v>17</v>
      </c>
      <c r="D35" s="76">
        <f>SUBTOTAL(103,Tabela4[ECM02])</f>
        <v>21</v>
      </c>
      <c r="E35" s="76">
        <f>SUBTOTAL(103,Tabela4[ECM03])</f>
        <v>20</v>
      </c>
      <c r="F35" s="76">
        <f>SUBTOTAL(103,Tabela4[ECM04])</f>
        <v>19</v>
      </c>
      <c r="G35" s="76">
        <f>SUBTOTAL(103,Tabela4[ECM05])</f>
        <v>16</v>
      </c>
      <c r="H35" s="76">
        <f>SUBTOTAL(103,Tabela4[ECM06])</f>
        <v>20</v>
      </c>
      <c r="I35" s="76">
        <f>SUBTOTAL(103,Tabela4[ECM07])</f>
        <v>16</v>
      </c>
      <c r="J35" s="76">
        <f>SUBTOTAL(103,Tabela4[ECM08])</f>
        <v>25</v>
      </c>
      <c r="K35" s="115">
        <f>SUBTOTAL(103,Tabela4[ECP01])</f>
        <v>0</v>
      </c>
      <c r="L35" s="115">
        <f>SUBTOTAL(103,Tabela4[ECP02])</f>
        <v>0</v>
      </c>
      <c r="M35" s="115">
        <f>SUBTOTAL(103,Tabela4[ECP03])</f>
        <v>0</v>
      </c>
      <c r="N35" s="115">
        <f>SUBTOTAL(103,Tabela4[ECP04])</f>
        <v>0</v>
      </c>
      <c r="O35" s="115">
        <f>SUBTOTAL(103,Tabela4[ECP05])</f>
        <v>0</v>
      </c>
      <c r="P35" s="115">
        <f>SUBTOTAL(103,Tabela4[ECP06])</f>
        <v>0</v>
      </c>
      <c r="Q35" s="115">
        <f>SUBTOTAL(103,Tabela4[NECP01])</f>
        <v>0</v>
      </c>
      <c r="R35" s="146">
        <f>SUBTOTAL(103,Tabela4[EIS01])</f>
        <v>0</v>
      </c>
      <c r="S35" s="146">
        <f>SUBTOTAL(103,Tabela4[EIS02])</f>
        <v>0</v>
      </c>
      <c r="T35" s="146">
        <f>SUBTOTAL(103,Tabela4[EIS03])</f>
        <v>0</v>
      </c>
      <c r="U35" s="146">
        <f>SUBTOTAL(103,Tabela4[NEIS01])</f>
        <v>0</v>
      </c>
      <c r="V35" s="146">
        <f>SUBTOTAL(103,Tabela4[NEIS02])</f>
        <v>0</v>
      </c>
      <c r="W35" s="146">
        <f>SUBTOTAL(103,Tabela4[NECP03])</f>
        <v>0</v>
      </c>
      <c r="X35" s="89">
        <f>SUBTOTAL(109,Tabela4[TOTAL DE ATIVIDADES])</f>
        <v>154</v>
      </c>
    </row>
    <row r="36" spans="1:24" s="34" customFormat="1" ht="42" customHeight="1" thickBot="1" x14ac:dyDescent="0.3">
      <c r="A36" s="66"/>
      <c r="B36" s="67"/>
      <c r="C36" s="68"/>
      <c r="D36" s="68"/>
      <c r="E36" s="68"/>
      <c r="F36" s="68"/>
      <c r="G36" s="68"/>
      <c r="H36" s="68"/>
      <c r="I36" s="68"/>
      <c r="J36" s="69"/>
      <c r="K36" s="68"/>
      <c r="L36" s="69"/>
      <c r="M36" s="68"/>
      <c r="N36" s="68"/>
      <c r="O36" s="70"/>
      <c r="P36" s="68"/>
      <c r="Q36" s="69"/>
      <c r="R36" s="68"/>
      <c r="S36" s="68"/>
      <c r="T36" s="68"/>
      <c r="U36" s="68"/>
      <c r="V36" s="68"/>
      <c r="W36" s="68"/>
      <c r="X36" s="71"/>
    </row>
    <row r="37" spans="1:24" s="31" customFormat="1" ht="42" customHeight="1" thickBot="1" x14ac:dyDescent="0.3">
      <c r="A37" s="311" t="s">
        <v>78</v>
      </c>
      <c r="B37" s="312"/>
      <c r="C37" s="312"/>
      <c r="D37" s="312"/>
      <c r="E37" s="312"/>
      <c r="F37" s="312"/>
      <c r="G37" s="312"/>
      <c r="H37" s="312"/>
      <c r="I37" s="312"/>
      <c r="J37" s="312"/>
      <c r="K37" s="312"/>
      <c r="L37" s="312"/>
      <c r="M37" s="312"/>
      <c r="N37" s="312"/>
      <c r="O37" s="312"/>
      <c r="P37" s="312"/>
      <c r="Q37" s="312"/>
      <c r="R37" s="312"/>
      <c r="S37" s="312"/>
      <c r="T37" s="312"/>
      <c r="U37" s="312"/>
      <c r="V37" s="312"/>
      <c r="W37" s="312"/>
      <c r="X37" s="313"/>
    </row>
    <row r="38" spans="1:24" s="32" customFormat="1" ht="56.25" customHeight="1" thickBot="1" x14ac:dyDescent="0.3">
      <c r="A38" s="95" t="s">
        <v>0</v>
      </c>
      <c r="B38" s="96" t="s">
        <v>5</v>
      </c>
      <c r="C38" s="151" t="s">
        <v>108</v>
      </c>
      <c r="D38" s="151" t="s">
        <v>109</v>
      </c>
      <c r="E38" s="151" t="s">
        <v>110</v>
      </c>
      <c r="F38" s="151" t="s">
        <v>111</v>
      </c>
      <c r="G38" s="151" t="s">
        <v>112</v>
      </c>
      <c r="H38" s="151" t="s">
        <v>113</v>
      </c>
      <c r="I38" s="151" t="s">
        <v>114</v>
      </c>
      <c r="J38" s="151" t="s">
        <v>115</v>
      </c>
      <c r="K38" s="153" t="s">
        <v>116</v>
      </c>
      <c r="L38" s="153" t="s">
        <v>117</v>
      </c>
      <c r="M38" s="153" t="s">
        <v>118</v>
      </c>
      <c r="N38" s="153" t="s">
        <v>119</v>
      </c>
      <c r="O38" s="153" t="s">
        <v>120</v>
      </c>
      <c r="P38" s="153" t="s">
        <v>121</v>
      </c>
      <c r="Q38" s="153" t="s">
        <v>122</v>
      </c>
      <c r="R38" s="152" t="s">
        <v>123</v>
      </c>
      <c r="S38" s="152" t="s">
        <v>124</v>
      </c>
      <c r="T38" s="152" t="s">
        <v>125</v>
      </c>
      <c r="U38" s="152" t="s">
        <v>127</v>
      </c>
      <c r="V38" s="152" t="s">
        <v>126</v>
      </c>
      <c r="W38" s="152" t="s">
        <v>128</v>
      </c>
      <c r="X38" s="97" t="s">
        <v>76</v>
      </c>
    </row>
    <row r="39" spans="1:24" s="32" customFormat="1" x14ac:dyDescent="0.25">
      <c r="A39" s="98">
        <v>1</v>
      </c>
      <c r="B39" s="99" t="s">
        <v>194</v>
      </c>
      <c r="C39" s="51"/>
      <c r="D39" s="51"/>
      <c r="E39" s="51"/>
      <c r="F39" s="51"/>
      <c r="G39" s="51"/>
      <c r="H39" s="51"/>
      <c r="I39" s="51"/>
      <c r="J39" s="51"/>
      <c r="K39" s="100" t="s">
        <v>77</v>
      </c>
      <c r="L39" s="100"/>
      <c r="M39" s="100" t="s">
        <v>77</v>
      </c>
      <c r="N39" s="100" t="s">
        <v>77</v>
      </c>
      <c r="O39" s="100" t="s">
        <v>77</v>
      </c>
      <c r="P39" s="100" t="s">
        <v>77</v>
      </c>
      <c r="Q39" s="100" t="s">
        <v>77</v>
      </c>
      <c r="R39" s="126"/>
      <c r="S39" s="126"/>
      <c r="T39" s="126"/>
      <c r="U39" s="126"/>
      <c r="V39" s="126"/>
      <c r="W39" s="126"/>
      <c r="X39" s="102">
        <f>COUNTA(C39:W39)</f>
        <v>6</v>
      </c>
    </row>
    <row r="40" spans="1:24" s="32" customFormat="1" x14ac:dyDescent="0.25">
      <c r="A40" s="103">
        <v>2</v>
      </c>
      <c r="B40" s="104" t="s">
        <v>39</v>
      </c>
      <c r="C40" s="56"/>
      <c r="D40" s="56"/>
      <c r="E40" s="56"/>
      <c r="F40" s="56"/>
      <c r="G40" s="56"/>
      <c r="H40" s="56"/>
      <c r="I40" s="56"/>
      <c r="J40" s="56"/>
      <c r="K40" s="105" t="s">
        <v>77</v>
      </c>
      <c r="L40" s="105"/>
      <c r="M40" s="105" t="s">
        <v>77</v>
      </c>
      <c r="N40" s="105" t="s">
        <v>77</v>
      </c>
      <c r="O40" s="105" t="s">
        <v>77</v>
      </c>
      <c r="P40" s="105" t="s">
        <v>77</v>
      </c>
      <c r="Q40" s="105"/>
      <c r="R40" s="131"/>
      <c r="S40" s="131"/>
      <c r="T40" s="131"/>
      <c r="U40" s="131"/>
      <c r="V40" s="131"/>
      <c r="W40" s="131"/>
      <c r="X40" s="107">
        <f t="shared" ref="X40:X55" si="1">COUNTA(C40:W40)</f>
        <v>5</v>
      </c>
    </row>
    <row r="41" spans="1:24" s="32" customFormat="1" x14ac:dyDescent="0.25">
      <c r="A41" s="103">
        <v>3</v>
      </c>
      <c r="B41" s="104" t="s">
        <v>50</v>
      </c>
      <c r="C41" s="56"/>
      <c r="D41" s="56"/>
      <c r="E41" s="56"/>
      <c r="F41" s="56"/>
      <c r="G41" s="56"/>
      <c r="H41" s="56"/>
      <c r="I41" s="56"/>
      <c r="J41" s="56"/>
      <c r="K41" s="105" t="s">
        <v>77</v>
      </c>
      <c r="L41" s="105"/>
      <c r="M41" s="105" t="s">
        <v>77</v>
      </c>
      <c r="N41" s="105" t="s">
        <v>77</v>
      </c>
      <c r="O41" s="105"/>
      <c r="P41" s="105"/>
      <c r="Q41" s="105" t="s">
        <v>77</v>
      </c>
      <c r="R41" s="131"/>
      <c r="S41" s="131"/>
      <c r="T41" s="131"/>
      <c r="U41" s="131"/>
      <c r="V41" s="131"/>
      <c r="W41" s="131"/>
      <c r="X41" s="107">
        <f t="shared" si="1"/>
        <v>4</v>
      </c>
    </row>
    <row r="42" spans="1:24" s="32" customFormat="1" x14ac:dyDescent="0.25">
      <c r="A42" s="103">
        <v>4</v>
      </c>
      <c r="B42" s="104" t="s">
        <v>40</v>
      </c>
      <c r="C42" s="56"/>
      <c r="D42" s="56"/>
      <c r="E42" s="56"/>
      <c r="F42" s="56"/>
      <c r="G42" s="56"/>
      <c r="H42" s="56"/>
      <c r="I42" s="56"/>
      <c r="J42" s="56"/>
      <c r="K42" s="105"/>
      <c r="L42" s="105"/>
      <c r="M42" s="105" t="s">
        <v>77</v>
      </c>
      <c r="N42" s="105" t="s">
        <v>77</v>
      </c>
      <c r="O42" s="105"/>
      <c r="P42" s="105"/>
      <c r="Q42" s="105" t="s">
        <v>77</v>
      </c>
      <c r="R42" s="131"/>
      <c r="S42" s="131"/>
      <c r="T42" s="131"/>
      <c r="U42" s="131"/>
      <c r="V42" s="131"/>
      <c r="W42" s="131"/>
      <c r="X42" s="107">
        <f t="shared" si="1"/>
        <v>3</v>
      </c>
    </row>
    <row r="43" spans="1:24" s="32" customFormat="1" x14ac:dyDescent="0.25">
      <c r="A43" s="103">
        <v>5</v>
      </c>
      <c r="B43" s="104" t="s">
        <v>41</v>
      </c>
      <c r="C43" s="56"/>
      <c r="D43" s="56"/>
      <c r="E43" s="56"/>
      <c r="F43" s="56"/>
      <c r="G43" s="56"/>
      <c r="H43" s="56"/>
      <c r="I43" s="56"/>
      <c r="J43" s="56"/>
      <c r="K43" s="105" t="s">
        <v>77</v>
      </c>
      <c r="L43" s="105"/>
      <c r="M43" s="105"/>
      <c r="N43" s="105" t="s">
        <v>77</v>
      </c>
      <c r="O43" s="105" t="s">
        <v>77</v>
      </c>
      <c r="P43" s="105" t="s">
        <v>77</v>
      </c>
      <c r="Q43" s="105" t="s">
        <v>77</v>
      </c>
      <c r="R43" s="131"/>
      <c r="S43" s="131"/>
      <c r="T43" s="131"/>
      <c r="U43" s="131"/>
      <c r="V43" s="131"/>
      <c r="W43" s="131"/>
      <c r="X43" s="107">
        <f t="shared" si="1"/>
        <v>5</v>
      </c>
    </row>
    <row r="44" spans="1:24" s="32" customFormat="1" x14ac:dyDescent="0.25">
      <c r="A44" s="103">
        <v>6</v>
      </c>
      <c r="B44" s="104" t="s">
        <v>42</v>
      </c>
      <c r="C44" s="56"/>
      <c r="D44" s="56"/>
      <c r="E44" s="56"/>
      <c r="F44" s="56"/>
      <c r="G44" s="56"/>
      <c r="H44" s="56"/>
      <c r="I44" s="56"/>
      <c r="J44" s="56"/>
      <c r="K44" s="105"/>
      <c r="L44" s="105"/>
      <c r="M44" s="105"/>
      <c r="N44" s="105"/>
      <c r="O44" s="105"/>
      <c r="P44" s="105" t="s">
        <v>77</v>
      </c>
      <c r="Q44" s="105" t="s">
        <v>77</v>
      </c>
      <c r="R44" s="131"/>
      <c r="S44" s="131"/>
      <c r="T44" s="131"/>
      <c r="U44" s="131"/>
      <c r="V44" s="131"/>
      <c r="W44" s="131"/>
      <c r="X44" s="107">
        <f t="shared" si="1"/>
        <v>2</v>
      </c>
    </row>
    <row r="45" spans="1:24" s="32" customFormat="1" x14ac:dyDescent="0.25">
      <c r="A45" s="103">
        <v>7</v>
      </c>
      <c r="B45" s="104" t="s">
        <v>43</v>
      </c>
      <c r="C45" s="56"/>
      <c r="D45" s="56"/>
      <c r="E45" s="56"/>
      <c r="F45" s="56"/>
      <c r="G45" s="56"/>
      <c r="H45" s="56"/>
      <c r="I45" s="56"/>
      <c r="J45" s="56"/>
      <c r="K45" s="105"/>
      <c r="L45" s="105" t="s">
        <v>77</v>
      </c>
      <c r="M45" s="105" t="s">
        <v>77</v>
      </c>
      <c r="N45" s="105" t="s">
        <v>77</v>
      </c>
      <c r="O45" s="105" t="s">
        <v>77</v>
      </c>
      <c r="P45" s="105" t="s">
        <v>77</v>
      </c>
      <c r="Q45" s="105" t="s">
        <v>77</v>
      </c>
      <c r="R45" s="131"/>
      <c r="S45" s="131"/>
      <c r="T45" s="131"/>
      <c r="U45" s="131"/>
      <c r="V45" s="131"/>
      <c r="W45" s="131"/>
      <c r="X45" s="107">
        <f t="shared" si="1"/>
        <v>6</v>
      </c>
    </row>
    <row r="46" spans="1:24" s="32" customFormat="1" x14ac:dyDescent="0.25">
      <c r="A46" s="103">
        <v>8</v>
      </c>
      <c r="B46" s="104" t="s">
        <v>44</v>
      </c>
      <c r="C46" s="56"/>
      <c r="D46" s="56"/>
      <c r="E46" s="56"/>
      <c r="F46" s="56"/>
      <c r="G46" s="56"/>
      <c r="H46" s="56"/>
      <c r="I46" s="56"/>
      <c r="J46" s="56"/>
      <c r="K46" s="105" t="s">
        <v>77</v>
      </c>
      <c r="L46" s="105" t="s">
        <v>77</v>
      </c>
      <c r="M46" s="105" t="s">
        <v>77</v>
      </c>
      <c r="N46" s="105"/>
      <c r="O46" s="105" t="s">
        <v>77</v>
      </c>
      <c r="P46" s="105"/>
      <c r="Q46" s="105"/>
      <c r="R46" s="131"/>
      <c r="S46" s="131"/>
      <c r="T46" s="131"/>
      <c r="U46" s="131"/>
      <c r="V46" s="131"/>
      <c r="W46" s="131"/>
      <c r="X46" s="107">
        <f t="shared" si="1"/>
        <v>4</v>
      </c>
    </row>
    <row r="47" spans="1:24" s="32" customFormat="1" x14ac:dyDescent="0.25">
      <c r="A47" s="103">
        <v>9</v>
      </c>
      <c r="B47" s="104" t="s">
        <v>45</v>
      </c>
      <c r="C47" s="56"/>
      <c r="D47" s="56"/>
      <c r="E47" s="56"/>
      <c r="F47" s="56"/>
      <c r="G47" s="56"/>
      <c r="H47" s="56"/>
      <c r="I47" s="56"/>
      <c r="J47" s="56"/>
      <c r="K47" s="105" t="s">
        <v>77</v>
      </c>
      <c r="L47" s="105" t="s">
        <v>77</v>
      </c>
      <c r="M47" s="105" t="s">
        <v>77</v>
      </c>
      <c r="N47" s="105"/>
      <c r="O47" s="105"/>
      <c r="P47" s="105" t="s">
        <v>77</v>
      </c>
      <c r="Q47" s="105"/>
      <c r="R47" s="131"/>
      <c r="S47" s="131"/>
      <c r="T47" s="131"/>
      <c r="U47" s="131"/>
      <c r="V47" s="131"/>
      <c r="W47" s="131"/>
      <c r="X47" s="107">
        <f t="shared" si="1"/>
        <v>4</v>
      </c>
    </row>
    <row r="48" spans="1:24" s="32" customFormat="1" x14ac:dyDescent="0.25">
      <c r="A48" s="103">
        <v>10</v>
      </c>
      <c r="B48" s="104" t="s">
        <v>46</v>
      </c>
      <c r="C48" s="56"/>
      <c r="D48" s="56"/>
      <c r="E48" s="56"/>
      <c r="F48" s="56"/>
      <c r="G48" s="56"/>
      <c r="H48" s="56"/>
      <c r="I48" s="56"/>
      <c r="J48" s="56"/>
      <c r="K48" s="105" t="s">
        <v>77</v>
      </c>
      <c r="L48" s="105" t="s">
        <v>77</v>
      </c>
      <c r="M48" s="105"/>
      <c r="N48" s="105" t="s">
        <v>77</v>
      </c>
      <c r="O48" s="105"/>
      <c r="P48" s="105"/>
      <c r="Q48" s="105"/>
      <c r="R48" s="131"/>
      <c r="S48" s="131"/>
      <c r="T48" s="131"/>
      <c r="U48" s="131"/>
      <c r="V48" s="131"/>
      <c r="W48" s="131"/>
      <c r="X48" s="107">
        <f t="shared" si="1"/>
        <v>3</v>
      </c>
    </row>
    <row r="49" spans="1:24" s="32" customFormat="1" x14ac:dyDescent="0.25">
      <c r="A49" s="103">
        <v>11</v>
      </c>
      <c r="B49" s="104" t="s">
        <v>47</v>
      </c>
      <c r="C49" s="56"/>
      <c r="D49" s="56"/>
      <c r="E49" s="56"/>
      <c r="F49" s="56"/>
      <c r="G49" s="56"/>
      <c r="H49" s="56"/>
      <c r="I49" s="56"/>
      <c r="J49" s="56"/>
      <c r="K49" s="105"/>
      <c r="L49" s="105" t="s">
        <v>77</v>
      </c>
      <c r="M49" s="105" t="s">
        <v>77</v>
      </c>
      <c r="N49" s="105"/>
      <c r="O49" s="105" t="s">
        <v>77</v>
      </c>
      <c r="P49" s="105"/>
      <c r="Q49" s="105"/>
      <c r="R49" s="131"/>
      <c r="S49" s="131"/>
      <c r="T49" s="131"/>
      <c r="U49" s="131"/>
      <c r="V49" s="131"/>
      <c r="W49" s="131"/>
      <c r="X49" s="107">
        <f t="shared" si="1"/>
        <v>3</v>
      </c>
    </row>
    <row r="50" spans="1:24" s="32" customFormat="1" x14ac:dyDescent="0.25">
      <c r="A50" s="103">
        <v>12</v>
      </c>
      <c r="B50" s="104" t="s">
        <v>48</v>
      </c>
      <c r="C50" s="56"/>
      <c r="D50" s="56"/>
      <c r="E50" s="56"/>
      <c r="F50" s="56"/>
      <c r="G50" s="56"/>
      <c r="H50" s="56"/>
      <c r="I50" s="56"/>
      <c r="J50" s="56"/>
      <c r="K50" s="105" t="s">
        <v>77</v>
      </c>
      <c r="L50" s="105"/>
      <c r="M50" s="105" t="s">
        <v>77</v>
      </c>
      <c r="N50" s="105" t="s">
        <v>77</v>
      </c>
      <c r="O50" s="105" t="s">
        <v>77</v>
      </c>
      <c r="P50" s="105"/>
      <c r="Q50" s="105" t="s">
        <v>77</v>
      </c>
      <c r="R50" s="131"/>
      <c r="S50" s="131"/>
      <c r="T50" s="131"/>
      <c r="U50" s="131"/>
      <c r="V50" s="131"/>
      <c r="W50" s="131"/>
      <c r="X50" s="107">
        <f t="shared" si="1"/>
        <v>5</v>
      </c>
    </row>
    <row r="51" spans="1:24" s="32" customFormat="1" x14ac:dyDescent="0.25">
      <c r="A51" s="103">
        <v>13</v>
      </c>
      <c r="B51" s="104" t="s">
        <v>49</v>
      </c>
      <c r="C51" s="56"/>
      <c r="D51" s="56"/>
      <c r="E51" s="56"/>
      <c r="F51" s="56"/>
      <c r="G51" s="56"/>
      <c r="H51" s="56"/>
      <c r="I51" s="56"/>
      <c r="J51" s="56"/>
      <c r="K51" s="105" t="s">
        <v>77</v>
      </c>
      <c r="L51" s="105" t="s">
        <v>77</v>
      </c>
      <c r="M51" s="105"/>
      <c r="N51" s="105"/>
      <c r="O51" s="105"/>
      <c r="P51" s="105"/>
      <c r="Q51" s="105"/>
      <c r="R51" s="131"/>
      <c r="S51" s="131"/>
      <c r="T51" s="131"/>
      <c r="U51" s="131"/>
      <c r="V51" s="131"/>
      <c r="W51" s="131"/>
      <c r="X51" s="107">
        <f t="shared" si="1"/>
        <v>2</v>
      </c>
    </row>
    <row r="52" spans="1:24" s="32" customFormat="1" x14ac:dyDescent="0.25">
      <c r="A52" s="103">
        <v>14</v>
      </c>
      <c r="B52" s="104" t="s">
        <v>183</v>
      </c>
      <c r="C52" s="56"/>
      <c r="D52" s="56"/>
      <c r="E52" s="56"/>
      <c r="F52" s="56"/>
      <c r="G52" s="56"/>
      <c r="H52" s="56"/>
      <c r="I52" s="56"/>
      <c r="J52" s="56"/>
      <c r="K52" s="105" t="s">
        <v>77</v>
      </c>
      <c r="L52" s="105" t="s">
        <v>77</v>
      </c>
      <c r="M52" s="105" t="s">
        <v>77</v>
      </c>
      <c r="N52" s="105" t="s">
        <v>77</v>
      </c>
      <c r="O52" s="105" t="s">
        <v>77</v>
      </c>
      <c r="P52" s="105" t="s">
        <v>77</v>
      </c>
      <c r="Q52" s="105"/>
      <c r="R52" s="131"/>
      <c r="S52" s="131"/>
      <c r="T52" s="131"/>
      <c r="U52" s="131"/>
      <c r="V52" s="131"/>
      <c r="W52" s="131"/>
      <c r="X52" s="107">
        <f t="shared" si="1"/>
        <v>6</v>
      </c>
    </row>
    <row r="53" spans="1:24" s="32" customFormat="1" x14ac:dyDescent="0.25">
      <c r="A53" s="103">
        <v>15</v>
      </c>
      <c r="B53" s="104" t="s">
        <v>51</v>
      </c>
      <c r="C53" s="56"/>
      <c r="D53" s="56"/>
      <c r="E53" s="56"/>
      <c r="F53" s="56"/>
      <c r="G53" s="56"/>
      <c r="H53" s="56"/>
      <c r="I53" s="56"/>
      <c r="J53" s="56"/>
      <c r="K53" s="105"/>
      <c r="L53" s="105"/>
      <c r="M53" s="105" t="s">
        <v>77</v>
      </c>
      <c r="N53" s="105"/>
      <c r="O53" s="105"/>
      <c r="P53" s="105" t="s">
        <v>77</v>
      </c>
      <c r="Q53" s="105" t="s">
        <v>77</v>
      </c>
      <c r="R53" s="131"/>
      <c r="S53" s="131"/>
      <c r="T53" s="131"/>
      <c r="U53" s="131"/>
      <c r="V53" s="131"/>
      <c r="W53" s="131"/>
      <c r="X53" s="107">
        <f t="shared" si="1"/>
        <v>3</v>
      </c>
    </row>
    <row r="54" spans="1:24" s="32" customFormat="1" x14ac:dyDescent="0.25">
      <c r="A54" s="103">
        <v>16</v>
      </c>
      <c r="B54" s="104" t="s">
        <v>52</v>
      </c>
      <c r="C54" s="56"/>
      <c r="D54" s="56"/>
      <c r="E54" s="56"/>
      <c r="F54" s="56"/>
      <c r="G54" s="56"/>
      <c r="H54" s="56"/>
      <c r="I54" s="56"/>
      <c r="J54" s="56"/>
      <c r="K54" s="105"/>
      <c r="L54" s="105"/>
      <c r="M54" s="105"/>
      <c r="N54" s="105" t="s">
        <v>77</v>
      </c>
      <c r="O54" s="105"/>
      <c r="P54" s="105"/>
      <c r="Q54" s="105"/>
      <c r="R54" s="131"/>
      <c r="S54" s="131"/>
      <c r="T54" s="131"/>
      <c r="U54" s="131"/>
      <c r="V54" s="131"/>
      <c r="W54" s="131"/>
      <c r="X54" s="107">
        <f t="shared" si="1"/>
        <v>1</v>
      </c>
    </row>
    <row r="55" spans="1:24" s="32" customFormat="1" ht="21.75" thickBot="1" x14ac:dyDescent="0.3">
      <c r="A55" s="108">
        <v>17</v>
      </c>
      <c r="B55" s="109" t="s">
        <v>53</v>
      </c>
      <c r="C55" s="63"/>
      <c r="D55" s="63"/>
      <c r="E55" s="63"/>
      <c r="F55" s="63"/>
      <c r="G55" s="63"/>
      <c r="H55" s="63"/>
      <c r="I55" s="63"/>
      <c r="J55" s="63"/>
      <c r="K55" s="110" t="s">
        <v>77</v>
      </c>
      <c r="L55" s="110" t="s">
        <v>77</v>
      </c>
      <c r="M55" s="110"/>
      <c r="N55" s="110" t="s">
        <v>77</v>
      </c>
      <c r="O55" s="110" t="s">
        <v>77</v>
      </c>
      <c r="P55" s="110"/>
      <c r="Q55" s="110" t="s">
        <v>77</v>
      </c>
      <c r="R55" s="158"/>
      <c r="S55" s="158"/>
      <c r="T55" s="158"/>
      <c r="U55" s="158"/>
      <c r="V55" s="158"/>
      <c r="W55" s="158"/>
      <c r="X55" s="112">
        <f t="shared" si="1"/>
        <v>5</v>
      </c>
    </row>
    <row r="56" spans="1:24" s="33" customFormat="1" ht="42" customHeight="1" thickBot="1" x14ac:dyDescent="0.3">
      <c r="A56" s="113" t="s">
        <v>35</v>
      </c>
      <c r="B56" s="114">
        <f>SUBTOTAL(103,Tabela5[HABILIDADES])</f>
        <v>17</v>
      </c>
      <c r="C56" s="76">
        <f>SUBTOTAL(103,Tabela5[ECM01])</f>
        <v>0</v>
      </c>
      <c r="D56" s="76">
        <f>SUBTOTAL(103,Tabela5[ECM02])</f>
        <v>0</v>
      </c>
      <c r="E56" s="76">
        <f>SUBTOTAL(103,Tabela5[ECM03])</f>
        <v>0</v>
      </c>
      <c r="F56" s="76">
        <f>SUBTOTAL(103,Tabela5[ECM04])</f>
        <v>0</v>
      </c>
      <c r="G56" s="76">
        <f>SUBTOTAL(103,Tabela5[ECM05])</f>
        <v>0</v>
      </c>
      <c r="H56" s="76">
        <f>SUBTOTAL(103,Tabela5[ECM06])</f>
        <v>0</v>
      </c>
      <c r="I56" s="76">
        <f>SUBTOTAL(103,Tabela5[ECM07])</f>
        <v>0</v>
      </c>
      <c r="J56" s="76">
        <f>SUBTOTAL(103,Tabela5[ECM08])</f>
        <v>0</v>
      </c>
      <c r="K56" s="115">
        <f>SUBTOTAL(103,Tabela5[ECP01])</f>
        <v>11</v>
      </c>
      <c r="L56" s="115">
        <f>SUBTOTAL(103,Tabela5[ECP02])</f>
        <v>8</v>
      </c>
      <c r="M56" s="115">
        <f>SUBTOTAL(103,Tabela5[ECP03])</f>
        <v>11</v>
      </c>
      <c r="N56" s="115">
        <f>SUBTOTAL(103,Tabela5[ECP04])</f>
        <v>11</v>
      </c>
      <c r="O56" s="115">
        <f>SUBTOTAL(103,Tabela5[ECP05])</f>
        <v>9</v>
      </c>
      <c r="P56" s="115">
        <f>SUBTOTAL(103,Tabela5[ECP06])</f>
        <v>8</v>
      </c>
      <c r="Q56" s="115">
        <f>SUBTOTAL(103,Tabela5[NECP01])</f>
        <v>9</v>
      </c>
      <c r="R56" s="146">
        <f>SUBTOTAL(103,Tabela5[EIS01])</f>
        <v>0</v>
      </c>
      <c r="S56" s="146">
        <f>SUBTOTAL(103,Tabela5[EIS02])</f>
        <v>0</v>
      </c>
      <c r="T56" s="146">
        <f>SUBTOTAL(103,Tabela5[EIS03])</f>
        <v>0</v>
      </c>
      <c r="U56" s="146">
        <f>SUBTOTAL(103,Tabela5[NEIS01])</f>
        <v>0</v>
      </c>
      <c r="V56" s="146">
        <f>SUBTOTAL(103,Tabela5[NEIS02])</f>
        <v>0</v>
      </c>
      <c r="W56" s="146">
        <f>SUBTOTAL(103,Tabela5[NECP03])</f>
        <v>0</v>
      </c>
      <c r="X56" s="116">
        <f>SUBTOTAL(109,Tabela5[TOTAL DE ATIVIDADES])</f>
        <v>67</v>
      </c>
    </row>
    <row r="57" spans="1:24" s="31" customFormat="1" ht="42" customHeight="1" thickBot="1" x14ac:dyDescent="0.3">
      <c r="A57" s="117"/>
      <c r="B57" s="118"/>
      <c r="C57" s="119"/>
      <c r="D57" s="119"/>
      <c r="E57" s="119"/>
      <c r="F57" s="119"/>
      <c r="G57" s="119"/>
      <c r="H57" s="119"/>
      <c r="I57" s="120"/>
      <c r="J57" s="119"/>
      <c r="K57" s="119"/>
      <c r="L57" s="119"/>
      <c r="M57" s="119"/>
      <c r="N57" s="120"/>
      <c r="O57" s="120"/>
      <c r="P57" s="119"/>
      <c r="Q57" s="119"/>
      <c r="R57" s="119"/>
      <c r="S57" s="119"/>
      <c r="T57" s="119"/>
      <c r="U57" s="119"/>
      <c r="V57" s="119"/>
      <c r="W57" s="119"/>
      <c r="X57" s="121"/>
    </row>
    <row r="58" spans="1:24" s="32" customFormat="1" ht="57" customHeight="1" thickBot="1" x14ac:dyDescent="0.3">
      <c r="A58" s="314" t="s">
        <v>79</v>
      </c>
      <c r="B58" s="315"/>
      <c r="C58" s="315"/>
      <c r="D58" s="315"/>
      <c r="E58" s="315"/>
      <c r="F58" s="315"/>
      <c r="G58" s="315"/>
      <c r="H58" s="315"/>
      <c r="I58" s="315"/>
      <c r="J58" s="315"/>
      <c r="K58" s="315"/>
      <c r="L58" s="315"/>
      <c r="M58" s="315"/>
      <c r="N58" s="315"/>
      <c r="O58" s="315"/>
      <c r="P58" s="315"/>
      <c r="Q58" s="315"/>
      <c r="R58" s="315"/>
      <c r="S58" s="315"/>
      <c r="T58" s="315"/>
      <c r="U58" s="315"/>
      <c r="V58" s="315"/>
      <c r="W58" s="315"/>
      <c r="X58" s="316"/>
    </row>
    <row r="59" spans="1:24" s="32" customFormat="1" ht="57.75" customHeight="1" thickBot="1" x14ac:dyDescent="0.3">
      <c r="A59" s="122" t="s">
        <v>0</v>
      </c>
      <c r="B59" s="48" t="s">
        <v>5</v>
      </c>
      <c r="C59" s="151" t="s">
        <v>108</v>
      </c>
      <c r="D59" s="151" t="s">
        <v>109</v>
      </c>
      <c r="E59" s="151" t="s">
        <v>110</v>
      </c>
      <c r="F59" s="151" t="s">
        <v>111</v>
      </c>
      <c r="G59" s="151" t="s">
        <v>112</v>
      </c>
      <c r="H59" s="151" t="s">
        <v>113</v>
      </c>
      <c r="I59" s="151" t="s">
        <v>114</v>
      </c>
      <c r="J59" s="151" t="s">
        <v>115</v>
      </c>
      <c r="K59" s="153" t="s">
        <v>116</v>
      </c>
      <c r="L59" s="153" t="s">
        <v>117</v>
      </c>
      <c r="M59" s="153" t="s">
        <v>118</v>
      </c>
      <c r="N59" s="153" t="s">
        <v>119</v>
      </c>
      <c r="O59" s="153" t="s">
        <v>120</v>
      </c>
      <c r="P59" s="153" t="s">
        <v>121</v>
      </c>
      <c r="Q59" s="153" t="s">
        <v>122</v>
      </c>
      <c r="R59" s="152" t="s">
        <v>123</v>
      </c>
      <c r="S59" s="152" t="s">
        <v>124</v>
      </c>
      <c r="T59" s="152" t="s">
        <v>125</v>
      </c>
      <c r="U59" s="152" t="s">
        <v>127</v>
      </c>
      <c r="V59" s="152" t="s">
        <v>126</v>
      </c>
      <c r="W59" s="152" t="s">
        <v>128</v>
      </c>
      <c r="X59" s="123" t="s">
        <v>76</v>
      </c>
    </row>
    <row r="60" spans="1:24" s="32" customFormat="1" x14ac:dyDescent="0.25">
      <c r="A60" s="124">
        <v>1</v>
      </c>
      <c r="B60" s="125" t="s">
        <v>55</v>
      </c>
      <c r="C60" s="51"/>
      <c r="D60" s="51"/>
      <c r="E60" s="51"/>
      <c r="F60" s="51"/>
      <c r="G60" s="51"/>
      <c r="H60" s="51"/>
      <c r="I60" s="51"/>
      <c r="J60" s="51"/>
      <c r="K60" s="100"/>
      <c r="L60" s="100"/>
      <c r="M60" s="100"/>
      <c r="N60" s="100"/>
      <c r="O60" s="100"/>
      <c r="P60" s="100"/>
      <c r="Q60" s="100"/>
      <c r="R60" s="126"/>
      <c r="S60" s="126"/>
      <c r="T60" s="126"/>
      <c r="U60" s="126"/>
      <c r="V60" s="126" t="s">
        <v>77</v>
      </c>
      <c r="W60" s="126" t="s">
        <v>77</v>
      </c>
      <c r="X60" s="128">
        <f t="shared" ref="X60:X77" si="2">COUNTA(C60:W60)</f>
        <v>2</v>
      </c>
    </row>
    <row r="61" spans="1:24" s="32" customFormat="1" x14ac:dyDescent="0.25">
      <c r="A61" s="129">
        <v>2</v>
      </c>
      <c r="B61" s="130" t="s">
        <v>56</v>
      </c>
      <c r="C61" s="56"/>
      <c r="D61" s="56"/>
      <c r="E61" s="56"/>
      <c r="F61" s="56"/>
      <c r="G61" s="56"/>
      <c r="H61" s="56"/>
      <c r="I61" s="56"/>
      <c r="J61" s="56"/>
      <c r="K61" s="105"/>
      <c r="L61" s="105"/>
      <c r="M61" s="105"/>
      <c r="N61" s="105"/>
      <c r="O61" s="105"/>
      <c r="P61" s="105"/>
      <c r="Q61" s="105"/>
      <c r="R61" s="131" t="s">
        <v>77</v>
      </c>
      <c r="S61" s="131"/>
      <c r="T61" s="131" t="s">
        <v>77</v>
      </c>
      <c r="U61" s="131"/>
      <c r="V61" s="131" t="s">
        <v>77</v>
      </c>
      <c r="W61" s="131" t="s">
        <v>77</v>
      </c>
      <c r="X61" s="133">
        <f t="shared" si="2"/>
        <v>4</v>
      </c>
    </row>
    <row r="62" spans="1:24" s="32" customFormat="1" x14ac:dyDescent="0.25">
      <c r="A62" s="129">
        <v>3</v>
      </c>
      <c r="B62" s="130" t="s">
        <v>57</v>
      </c>
      <c r="C62" s="56"/>
      <c r="D62" s="56"/>
      <c r="E62" s="56"/>
      <c r="F62" s="56"/>
      <c r="G62" s="56"/>
      <c r="H62" s="56"/>
      <c r="I62" s="56"/>
      <c r="J62" s="56"/>
      <c r="K62" s="105"/>
      <c r="L62" s="105"/>
      <c r="M62" s="105"/>
      <c r="N62" s="105"/>
      <c r="O62" s="105"/>
      <c r="P62" s="105"/>
      <c r="Q62" s="105"/>
      <c r="R62" s="131" t="s">
        <v>77</v>
      </c>
      <c r="S62" s="131"/>
      <c r="T62" s="131" t="s">
        <v>77</v>
      </c>
      <c r="U62" s="131" t="s">
        <v>77</v>
      </c>
      <c r="V62" s="131" t="s">
        <v>77</v>
      </c>
      <c r="W62" s="131" t="s">
        <v>77</v>
      </c>
      <c r="X62" s="133">
        <f t="shared" si="2"/>
        <v>5</v>
      </c>
    </row>
    <row r="63" spans="1:24" s="32" customFormat="1" x14ac:dyDescent="0.25">
      <c r="A63" s="129">
        <v>4</v>
      </c>
      <c r="B63" s="130" t="s">
        <v>58</v>
      </c>
      <c r="C63" s="56"/>
      <c r="D63" s="56"/>
      <c r="E63" s="56"/>
      <c r="F63" s="56"/>
      <c r="G63" s="56"/>
      <c r="H63" s="56"/>
      <c r="I63" s="56"/>
      <c r="J63" s="56"/>
      <c r="K63" s="105"/>
      <c r="L63" s="105"/>
      <c r="M63" s="105"/>
      <c r="N63" s="105"/>
      <c r="O63" s="105"/>
      <c r="P63" s="105"/>
      <c r="Q63" s="105"/>
      <c r="R63" s="131"/>
      <c r="S63" s="131"/>
      <c r="T63" s="131" t="s">
        <v>77</v>
      </c>
      <c r="U63" s="131" t="s">
        <v>77</v>
      </c>
      <c r="V63" s="131" t="s">
        <v>77</v>
      </c>
      <c r="W63" s="131" t="s">
        <v>77</v>
      </c>
      <c r="X63" s="133">
        <f t="shared" si="2"/>
        <v>4</v>
      </c>
    </row>
    <row r="64" spans="1:24" s="32" customFormat="1" x14ac:dyDescent="0.25">
      <c r="A64" s="129">
        <v>5</v>
      </c>
      <c r="B64" s="130" t="s">
        <v>59</v>
      </c>
      <c r="C64" s="56"/>
      <c r="D64" s="56"/>
      <c r="E64" s="56"/>
      <c r="F64" s="56"/>
      <c r="G64" s="56"/>
      <c r="H64" s="56"/>
      <c r="I64" s="56"/>
      <c r="J64" s="56"/>
      <c r="K64" s="105"/>
      <c r="L64" s="105"/>
      <c r="M64" s="105"/>
      <c r="N64" s="105"/>
      <c r="O64" s="105"/>
      <c r="P64" s="105"/>
      <c r="Q64" s="105"/>
      <c r="R64" s="131"/>
      <c r="S64" s="131" t="s">
        <v>77</v>
      </c>
      <c r="T64" s="131" t="s">
        <v>77</v>
      </c>
      <c r="U64" s="131" t="s">
        <v>77</v>
      </c>
      <c r="V64" s="131" t="s">
        <v>77</v>
      </c>
      <c r="W64" s="131" t="s">
        <v>77</v>
      </c>
      <c r="X64" s="133">
        <f t="shared" si="2"/>
        <v>5</v>
      </c>
    </row>
    <row r="65" spans="1:24" s="32" customFormat="1" x14ac:dyDescent="0.25">
      <c r="A65" s="129">
        <v>6</v>
      </c>
      <c r="B65" s="130" t="s">
        <v>60</v>
      </c>
      <c r="C65" s="56"/>
      <c r="D65" s="56"/>
      <c r="E65" s="56"/>
      <c r="F65" s="56"/>
      <c r="G65" s="56"/>
      <c r="H65" s="56"/>
      <c r="I65" s="56"/>
      <c r="J65" s="56"/>
      <c r="K65" s="105"/>
      <c r="L65" s="105"/>
      <c r="M65" s="105"/>
      <c r="N65" s="105"/>
      <c r="O65" s="105"/>
      <c r="P65" s="105"/>
      <c r="Q65" s="105"/>
      <c r="R65" s="131" t="s">
        <v>77</v>
      </c>
      <c r="S65" s="131"/>
      <c r="T65" s="131" t="s">
        <v>77</v>
      </c>
      <c r="U65" s="131"/>
      <c r="V65" s="131"/>
      <c r="W65" s="131"/>
      <c r="X65" s="133">
        <f t="shared" si="2"/>
        <v>2</v>
      </c>
    </row>
    <row r="66" spans="1:24" s="32" customFormat="1" x14ac:dyDescent="0.25">
      <c r="A66" s="129">
        <v>7</v>
      </c>
      <c r="B66" s="134" t="s">
        <v>61</v>
      </c>
      <c r="C66" s="56"/>
      <c r="D66" s="56"/>
      <c r="E66" s="56"/>
      <c r="F66" s="56"/>
      <c r="G66" s="56"/>
      <c r="H66" s="56"/>
      <c r="I66" s="56"/>
      <c r="J66" s="56"/>
      <c r="K66" s="105"/>
      <c r="L66" s="105"/>
      <c r="M66" s="105"/>
      <c r="N66" s="105"/>
      <c r="O66" s="105"/>
      <c r="P66" s="105"/>
      <c r="Q66" s="105"/>
      <c r="R66" s="131" t="s">
        <v>77</v>
      </c>
      <c r="S66" s="131" t="s">
        <v>77</v>
      </c>
      <c r="T66" s="131" t="s">
        <v>77</v>
      </c>
      <c r="U66" s="131" t="s">
        <v>77</v>
      </c>
      <c r="V66" s="131" t="s">
        <v>77</v>
      </c>
      <c r="W66" s="131" t="s">
        <v>77</v>
      </c>
      <c r="X66" s="133">
        <f t="shared" si="2"/>
        <v>6</v>
      </c>
    </row>
    <row r="67" spans="1:24" s="32" customFormat="1" x14ac:dyDescent="0.25">
      <c r="A67" s="129">
        <v>8</v>
      </c>
      <c r="B67" s="130" t="s">
        <v>62</v>
      </c>
      <c r="C67" s="56"/>
      <c r="D67" s="56"/>
      <c r="E67" s="56"/>
      <c r="F67" s="56"/>
      <c r="G67" s="56"/>
      <c r="H67" s="56"/>
      <c r="I67" s="56"/>
      <c r="J67" s="56"/>
      <c r="K67" s="105"/>
      <c r="L67" s="105"/>
      <c r="M67" s="105"/>
      <c r="N67" s="105"/>
      <c r="O67" s="105"/>
      <c r="P67" s="105"/>
      <c r="Q67" s="105"/>
      <c r="R67" s="131" t="s">
        <v>77</v>
      </c>
      <c r="S67" s="131"/>
      <c r="T67" s="131" t="s">
        <v>77</v>
      </c>
      <c r="U67" s="131"/>
      <c r="V67" s="131" t="s">
        <v>77</v>
      </c>
      <c r="W67" s="131"/>
      <c r="X67" s="133">
        <f t="shared" si="2"/>
        <v>3</v>
      </c>
    </row>
    <row r="68" spans="1:24" s="32" customFormat="1" x14ac:dyDescent="0.25">
      <c r="A68" s="129">
        <v>9</v>
      </c>
      <c r="B68" s="130" t="s">
        <v>63</v>
      </c>
      <c r="C68" s="56"/>
      <c r="D68" s="56"/>
      <c r="E68" s="56"/>
      <c r="F68" s="56"/>
      <c r="G68" s="56"/>
      <c r="H68" s="56"/>
      <c r="I68" s="56"/>
      <c r="J68" s="56"/>
      <c r="K68" s="105"/>
      <c r="L68" s="105"/>
      <c r="M68" s="105"/>
      <c r="N68" s="105"/>
      <c r="O68" s="105"/>
      <c r="P68" s="105"/>
      <c r="Q68" s="105"/>
      <c r="R68" s="131" t="s">
        <v>77</v>
      </c>
      <c r="S68" s="131"/>
      <c r="T68" s="131" t="s">
        <v>77</v>
      </c>
      <c r="U68" s="131" t="s">
        <v>77</v>
      </c>
      <c r="V68" s="131" t="s">
        <v>77</v>
      </c>
      <c r="W68" s="131"/>
      <c r="X68" s="133">
        <f t="shared" si="2"/>
        <v>4</v>
      </c>
    </row>
    <row r="69" spans="1:24" s="32" customFormat="1" x14ac:dyDescent="0.25">
      <c r="A69" s="129">
        <v>10</v>
      </c>
      <c r="B69" s="130" t="s">
        <v>64</v>
      </c>
      <c r="C69" s="56"/>
      <c r="D69" s="56"/>
      <c r="E69" s="56"/>
      <c r="F69" s="56"/>
      <c r="G69" s="56"/>
      <c r="H69" s="56"/>
      <c r="I69" s="56"/>
      <c r="J69" s="56"/>
      <c r="K69" s="105"/>
      <c r="L69" s="105"/>
      <c r="M69" s="105"/>
      <c r="N69" s="105"/>
      <c r="O69" s="105"/>
      <c r="P69" s="105"/>
      <c r="Q69" s="105"/>
      <c r="R69" s="131"/>
      <c r="S69" s="131" t="s">
        <v>77</v>
      </c>
      <c r="T69" s="131" t="s">
        <v>77</v>
      </c>
      <c r="U69" s="131" t="s">
        <v>77</v>
      </c>
      <c r="V69" s="131" t="s">
        <v>77</v>
      </c>
      <c r="W69" s="131" t="s">
        <v>77</v>
      </c>
      <c r="X69" s="133">
        <f t="shared" si="2"/>
        <v>5</v>
      </c>
    </row>
    <row r="70" spans="1:24" s="32" customFormat="1" x14ac:dyDescent="0.25">
      <c r="A70" s="129">
        <v>11</v>
      </c>
      <c r="B70" s="130" t="s">
        <v>65</v>
      </c>
      <c r="C70" s="56"/>
      <c r="D70" s="56"/>
      <c r="E70" s="56"/>
      <c r="F70" s="56"/>
      <c r="G70" s="56"/>
      <c r="H70" s="56"/>
      <c r="I70" s="56"/>
      <c r="J70" s="56"/>
      <c r="K70" s="105"/>
      <c r="L70" s="105"/>
      <c r="M70" s="105"/>
      <c r="N70" s="105"/>
      <c r="O70" s="105"/>
      <c r="P70" s="105"/>
      <c r="Q70" s="105"/>
      <c r="R70" s="131" t="s">
        <v>77</v>
      </c>
      <c r="S70" s="131" t="s">
        <v>77</v>
      </c>
      <c r="T70" s="131" t="s">
        <v>77</v>
      </c>
      <c r="U70" s="131" t="s">
        <v>77</v>
      </c>
      <c r="V70" s="131" t="s">
        <v>77</v>
      </c>
      <c r="W70" s="131" t="s">
        <v>77</v>
      </c>
      <c r="X70" s="133">
        <f t="shared" si="2"/>
        <v>6</v>
      </c>
    </row>
    <row r="71" spans="1:24" s="32" customFormat="1" x14ac:dyDescent="0.25">
      <c r="A71" s="129">
        <v>12</v>
      </c>
      <c r="B71" s="130" t="s">
        <v>66</v>
      </c>
      <c r="C71" s="56"/>
      <c r="D71" s="56"/>
      <c r="E71" s="56"/>
      <c r="F71" s="56"/>
      <c r="G71" s="56"/>
      <c r="H71" s="56"/>
      <c r="I71" s="56"/>
      <c r="J71" s="56"/>
      <c r="K71" s="105"/>
      <c r="L71" s="105"/>
      <c r="M71" s="105"/>
      <c r="N71" s="105"/>
      <c r="O71" s="105"/>
      <c r="P71" s="105"/>
      <c r="Q71" s="105"/>
      <c r="R71" s="131" t="s">
        <v>77</v>
      </c>
      <c r="S71" s="131"/>
      <c r="T71" s="131" t="s">
        <v>77</v>
      </c>
      <c r="U71" s="131"/>
      <c r="V71" s="131"/>
      <c r="W71" s="131"/>
      <c r="X71" s="133">
        <f t="shared" si="2"/>
        <v>2</v>
      </c>
    </row>
    <row r="72" spans="1:24" s="32" customFormat="1" x14ac:dyDescent="0.25">
      <c r="A72" s="129">
        <v>13</v>
      </c>
      <c r="B72" s="130" t="s">
        <v>67</v>
      </c>
      <c r="C72" s="56"/>
      <c r="D72" s="56"/>
      <c r="E72" s="56"/>
      <c r="F72" s="56"/>
      <c r="G72" s="56"/>
      <c r="H72" s="56"/>
      <c r="I72" s="56"/>
      <c r="J72" s="56"/>
      <c r="K72" s="105"/>
      <c r="L72" s="105"/>
      <c r="M72" s="105"/>
      <c r="N72" s="105"/>
      <c r="O72" s="105"/>
      <c r="P72" s="105"/>
      <c r="Q72" s="105"/>
      <c r="R72" s="131"/>
      <c r="S72" s="131" t="s">
        <v>77</v>
      </c>
      <c r="T72" s="131"/>
      <c r="U72" s="131"/>
      <c r="V72" s="131"/>
      <c r="W72" s="131"/>
      <c r="X72" s="133">
        <f t="shared" si="2"/>
        <v>1</v>
      </c>
    </row>
    <row r="73" spans="1:24" s="32" customFormat="1" x14ac:dyDescent="0.25">
      <c r="A73" s="129">
        <v>14</v>
      </c>
      <c r="B73" s="130" t="s">
        <v>68</v>
      </c>
      <c r="C73" s="56"/>
      <c r="D73" s="56"/>
      <c r="E73" s="56"/>
      <c r="F73" s="56"/>
      <c r="G73" s="56"/>
      <c r="H73" s="56"/>
      <c r="I73" s="56"/>
      <c r="J73" s="56"/>
      <c r="K73" s="105"/>
      <c r="L73" s="105"/>
      <c r="M73" s="105"/>
      <c r="N73" s="105"/>
      <c r="O73" s="105"/>
      <c r="P73" s="105"/>
      <c r="Q73" s="105"/>
      <c r="R73" s="131" t="s">
        <v>77</v>
      </c>
      <c r="S73" s="131" t="s">
        <v>77</v>
      </c>
      <c r="T73" s="131"/>
      <c r="U73" s="131" t="s">
        <v>77</v>
      </c>
      <c r="V73" s="131" t="s">
        <v>77</v>
      </c>
      <c r="W73" s="131" t="s">
        <v>77</v>
      </c>
      <c r="X73" s="133">
        <f t="shared" si="2"/>
        <v>5</v>
      </c>
    </row>
    <row r="74" spans="1:24" s="34" customFormat="1" x14ac:dyDescent="0.25">
      <c r="A74" s="135">
        <v>15</v>
      </c>
      <c r="B74" s="136" t="s">
        <v>69</v>
      </c>
      <c r="C74" s="56"/>
      <c r="D74" s="56"/>
      <c r="E74" s="56"/>
      <c r="F74" s="56"/>
      <c r="G74" s="56"/>
      <c r="H74" s="56"/>
      <c r="I74" s="56"/>
      <c r="J74" s="56"/>
      <c r="K74" s="105"/>
      <c r="L74" s="105"/>
      <c r="M74" s="105"/>
      <c r="N74" s="105"/>
      <c r="O74" s="105"/>
      <c r="P74" s="105"/>
      <c r="Q74" s="105"/>
      <c r="R74" s="131"/>
      <c r="S74" s="131"/>
      <c r="T74" s="131" t="s">
        <v>77</v>
      </c>
      <c r="U74" s="131"/>
      <c r="V74" s="131"/>
      <c r="W74" s="131" t="s">
        <v>77</v>
      </c>
      <c r="X74" s="133">
        <f t="shared" si="2"/>
        <v>2</v>
      </c>
    </row>
    <row r="75" spans="1:24" s="34" customFormat="1" x14ac:dyDescent="0.25">
      <c r="A75" s="135">
        <v>16</v>
      </c>
      <c r="B75" s="136" t="s">
        <v>70</v>
      </c>
      <c r="C75" s="56"/>
      <c r="D75" s="56"/>
      <c r="E75" s="56"/>
      <c r="F75" s="56"/>
      <c r="G75" s="56"/>
      <c r="H75" s="56"/>
      <c r="I75" s="56"/>
      <c r="J75" s="56"/>
      <c r="K75" s="105"/>
      <c r="L75" s="105"/>
      <c r="M75" s="105"/>
      <c r="N75" s="105"/>
      <c r="O75" s="105"/>
      <c r="P75" s="105"/>
      <c r="Q75" s="105"/>
      <c r="R75" s="131"/>
      <c r="S75" s="131"/>
      <c r="T75" s="131"/>
      <c r="U75" s="131"/>
      <c r="V75" s="131" t="s">
        <v>77</v>
      </c>
      <c r="W75" s="131" t="s">
        <v>77</v>
      </c>
      <c r="X75" s="133">
        <f t="shared" si="2"/>
        <v>2</v>
      </c>
    </row>
    <row r="76" spans="1:24" s="34" customFormat="1" x14ac:dyDescent="0.25">
      <c r="A76" s="137">
        <v>17</v>
      </c>
      <c r="B76" s="138" t="s">
        <v>80</v>
      </c>
      <c r="C76" s="165"/>
      <c r="D76" s="167"/>
      <c r="E76" s="165"/>
      <c r="F76" s="165"/>
      <c r="G76" s="165"/>
      <c r="H76" s="165"/>
      <c r="I76" s="165"/>
      <c r="J76" s="165"/>
      <c r="K76" s="168"/>
      <c r="L76" s="168"/>
      <c r="M76" s="168"/>
      <c r="N76" s="168"/>
      <c r="O76" s="168"/>
      <c r="P76" s="168"/>
      <c r="Q76" s="168"/>
      <c r="R76" s="139" t="s">
        <v>77</v>
      </c>
      <c r="S76" s="139" t="s">
        <v>77</v>
      </c>
      <c r="T76" s="139" t="s">
        <v>77</v>
      </c>
      <c r="U76" s="139" t="s">
        <v>77</v>
      </c>
      <c r="V76" s="139" t="s">
        <v>77</v>
      </c>
      <c r="W76" s="139" t="s">
        <v>77</v>
      </c>
      <c r="X76" s="133">
        <f t="shared" si="2"/>
        <v>6</v>
      </c>
    </row>
    <row r="77" spans="1:24" s="34" customFormat="1" ht="21.75" thickBot="1" x14ac:dyDescent="0.3">
      <c r="A77" s="140">
        <v>18</v>
      </c>
      <c r="B77" s="141" t="s">
        <v>71</v>
      </c>
      <c r="C77" s="166"/>
      <c r="D77" s="166"/>
      <c r="E77" s="166"/>
      <c r="F77" s="166"/>
      <c r="G77" s="166"/>
      <c r="H77" s="166"/>
      <c r="I77" s="166"/>
      <c r="J77" s="166"/>
      <c r="K77" s="169"/>
      <c r="L77" s="169"/>
      <c r="M77" s="169"/>
      <c r="N77" s="169"/>
      <c r="O77" s="169"/>
      <c r="P77" s="169"/>
      <c r="Q77" s="169"/>
      <c r="R77" s="142" t="s">
        <v>77</v>
      </c>
      <c r="S77" s="142"/>
      <c r="T77" s="142" t="s">
        <v>77</v>
      </c>
      <c r="U77" s="142" t="s">
        <v>77</v>
      </c>
      <c r="V77" s="142" t="s">
        <v>77</v>
      </c>
      <c r="W77" s="142" t="s">
        <v>77</v>
      </c>
      <c r="X77" s="143">
        <f t="shared" si="2"/>
        <v>5</v>
      </c>
    </row>
    <row r="78" spans="1:24" s="33" customFormat="1" ht="32.25" customHeight="1" thickBot="1" x14ac:dyDescent="0.3">
      <c r="A78" s="144" t="s">
        <v>35</v>
      </c>
      <c r="B78" s="145">
        <f>SUBTOTAL(103,Tabela6[HABILIDADES])</f>
        <v>18</v>
      </c>
      <c r="C78" s="76">
        <f>SUBTOTAL(103,Tabela6[ECM01])</f>
        <v>0</v>
      </c>
      <c r="D78" s="76">
        <f>SUBTOTAL(103,Tabela6[ECM02])</f>
        <v>0</v>
      </c>
      <c r="E78" s="76">
        <f>SUBTOTAL(103,Tabela6[ECM03])</f>
        <v>0</v>
      </c>
      <c r="F78" s="76">
        <f>SUBTOTAL(103,Tabela6[ECM04])</f>
        <v>0</v>
      </c>
      <c r="G78" s="76">
        <f>SUBTOTAL(103,Tabela6[ECM05])</f>
        <v>0</v>
      </c>
      <c r="H78" s="76">
        <f>SUBTOTAL(103,Tabela6[ECM06])</f>
        <v>0</v>
      </c>
      <c r="I78" s="76">
        <f>SUBTOTAL(103,Tabela6[ECM07])</f>
        <v>0</v>
      </c>
      <c r="J78" s="76">
        <f>SUBTOTAL(103,Tabela6[ECM08])</f>
        <v>0</v>
      </c>
      <c r="K78" s="115">
        <f>SUBTOTAL(103,Tabela6[ECP01])</f>
        <v>0</v>
      </c>
      <c r="L78" s="115">
        <f>SUBTOTAL(103,Tabela6[ECP02])</f>
        <v>0</v>
      </c>
      <c r="M78" s="115">
        <f>SUBTOTAL(103,Tabela6[ECP03])</f>
        <v>0</v>
      </c>
      <c r="N78" s="115">
        <f>SUBTOTAL(103,Tabela6[ECP04])</f>
        <v>0</v>
      </c>
      <c r="O78" s="115">
        <f>SUBTOTAL(103,Tabela6[ECP05])</f>
        <v>0</v>
      </c>
      <c r="P78" s="115">
        <f>SUBTOTAL(103,Tabela6[ECP06])</f>
        <v>0</v>
      </c>
      <c r="Q78" s="115">
        <f>SUBTOTAL(103,Tabela6[NECP01])</f>
        <v>0</v>
      </c>
      <c r="R78" s="146">
        <f>SUBTOTAL(103,Tabela6[EIS01])</f>
        <v>11</v>
      </c>
      <c r="S78" s="146">
        <f>SUBTOTAL(103,Tabela6[EIS02])</f>
        <v>7</v>
      </c>
      <c r="T78" s="146">
        <f>SUBTOTAL(103,Tabela6[EIS03])</f>
        <v>14</v>
      </c>
      <c r="U78" s="146">
        <f>SUBTOTAL(103,Tabela6[NEIS01])</f>
        <v>10</v>
      </c>
      <c r="V78" s="146">
        <f>SUBTOTAL(103,Tabela6[NEIS02])</f>
        <v>14</v>
      </c>
      <c r="W78" s="146">
        <f>SUBTOTAL(103,Tabela6[NECP03])</f>
        <v>13</v>
      </c>
      <c r="X78" s="147">
        <f>SUBTOTAL(109,Tabela6[TOTAL DE ATIVIDADES])</f>
        <v>69</v>
      </c>
    </row>
    <row r="79" spans="1:24" s="34" customFormat="1" x14ac:dyDescent="0.25">
      <c r="A79" s="35"/>
      <c r="C79" s="36"/>
      <c r="D79" s="36"/>
      <c r="E79" s="36"/>
      <c r="F79" s="36"/>
      <c r="G79" s="36"/>
      <c r="H79" s="37"/>
      <c r="I79" s="37"/>
      <c r="J79" s="36"/>
      <c r="K79" s="36"/>
      <c r="L79" s="36"/>
      <c r="M79" s="36"/>
      <c r="N79" s="36"/>
      <c r="O79" s="36"/>
      <c r="P79" s="36"/>
      <c r="Q79" s="36"/>
      <c r="T79" s="38"/>
      <c r="U79" s="38"/>
      <c r="X79" s="33"/>
    </row>
    <row r="80" spans="1:24" s="34" customFormat="1" x14ac:dyDescent="0.25">
      <c r="A80" s="39"/>
      <c r="X80" s="33">
        <f>Tabela6[[#Totals],[TOTAL DE ATIVIDADES]]+Tabela5[[#Totals],[TOTAL DE ATIVIDADES]]+Tabela4[[#Totals],[TOTAL DE ATIVIDADES]]</f>
        <v>290</v>
      </c>
    </row>
    <row r="81" spans="1:24" s="34" customFormat="1" x14ac:dyDescent="0.25">
      <c r="A81" s="35"/>
      <c r="C81" s="36"/>
      <c r="D81" s="36"/>
      <c r="E81" s="36"/>
      <c r="F81" s="36"/>
      <c r="G81" s="36"/>
      <c r="H81" s="37"/>
      <c r="I81" s="37"/>
      <c r="J81" s="36"/>
      <c r="K81" s="36"/>
      <c r="L81" s="36"/>
      <c r="M81" s="36"/>
      <c r="N81" s="36"/>
      <c r="O81" s="36"/>
      <c r="P81" s="36"/>
      <c r="Q81" s="36"/>
      <c r="T81" s="38"/>
      <c r="U81" s="38"/>
      <c r="X81" s="33"/>
    </row>
    <row r="82" spans="1:24" s="34" customFormat="1" x14ac:dyDescent="0.25">
      <c r="A82" s="35"/>
      <c r="C82" s="36"/>
      <c r="D82" s="36"/>
      <c r="E82" s="36"/>
      <c r="F82" s="36"/>
      <c r="G82" s="36"/>
      <c r="H82" s="37"/>
      <c r="I82" s="37"/>
      <c r="J82" s="36"/>
      <c r="K82" s="36"/>
      <c r="L82" s="36"/>
      <c r="M82" s="36"/>
      <c r="N82" s="36"/>
      <c r="O82" s="36"/>
      <c r="P82" s="36"/>
      <c r="Q82" s="36"/>
      <c r="T82" s="38"/>
      <c r="U82" s="38"/>
      <c r="X82" s="33"/>
    </row>
    <row r="83" spans="1:24" s="34" customFormat="1" x14ac:dyDescent="0.25">
      <c r="A83" s="35"/>
      <c r="C83" s="36"/>
      <c r="D83" s="36"/>
      <c r="E83" s="36"/>
      <c r="F83" s="36"/>
      <c r="G83" s="36"/>
      <c r="H83" s="37"/>
      <c r="I83" s="37"/>
      <c r="J83" s="36"/>
      <c r="K83" s="36"/>
      <c r="L83" s="36"/>
      <c r="M83" s="36"/>
      <c r="N83" s="36"/>
      <c r="O83" s="36"/>
      <c r="P83" s="36"/>
      <c r="Q83" s="36"/>
      <c r="T83" s="38"/>
      <c r="U83" s="38"/>
      <c r="X83" s="33"/>
    </row>
    <row r="84" spans="1:24" s="34" customFormat="1" x14ac:dyDescent="0.25">
      <c r="A84" s="35"/>
      <c r="C84" s="36"/>
      <c r="D84" s="36"/>
      <c r="E84" s="36"/>
      <c r="F84" s="36"/>
      <c r="G84" s="36"/>
      <c r="H84" s="37"/>
      <c r="I84" s="37"/>
      <c r="J84" s="36"/>
      <c r="K84" s="36"/>
      <c r="L84" s="36"/>
      <c r="M84" s="36"/>
      <c r="N84" s="36"/>
      <c r="O84" s="36"/>
      <c r="P84" s="36"/>
      <c r="Q84" s="36"/>
      <c r="T84" s="38"/>
      <c r="U84" s="38"/>
      <c r="X84" s="33"/>
    </row>
    <row r="85" spans="1:24" s="34" customFormat="1" x14ac:dyDescent="0.25">
      <c r="A85" s="35"/>
      <c r="C85" s="36"/>
      <c r="D85" s="36"/>
      <c r="E85" s="36"/>
      <c r="F85" s="36"/>
      <c r="G85" s="36"/>
      <c r="H85" s="37"/>
      <c r="I85" s="37"/>
      <c r="J85" s="36"/>
      <c r="K85" s="36"/>
      <c r="L85" s="36"/>
      <c r="M85" s="36"/>
      <c r="N85" s="36"/>
      <c r="O85" s="36"/>
      <c r="P85" s="36"/>
      <c r="Q85" s="36"/>
      <c r="T85" s="38"/>
      <c r="U85" s="38"/>
      <c r="X85" s="33"/>
    </row>
    <row r="86" spans="1:24" s="34" customFormat="1" x14ac:dyDescent="0.25">
      <c r="A86" s="35"/>
      <c r="C86" s="36"/>
      <c r="D86" s="36"/>
      <c r="E86" s="36"/>
      <c r="F86" s="36"/>
      <c r="G86" s="36"/>
      <c r="H86" s="37"/>
      <c r="I86" s="37"/>
      <c r="J86" s="36"/>
      <c r="K86" s="36"/>
      <c r="L86" s="36"/>
      <c r="M86" s="36"/>
      <c r="N86" s="36"/>
      <c r="O86" s="36"/>
      <c r="P86" s="36"/>
      <c r="Q86" s="36"/>
      <c r="T86" s="38"/>
      <c r="U86" s="38"/>
      <c r="X86" s="33"/>
    </row>
    <row r="87" spans="1:24" s="34" customFormat="1" x14ac:dyDescent="0.25">
      <c r="A87" s="35"/>
      <c r="C87" s="36"/>
      <c r="D87" s="36"/>
      <c r="E87" s="36"/>
      <c r="F87" s="36"/>
      <c r="G87" s="36"/>
      <c r="H87" s="37"/>
      <c r="I87" s="37"/>
      <c r="J87" s="36"/>
      <c r="K87" s="36"/>
      <c r="L87" s="36"/>
      <c r="M87" s="36"/>
      <c r="N87" s="36"/>
      <c r="O87" s="36"/>
      <c r="P87" s="36"/>
      <c r="Q87" s="36"/>
      <c r="T87" s="38"/>
      <c r="U87" s="38"/>
      <c r="X87" s="33"/>
    </row>
    <row r="88" spans="1:24" s="34" customFormat="1" x14ac:dyDescent="0.25">
      <c r="A88" s="35"/>
      <c r="C88" s="36"/>
      <c r="D88" s="36"/>
      <c r="E88" s="36"/>
      <c r="F88" s="36"/>
      <c r="G88" s="36"/>
      <c r="H88" s="37"/>
      <c r="I88" s="37"/>
      <c r="J88" s="36"/>
      <c r="K88" s="36"/>
      <c r="L88" s="36"/>
      <c r="M88" s="36"/>
      <c r="N88" s="36"/>
      <c r="O88" s="36"/>
      <c r="P88" s="36"/>
      <c r="Q88" s="36"/>
      <c r="T88" s="38"/>
      <c r="U88" s="38"/>
      <c r="X88" s="33"/>
    </row>
    <row r="89" spans="1:24" s="34" customFormat="1" x14ac:dyDescent="0.25">
      <c r="A89" s="35"/>
      <c r="C89" s="36"/>
      <c r="D89" s="36"/>
      <c r="E89" s="36"/>
      <c r="F89" s="36"/>
      <c r="G89" s="36"/>
      <c r="H89" s="37"/>
      <c r="I89" s="37"/>
      <c r="J89" s="36"/>
      <c r="K89" s="36"/>
      <c r="L89" s="36"/>
      <c r="M89" s="36"/>
      <c r="N89" s="36"/>
      <c r="O89" s="36"/>
      <c r="P89" s="36"/>
      <c r="Q89" s="36"/>
      <c r="T89" s="38"/>
      <c r="U89" s="38"/>
      <c r="X89" s="33"/>
    </row>
    <row r="90" spans="1:24" s="34" customFormat="1" x14ac:dyDescent="0.25">
      <c r="A90" s="35"/>
      <c r="C90" s="36"/>
      <c r="D90" s="36"/>
      <c r="E90" s="36"/>
      <c r="F90" s="36"/>
      <c r="G90" s="36"/>
      <c r="H90" s="37"/>
      <c r="I90" s="37"/>
      <c r="J90" s="36"/>
      <c r="K90" s="36"/>
      <c r="L90" s="36"/>
      <c r="M90" s="36"/>
      <c r="N90" s="36"/>
      <c r="O90" s="36"/>
      <c r="P90" s="36"/>
      <c r="Q90" s="36"/>
      <c r="T90" s="38"/>
      <c r="U90" s="38"/>
      <c r="X90" s="33"/>
    </row>
    <row r="91" spans="1:24" s="34" customFormat="1" x14ac:dyDescent="0.25">
      <c r="A91" s="35"/>
      <c r="C91" s="36"/>
      <c r="D91" s="36"/>
      <c r="E91" s="36"/>
      <c r="F91" s="36"/>
      <c r="G91" s="36"/>
      <c r="H91" s="37"/>
      <c r="I91" s="37"/>
      <c r="J91" s="36"/>
      <c r="K91" s="36"/>
      <c r="L91" s="36"/>
      <c r="M91" s="36"/>
      <c r="N91" s="36"/>
      <c r="O91" s="36"/>
      <c r="P91" s="36"/>
      <c r="Q91" s="36"/>
      <c r="T91" s="38"/>
      <c r="U91" s="38"/>
      <c r="X91" s="33"/>
    </row>
    <row r="92" spans="1:24" s="34" customFormat="1" x14ac:dyDescent="0.25">
      <c r="A92" s="35"/>
      <c r="C92" s="36"/>
      <c r="D92" s="36"/>
      <c r="E92" s="36"/>
      <c r="F92" s="36"/>
      <c r="G92" s="36"/>
      <c r="H92" s="37"/>
      <c r="I92" s="37"/>
      <c r="J92" s="36"/>
      <c r="K92" s="36"/>
      <c r="L92" s="36"/>
      <c r="M92" s="36"/>
      <c r="N92" s="36"/>
      <c r="O92" s="36"/>
      <c r="P92" s="36"/>
      <c r="Q92" s="36"/>
      <c r="T92" s="38"/>
      <c r="U92" s="38"/>
      <c r="X92" s="33"/>
    </row>
    <row r="93" spans="1:24" s="34" customFormat="1" x14ac:dyDescent="0.25">
      <c r="A93" s="35"/>
      <c r="C93" s="36"/>
      <c r="D93" s="36"/>
      <c r="E93" s="36"/>
      <c r="F93" s="36"/>
      <c r="G93" s="36"/>
      <c r="H93" s="37"/>
      <c r="I93" s="37"/>
      <c r="J93" s="36"/>
      <c r="K93" s="36"/>
      <c r="L93" s="36"/>
      <c r="M93" s="36"/>
      <c r="N93" s="36"/>
      <c r="O93" s="36"/>
      <c r="P93" s="36"/>
      <c r="Q93" s="36"/>
      <c r="T93" s="38"/>
      <c r="U93" s="38"/>
      <c r="X93" s="33"/>
    </row>
    <row r="94" spans="1:24" s="34" customFormat="1" x14ac:dyDescent="0.25">
      <c r="A94" s="35"/>
      <c r="C94" s="36"/>
      <c r="D94" s="36"/>
      <c r="E94" s="36"/>
      <c r="F94" s="36"/>
      <c r="G94" s="36"/>
      <c r="H94" s="37"/>
      <c r="I94" s="37"/>
      <c r="J94" s="36"/>
      <c r="K94" s="36"/>
      <c r="L94" s="36"/>
      <c r="M94" s="36"/>
      <c r="N94" s="36"/>
      <c r="O94" s="36"/>
      <c r="P94" s="36"/>
      <c r="Q94" s="36"/>
      <c r="T94" s="38"/>
      <c r="U94" s="38"/>
      <c r="X94" s="33"/>
    </row>
    <row r="95" spans="1:24" s="34" customFormat="1" x14ac:dyDescent="0.25">
      <c r="A95" s="35"/>
      <c r="C95" s="36"/>
      <c r="D95" s="36"/>
      <c r="E95" s="36"/>
      <c r="F95" s="36"/>
      <c r="G95" s="36"/>
      <c r="H95" s="37"/>
      <c r="I95" s="37"/>
      <c r="J95" s="36"/>
      <c r="K95" s="36"/>
      <c r="L95" s="36"/>
      <c r="M95" s="36"/>
      <c r="N95" s="36"/>
      <c r="O95" s="36"/>
      <c r="P95" s="36"/>
      <c r="Q95" s="36"/>
      <c r="T95" s="38"/>
      <c r="U95" s="38"/>
      <c r="X95" s="33"/>
    </row>
    <row r="96" spans="1:24" s="34" customFormat="1" x14ac:dyDescent="0.25">
      <c r="A96" s="35"/>
      <c r="C96" s="36"/>
      <c r="D96" s="36"/>
      <c r="E96" s="36"/>
      <c r="F96" s="36"/>
      <c r="G96" s="36"/>
      <c r="H96" s="37"/>
      <c r="I96" s="37"/>
      <c r="J96" s="36"/>
      <c r="K96" s="36"/>
      <c r="L96" s="36"/>
      <c r="M96" s="36"/>
      <c r="N96" s="36"/>
      <c r="O96" s="36"/>
      <c r="P96" s="36"/>
      <c r="Q96" s="36"/>
      <c r="T96" s="38"/>
      <c r="U96" s="38"/>
      <c r="X96" s="33"/>
    </row>
    <row r="97" spans="1:24" s="34" customFormat="1" x14ac:dyDescent="0.25">
      <c r="A97" s="35"/>
      <c r="C97" s="36"/>
      <c r="D97" s="36"/>
      <c r="E97" s="36"/>
      <c r="F97" s="36"/>
      <c r="G97" s="36"/>
      <c r="H97" s="37"/>
      <c r="I97" s="37"/>
      <c r="J97" s="36"/>
      <c r="K97" s="36"/>
      <c r="L97" s="36"/>
      <c r="M97" s="36"/>
      <c r="N97" s="36"/>
      <c r="O97" s="36"/>
      <c r="P97" s="36"/>
      <c r="Q97" s="36"/>
      <c r="T97" s="38"/>
      <c r="U97" s="38"/>
      <c r="X97" s="33"/>
    </row>
    <row r="98" spans="1:24" s="34" customFormat="1" x14ac:dyDescent="0.25">
      <c r="A98" s="35"/>
      <c r="C98" s="36"/>
      <c r="D98" s="36"/>
      <c r="E98" s="36"/>
      <c r="F98" s="36"/>
      <c r="G98" s="36"/>
      <c r="H98" s="37"/>
      <c r="I98" s="37"/>
      <c r="J98" s="36"/>
      <c r="K98" s="36"/>
      <c r="L98" s="36"/>
      <c r="M98" s="36"/>
      <c r="N98" s="36"/>
      <c r="O98" s="36"/>
      <c r="P98" s="36"/>
      <c r="Q98" s="36"/>
      <c r="T98" s="38"/>
      <c r="U98" s="38"/>
      <c r="X98" s="33"/>
    </row>
    <row r="99" spans="1:24" s="34" customFormat="1" x14ac:dyDescent="0.25">
      <c r="A99" s="35"/>
      <c r="C99" s="36"/>
      <c r="D99" s="36"/>
      <c r="E99" s="36"/>
      <c r="F99" s="36"/>
      <c r="G99" s="36"/>
      <c r="H99" s="37"/>
      <c r="I99" s="37"/>
      <c r="J99" s="36"/>
      <c r="K99" s="36"/>
      <c r="L99" s="36"/>
      <c r="M99" s="36"/>
      <c r="N99" s="36"/>
      <c r="O99" s="36"/>
      <c r="P99" s="36"/>
      <c r="Q99" s="36"/>
      <c r="T99" s="38"/>
      <c r="U99" s="38"/>
      <c r="X99" s="33"/>
    </row>
    <row r="100" spans="1:24" s="34" customFormat="1" x14ac:dyDescent="0.25">
      <c r="A100" s="35"/>
      <c r="C100" s="36"/>
      <c r="D100" s="36"/>
      <c r="E100" s="36"/>
      <c r="F100" s="36"/>
      <c r="G100" s="36"/>
      <c r="H100" s="37"/>
      <c r="I100" s="37"/>
      <c r="J100" s="36"/>
      <c r="K100" s="36"/>
      <c r="L100" s="36"/>
      <c r="M100" s="36"/>
      <c r="N100" s="36"/>
      <c r="O100" s="36"/>
      <c r="P100" s="36"/>
      <c r="Q100" s="36"/>
      <c r="T100" s="38"/>
      <c r="U100" s="38"/>
      <c r="X100" s="33"/>
    </row>
    <row r="101" spans="1:24" s="34" customFormat="1" x14ac:dyDescent="0.25">
      <c r="A101" s="35"/>
      <c r="C101" s="36"/>
      <c r="D101" s="36"/>
      <c r="E101" s="36"/>
      <c r="F101" s="36"/>
      <c r="G101" s="36"/>
      <c r="H101" s="37"/>
      <c r="I101" s="37"/>
      <c r="J101" s="36"/>
      <c r="K101" s="36"/>
      <c r="L101" s="36"/>
      <c r="M101" s="36"/>
      <c r="N101" s="36"/>
      <c r="O101" s="36"/>
      <c r="P101" s="36"/>
      <c r="Q101" s="36"/>
      <c r="T101" s="38"/>
      <c r="U101" s="38"/>
      <c r="X101" s="33"/>
    </row>
    <row r="102" spans="1:24" s="34" customFormat="1" x14ac:dyDescent="0.25">
      <c r="A102" s="35"/>
      <c r="C102" s="36"/>
      <c r="D102" s="36"/>
      <c r="E102" s="36"/>
      <c r="F102" s="36"/>
      <c r="G102" s="36"/>
      <c r="H102" s="37"/>
      <c r="I102" s="37"/>
      <c r="J102" s="36"/>
      <c r="K102" s="36"/>
      <c r="L102" s="36"/>
      <c r="M102" s="36"/>
      <c r="N102" s="36"/>
      <c r="O102" s="36"/>
      <c r="P102" s="36"/>
      <c r="Q102" s="36"/>
      <c r="T102" s="38"/>
      <c r="U102" s="38"/>
      <c r="X102" s="33"/>
    </row>
    <row r="103" spans="1:24" s="34" customFormat="1" x14ac:dyDescent="0.25">
      <c r="A103" s="35"/>
      <c r="C103" s="36"/>
      <c r="D103" s="36"/>
      <c r="E103" s="36"/>
      <c r="F103" s="36"/>
      <c r="G103" s="36"/>
      <c r="H103" s="37"/>
      <c r="I103" s="37"/>
      <c r="J103" s="36"/>
      <c r="K103" s="36"/>
      <c r="L103" s="36"/>
      <c r="M103" s="36"/>
      <c r="N103" s="36"/>
      <c r="O103" s="36"/>
      <c r="P103" s="36"/>
      <c r="Q103" s="36"/>
      <c r="T103" s="38"/>
      <c r="U103" s="38"/>
      <c r="X103" s="33"/>
    </row>
    <row r="104" spans="1:24" s="34" customFormat="1" x14ac:dyDescent="0.25">
      <c r="A104" s="35"/>
      <c r="C104" s="36"/>
      <c r="D104" s="36"/>
      <c r="E104" s="36"/>
      <c r="F104" s="36"/>
      <c r="G104" s="36"/>
      <c r="H104" s="37"/>
      <c r="I104" s="37"/>
      <c r="J104" s="36"/>
      <c r="K104" s="36"/>
      <c r="L104" s="36"/>
      <c r="M104" s="36"/>
      <c r="N104" s="36"/>
      <c r="O104" s="36"/>
      <c r="P104" s="36"/>
      <c r="Q104" s="36"/>
      <c r="T104" s="38"/>
      <c r="U104" s="38"/>
      <c r="X104" s="33"/>
    </row>
    <row r="105" spans="1:24" s="34" customFormat="1" x14ac:dyDescent="0.25">
      <c r="A105" s="35"/>
      <c r="C105" s="36"/>
      <c r="D105" s="36"/>
      <c r="E105" s="36"/>
      <c r="F105" s="36"/>
      <c r="G105" s="36"/>
      <c r="H105" s="37"/>
      <c r="I105" s="37"/>
      <c r="J105" s="36"/>
      <c r="K105" s="36"/>
      <c r="L105" s="36"/>
      <c r="M105" s="36"/>
      <c r="N105" s="36"/>
      <c r="O105" s="36"/>
      <c r="P105" s="36"/>
      <c r="Q105" s="36"/>
      <c r="T105" s="38"/>
      <c r="U105" s="38"/>
      <c r="X105" s="33"/>
    </row>
    <row r="106" spans="1:24" s="34" customFormat="1" x14ac:dyDescent="0.25">
      <c r="A106" s="35"/>
      <c r="C106" s="36"/>
      <c r="D106" s="36"/>
      <c r="E106" s="36"/>
      <c r="F106" s="36"/>
      <c r="G106" s="36"/>
      <c r="H106" s="37"/>
      <c r="I106" s="37"/>
      <c r="J106" s="36"/>
      <c r="K106" s="36"/>
      <c r="L106" s="36"/>
      <c r="M106" s="36"/>
      <c r="N106" s="36"/>
      <c r="O106" s="36"/>
      <c r="P106" s="36"/>
      <c r="Q106" s="36"/>
      <c r="T106" s="38"/>
      <c r="U106" s="38"/>
      <c r="X106" s="33"/>
    </row>
    <row r="107" spans="1:24" s="34" customFormat="1" x14ac:dyDescent="0.25">
      <c r="A107" s="35"/>
      <c r="C107" s="36"/>
      <c r="D107" s="36"/>
      <c r="E107" s="36"/>
      <c r="F107" s="36"/>
      <c r="G107" s="36"/>
      <c r="H107" s="37"/>
      <c r="I107" s="37"/>
      <c r="J107" s="36"/>
      <c r="K107" s="36"/>
      <c r="L107" s="36"/>
      <c r="M107" s="36"/>
      <c r="N107" s="36"/>
      <c r="O107" s="36"/>
      <c r="P107" s="36"/>
      <c r="Q107" s="36"/>
      <c r="T107" s="38"/>
      <c r="U107" s="38"/>
      <c r="X107" s="33"/>
    </row>
    <row r="108" spans="1:24" s="34" customFormat="1" x14ac:dyDescent="0.25">
      <c r="A108" s="35"/>
      <c r="C108" s="36"/>
      <c r="D108" s="36"/>
      <c r="E108" s="36"/>
      <c r="F108" s="36"/>
      <c r="G108" s="36"/>
      <c r="H108" s="37"/>
      <c r="I108" s="37"/>
      <c r="J108" s="36"/>
      <c r="K108" s="36"/>
      <c r="L108" s="36"/>
      <c r="M108" s="36"/>
      <c r="N108" s="36"/>
      <c r="O108" s="36"/>
      <c r="P108" s="36"/>
      <c r="Q108" s="36"/>
      <c r="T108" s="38"/>
      <c r="U108" s="38"/>
      <c r="X108" s="33"/>
    </row>
    <row r="109" spans="1:24" s="34" customFormat="1" x14ac:dyDescent="0.25">
      <c r="A109" s="35"/>
      <c r="C109" s="36"/>
      <c r="D109" s="36"/>
      <c r="E109" s="36"/>
      <c r="F109" s="36"/>
      <c r="G109" s="36"/>
      <c r="H109" s="37"/>
      <c r="I109" s="37"/>
      <c r="J109" s="36"/>
      <c r="K109" s="36"/>
      <c r="L109" s="36"/>
      <c r="M109" s="36"/>
      <c r="N109" s="36"/>
      <c r="O109" s="36"/>
      <c r="P109" s="36"/>
      <c r="Q109" s="36"/>
      <c r="T109" s="38"/>
      <c r="U109" s="38"/>
      <c r="X109" s="33"/>
    </row>
    <row r="110" spans="1:24" s="34" customFormat="1" x14ac:dyDescent="0.25">
      <c r="A110" s="35"/>
      <c r="C110" s="36"/>
      <c r="D110" s="36"/>
      <c r="E110" s="36"/>
      <c r="F110" s="36"/>
      <c r="G110" s="36"/>
      <c r="H110" s="37"/>
      <c r="I110" s="37"/>
      <c r="J110" s="36"/>
      <c r="K110" s="36"/>
      <c r="L110" s="36"/>
      <c r="M110" s="36"/>
      <c r="N110" s="36"/>
      <c r="O110" s="36"/>
      <c r="P110" s="36"/>
      <c r="Q110" s="36"/>
      <c r="T110" s="38"/>
      <c r="U110" s="38"/>
      <c r="X110" s="33"/>
    </row>
    <row r="111" spans="1:24" s="34" customFormat="1" x14ac:dyDescent="0.25">
      <c r="A111" s="35"/>
      <c r="C111" s="36"/>
      <c r="D111" s="36"/>
      <c r="E111" s="36"/>
      <c r="F111" s="36"/>
      <c r="G111" s="36"/>
      <c r="H111" s="37"/>
      <c r="I111" s="37"/>
      <c r="J111" s="36"/>
      <c r="K111" s="36"/>
      <c r="L111" s="36"/>
      <c r="M111" s="36"/>
      <c r="N111" s="36"/>
      <c r="O111" s="36"/>
      <c r="P111" s="36"/>
      <c r="Q111" s="36"/>
      <c r="T111" s="38"/>
      <c r="U111" s="38"/>
      <c r="X111" s="33"/>
    </row>
    <row r="112" spans="1:24" s="34" customFormat="1" x14ac:dyDescent="0.25">
      <c r="A112" s="35"/>
      <c r="C112" s="36"/>
      <c r="D112" s="36"/>
      <c r="E112" s="36"/>
      <c r="F112" s="36"/>
      <c r="G112" s="36"/>
      <c r="H112" s="37"/>
      <c r="I112" s="37"/>
      <c r="J112" s="36"/>
      <c r="K112" s="36"/>
      <c r="L112" s="36"/>
      <c r="M112" s="36"/>
      <c r="N112" s="36"/>
      <c r="O112" s="36"/>
      <c r="P112" s="36"/>
      <c r="Q112" s="36"/>
      <c r="T112" s="38"/>
      <c r="U112" s="38"/>
      <c r="X112" s="33"/>
    </row>
    <row r="113" spans="1:24" s="34" customFormat="1" x14ac:dyDescent="0.25">
      <c r="A113" s="35"/>
      <c r="C113" s="36"/>
      <c r="D113" s="36"/>
      <c r="E113" s="36"/>
      <c r="F113" s="36"/>
      <c r="G113" s="36"/>
      <c r="H113" s="37"/>
      <c r="I113" s="37"/>
      <c r="J113" s="36"/>
      <c r="K113" s="36"/>
      <c r="L113" s="36"/>
      <c r="M113" s="36"/>
      <c r="N113" s="36"/>
      <c r="O113" s="36"/>
      <c r="P113" s="36"/>
      <c r="Q113" s="36"/>
      <c r="T113" s="38"/>
      <c r="U113" s="38"/>
      <c r="X113" s="33"/>
    </row>
    <row r="114" spans="1:24" s="34" customFormat="1" x14ac:dyDescent="0.25">
      <c r="A114" s="35"/>
      <c r="C114" s="36"/>
      <c r="D114" s="36"/>
      <c r="E114" s="36"/>
      <c r="F114" s="36"/>
      <c r="G114" s="36"/>
      <c r="H114" s="37"/>
      <c r="I114" s="37"/>
      <c r="J114" s="36"/>
      <c r="K114" s="36"/>
      <c r="L114" s="36"/>
      <c r="M114" s="36"/>
      <c r="N114" s="36"/>
      <c r="O114" s="36"/>
      <c r="P114" s="36"/>
      <c r="Q114" s="36"/>
      <c r="T114" s="38"/>
      <c r="U114" s="38"/>
      <c r="X114" s="33"/>
    </row>
    <row r="115" spans="1:24" s="34" customFormat="1" x14ac:dyDescent="0.25">
      <c r="A115" s="35"/>
      <c r="C115" s="36"/>
      <c r="D115" s="36"/>
      <c r="E115" s="36"/>
      <c r="F115" s="36"/>
      <c r="G115" s="36"/>
      <c r="H115" s="37"/>
      <c r="I115" s="37"/>
      <c r="J115" s="36"/>
      <c r="K115" s="36"/>
      <c r="L115" s="36"/>
      <c r="M115" s="36"/>
      <c r="N115" s="36"/>
      <c r="O115" s="36"/>
      <c r="P115" s="36"/>
      <c r="Q115" s="36"/>
      <c r="T115" s="38"/>
      <c r="U115" s="38"/>
      <c r="X115" s="33"/>
    </row>
    <row r="116" spans="1:24" s="34" customFormat="1" x14ac:dyDescent="0.25">
      <c r="A116" s="35"/>
      <c r="C116" s="36"/>
      <c r="D116" s="36"/>
      <c r="E116" s="36"/>
      <c r="F116" s="36"/>
      <c r="G116" s="36"/>
      <c r="H116" s="37"/>
      <c r="I116" s="37"/>
      <c r="J116" s="36"/>
      <c r="K116" s="36"/>
      <c r="L116" s="36"/>
      <c r="M116" s="36"/>
      <c r="N116" s="36"/>
      <c r="O116" s="36"/>
      <c r="P116" s="36"/>
      <c r="Q116" s="36"/>
      <c r="T116" s="38"/>
      <c r="U116" s="38"/>
      <c r="X116" s="33"/>
    </row>
    <row r="117" spans="1:24" s="34" customFormat="1" x14ac:dyDescent="0.25">
      <c r="A117" s="35"/>
      <c r="C117" s="36"/>
      <c r="D117" s="36"/>
      <c r="E117" s="36"/>
      <c r="F117" s="36"/>
      <c r="G117" s="36"/>
      <c r="H117" s="37"/>
      <c r="I117" s="37"/>
      <c r="J117" s="36"/>
      <c r="K117" s="36"/>
      <c r="L117" s="36"/>
      <c r="M117" s="36"/>
      <c r="N117" s="36"/>
      <c r="O117" s="36"/>
      <c r="P117" s="36"/>
      <c r="Q117" s="36"/>
      <c r="T117" s="38"/>
      <c r="U117" s="38"/>
      <c r="X117" s="33"/>
    </row>
    <row r="118" spans="1:24" s="34" customFormat="1" x14ac:dyDescent="0.25">
      <c r="A118" s="35"/>
      <c r="C118" s="36"/>
      <c r="D118" s="36"/>
      <c r="E118" s="36"/>
      <c r="F118" s="36"/>
      <c r="G118" s="36"/>
      <c r="H118" s="37"/>
      <c r="I118" s="37"/>
      <c r="J118" s="36"/>
      <c r="K118" s="36"/>
      <c r="L118" s="36"/>
      <c r="M118" s="36"/>
      <c r="N118" s="36"/>
      <c r="O118" s="36"/>
      <c r="P118" s="36"/>
      <c r="Q118" s="36"/>
      <c r="T118" s="38"/>
      <c r="U118" s="38"/>
      <c r="X118" s="33"/>
    </row>
    <row r="119" spans="1:24" s="34" customFormat="1" x14ac:dyDescent="0.25">
      <c r="A119" s="35"/>
      <c r="C119" s="36"/>
      <c r="D119" s="36"/>
      <c r="E119" s="36"/>
      <c r="F119" s="36"/>
      <c r="G119" s="36"/>
      <c r="H119" s="37"/>
      <c r="I119" s="37"/>
      <c r="J119" s="36"/>
      <c r="K119" s="36"/>
      <c r="L119" s="36"/>
      <c r="M119" s="36"/>
      <c r="N119" s="36"/>
      <c r="O119" s="36"/>
      <c r="P119" s="36"/>
      <c r="Q119" s="36"/>
      <c r="T119" s="38"/>
      <c r="U119" s="38"/>
      <c r="X119" s="33"/>
    </row>
    <row r="120" spans="1:24" s="34" customFormat="1" x14ac:dyDescent="0.25">
      <c r="A120" s="35"/>
      <c r="C120" s="36"/>
      <c r="D120" s="36"/>
      <c r="E120" s="36"/>
      <c r="F120" s="36"/>
      <c r="G120" s="36"/>
      <c r="H120" s="37"/>
      <c r="I120" s="37"/>
      <c r="J120" s="36"/>
      <c r="K120" s="36"/>
      <c r="L120" s="36"/>
      <c r="M120" s="36"/>
      <c r="N120" s="36"/>
      <c r="O120" s="36"/>
      <c r="P120" s="36"/>
      <c r="Q120" s="36"/>
      <c r="T120" s="38"/>
      <c r="U120" s="38"/>
      <c r="X120" s="33"/>
    </row>
    <row r="121" spans="1:24" s="34" customFormat="1" x14ac:dyDescent="0.25">
      <c r="A121" s="35"/>
      <c r="C121" s="36"/>
      <c r="D121" s="36"/>
      <c r="E121" s="36"/>
      <c r="F121" s="36"/>
      <c r="G121" s="36"/>
      <c r="H121" s="37"/>
      <c r="I121" s="37"/>
      <c r="J121" s="36"/>
      <c r="K121" s="36"/>
      <c r="L121" s="36"/>
      <c r="M121" s="36"/>
      <c r="N121" s="36"/>
      <c r="O121" s="36"/>
      <c r="P121" s="36"/>
      <c r="Q121" s="36"/>
      <c r="T121" s="38"/>
      <c r="U121" s="38"/>
      <c r="X121" s="33"/>
    </row>
    <row r="122" spans="1:24" s="34" customFormat="1" x14ac:dyDescent="0.25">
      <c r="A122" s="35"/>
      <c r="C122" s="36"/>
      <c r="D122" s="36"/>
      <c r="E122" s="36"/>
      <c r="F122" s="36"/>
      <c r="G122" s="36"/>
      <c r="H122" s="37"/>
      <c r="I122" s="37"/>
      <c r="J122" s="36"/>
      <c r="K122" s="36"/>
      <c r="L122" s="36"/>
      <c r="M122" s="36"/>
      <c r="N122" s="36"/>
      <c r="O122" s="36"/>
      <c r="P122" s="36"/>
      <c r="Q122" s="36"/>
      <c r="T122" s="38"/>
      <c r="U122" s="38"/>
      <c r="X122" s="33"/>
    </row>
    <row r="123" spans="1:24" s="34" customFormat="1" x14ac:dyDescent="0.25">
      <c r="A123" s="35"/>
      <c r="C123" s="40"/>
      <c r="D123" s="40"/>
      <c r="E123" s="40"/>
      <c r="F123" s="40"/>
      <c r="G123" s="40"/>
      <c r="H123" s="41"/>
      <c r="I123" s="41"/>
      <c r="J123" s="40"/>
      <c r="K123" s="40"/>
      <c r="L123" s="40"/>
      <c r="M123" s="40"/>
      <c r="N123" s="40"/>
      <c r="O123" s="40"/>
      <c r="P123" s="40"/>
      <c r="Q123" s="40"/>
      <c r="X123" s="33"/>
    </row>
    <row r="124" spans="1:24" s="34" customFormat="1" x14ac:dyDescent="0.25">
      <c r="A124" s="35"/>
      <c r="C124" s="40"/>
      <c r="D124" s="40"/>
      <c r="E124" s="40"/>
      <c r="F124" s="40"/>
      <c r="G124" s="40"/>
      <c r="H124" s="41"/>
      <c r="I124" s="41"/>
      <c r="J124" s="40"/>
      <c r="K124" s="40"/>
      <c r="L124" s="40"/>
      <c r="M124" s="40"/>
      <c r="N124" s="40"/>
      <c r="O124" s="40"/>
      <c r="P124" s="40"/>
      <c r="Q124" s="40"/>
      <c r="X124" s="33"/>
    </row>
    <row r="125" spans="1:24" s="34" customFormat="1" x14ac:dyDescent="0.25">
      <c r="A125" s="35"/>
      <c r="C125" s="40"/>
      <c r="D125" s="40"/>
      <c r="E125" s="40"/>
      <c r="F125" s="40"/>
      <c r="G125" s="40"/>
      <c r="H125" s="41"/>
      <c r="I125" s="41"/>
      <c r="J125" s="40"/>
      <c r="K125" s="40"/>
      <c r="L125" s="40"/>
      <c r="M125" s="40"/>
      <c r="N125" s="40"/>
      <c r="O125" s="40"/>
      <c r="P125" s="40"/>
      <c r="Q125" s="40"/>
      <c r="X125" s="33"/>
    </row>
    <row r="126" spans="1:24" s="34" customFormat="1" x14ac:dyDescent="0.25">
      <c r="A126" s="35"/>
      <c r="C126" s="40"/>
      <c r="D126" s="40"/>
      <c r="E126" s="40"/>
      <c r="F126" s="40"/>
      <c r="G126" s="40"/>
      <c r="H126" s="41"/>
      <c r="I126" s="41"/>
      <c r="J126" s="40"/>
      <c r="K126" s="40"/>
      <c r="L126" s="40"/>
      <c r="M126" s="40"/>
      <c r="N126" s="40"/>
      <c r="O126" s="40"/>
      <c r="P126" s="40"/>
      <c r="Q126" s="40"/>
      <c r="X126" s="33"/>
    </row>
    <row r="127" spans="1:24" s="34" customFormat="1" x14ac:dyDescent="0.25">
      <c r="A127" s="35"/>
      <c r="C127" s="40"/>
      <c r="D127" s="40"/>
      <c r="E127" s="40"/>
      <c r="F127" s="40"/>
      <c r="G127" s="40"/>
      <c r="H127" s="41"/>
      <c r="I127" s="41"/>
      <c r="J127" s="40"/>
      <c r="K127" s="40"/>
      <c r="L127" s="40"/>
      <c r="M127" s="40"/>
      <c r="N127" s="40"/>
      <c r="O127" s="40"/>
      <c r="P127" s="40"/>
      <c r="Q127" s="40"/>
      <c r="X127" s="33"/>
    </row>
    <row r="128" spans="1:24" s="34" customFormat="1" x14ac:dyDescent="0.25">
      <c r="A128" s="35"/>
      <c r="C128" s="40"/>
      <c r="D128" s="40"/>
      <c r="E128" s="40"/>
      <c r="F128" s="40"/>
      <c r="G128" s="40"/>
      <c r="H128" s="41"/>
      <c r="I128" s="41"/>
      <c r="J128" s="40"/>
      <c r="K128" s="40"/>
      <c r="L128" s="40"/>
      <c r="M128" s="40"/>
      <c r="N128" s="40"/>
      <c r="O128" s="40"/>
      <c r="P128" s="40"/>
      <c r="Q128" s="40"/>
      <c r="X128" s="33"/>
    </row>
    <row r="129" spans="1:24" s="34" customFormat="1" x14ac:dyDescent="0.25">
      <c r="A129" s="35"/>
      <c r="C129" s="40"/>
      <c r="D129" s="40"/>
      <c r="E129" s="40"/>
      <c r="F129" s="40"/>
      <c r="G129" s="40"/>
      <c r="H129" s="41"/>
      <c r="I129" s="41"/>
      <c r="J129" s="40"/>
      <c r="K129" s="40"/>
      <c r="L129" s="40"/>
      <c r="M129" s="40"/>
      <c r="N129" s="40"/>
      <c r="O129" s="40"/>
      <c r="P129" s="40"/>
      <c r="Q129" s="40"/>
      <c r="X129" s="33"/>
    </row>
    <row r="130" spans="1:24" s="34" customFormat="1" x14ac:dyDescent="0.25">
      <c r="A130" s="35"/>
      <c r="C130" s="40"/>
      <c r="D130" s="40"/>
      <c r="E130" s="40"/>
      <c r="F130" s="40"/>
      <c r="G130" s="40"/>
      <c r="H130" s="41"/>
      <c r="I130" s="41"/>
      <c r="J130" s="40"/>
      <c r="K130" s="40"/>
      <c r="L130" s="40"/>
      <c r="M130" s="40"/>
      <c r="N130" s="40"/>
      <c r="O130" s="40"/>
      <c r="P130" s="40"/>
      <c r="Q130" s="40"/>
      <c r="X130" s="33"/>
    </row>
    <row r="131" spans="1:24" s="34" customFormat="1" x14ac:dyDescent="0.25">
      <c r="A131" s="35"/>
      <c r="C131" s="40"/>
      <c r="D131" s="40"/>
      <c r="E131" s="40"/>
      <c r="F131" s="40"/>
      <c r="G131" s="40"/>
      <c r="H131" s="41"/>
      <c r="I131" s="41"/>
      <c r="J131" s="40"/>
      <c r="K131" s="40"/>
      <c r="L131" s="40"/>
      <c r="M131" s="40"/>
      <c r="N131" s="40"/>
      <c r="O131" s="40"/>
      <c r="P131" s="40"/>
      <c r="Q131" s="40"/>
      <c r="X131" s="33"/>
    </row>
    <row r="132" spans="1:24" s="34" customFormat="1" x14ac:dyDescent="0.25">
      <c r="A132" s="35"/>
      <c r="C132" s="40"/>
      <c r="D132" s="40"/>
      <c r="E132" s="40"/>
      <c r="F132" s="40"/>
      <c r="G132" s="40"/>
      <c r="H132" s="41"/>
      <c r="I132" s="41"/>
      <c r="J132" s="40"/>
      <c r="K132" s="40"/>
      <c r="L132" s="40"/>
      <c r="M132" s="40"/>
      <c r="N132" s="40"/>
      <c r="O132" s="40"/>
      <c r="P132" s="40"/>
      <c r="Q132" s="40"/>
      <c r="X132" s="33"/>
    </row>
    <row r="133" spans="1:24" s="34" customFormat="1" x14ac:dyDescent="0.25">
      <c r="A133" s="35"/>
      <c r="C133" s="40"/>
      <c r="D133" s="40"/>
      <c r="E133" s="40"/>
      <c r="F133" s="40"/>
      <c r="G133" s="40"/>
      <c r="H133" s="41"/>
      <c r="I133" s="41"/>
      <c r="J133" s="40"/>
      <c r="K133" s="40"/>
      <c r="L133" s="40"/>
      <c r="M133" s="40"/>
      <c r="N133" s="40"/>
      <c r="O133" s="40"/>
      <c r="P133" s="40"/>
      <c r="Q133" s="40"/>
      <c r="X133" s="33"/>
    </row>
    <row r="134" spans="1:24" s="34" customFormat="1" x14ac:dyDescent="0.25">
      <c r="A134" s="35"/>
      <c r="C134" s="40"/>
      <c r="D134" s="40"/>
      <c r="E134" s="40"/>
      <c r="F134" s="40"/>
      <c r="G134" s="40"/>
      <c r="H134" s="41"/>
      <c r="I134" s="41"/>
      <c r="J134" s="40"/>
      <c r="K134" s="40"/>
      <c r="L134" s="40"/>
      <c r="M134" s="40"/>
      <c r="N134" s="40"/>
      <c r="O134" s="40"/>
      <c r="P134" s="40"/>
      <c r="Q134" s="40"/>
      <c r="X134" s="33"/>
    </row>
    <row r="135" spans="1:24" s="34" customFormat="1" x14ac:dyDescent="0.25">
      <c r="A135" s="35"/>
      <c r="H135" s="31"/>
      <c r="I135" s="31"/>
      <c r="X135" s="33"/>
    </row>
    <row r="136" spans="1:24" s="34" customFormat="1" x14ac:dyDescent="0.25">
      <c r="A136" s="35"/>
      <c r="H136" s="31"/>
      <c r="I136" s="31"/>
      <c r="X136" s="33"/>
    </row>
    <row r="137" spans="1:24" s="34" customFormat="1" x14ac:dyDescent="0.25">
      <c r="A137" s="35"/>
      <c r="H137" s="31"/>
      <c r="I137" s="31"/>
      <c r="X137" s="33"/>
    </row>
    <row r="138" spans="1:24" s="34" customFormat="1" x14ac:dyDescent="0.25">
      <c r="A138" s="35"/>
      <c r="H138" s="31"/>
      <c r="I138" s="31"/>
      <c r="X138" s="33"/>
    </row>
    <row r="139" spans="1:24" s="34" customFormat="1" x14ac:dyDescent="0.25">
      <c r="A139" s="35"/>
      <c r="H139" s="31"/>
      <c r="I139" s="31"/>
      <c r="X139" s="33"/>
    </row>
    <row r="140" spans="1:24" s="34" customFormat="1" x14ac:dyDescent="0.25">
      <c r="A140" s="35"/>
      <c r="H140" s="31"/>
      <c r="I140" s="31"/>
      <c r="X140" s="33"/>
    </row>
    <row r="141" spans="1:24" s="34" customFormat="1" x14ac:dyDescent="0.25">
      <c r="A141" s="35"/>
      <c r="H141" s="31"/>
      <c r="I141" s="31"/>
      <c r="X141" s="33"/>
    </row>
    <row r="142" spans="1:24" s="34" customFormat="1" x14ac:dyDescent="0.25">
      <c r="A142" s="35"/>
      <c r="H142" s="31"/>
      <c r="I142" s="31"/>
      <c r="X142" s="33"/>
    </row>
    <row r="143" spans="1:24" s="34" customFormat="1" x14ac:dyDescent="0.25">
      <c r="A143" s="35"/>
      <c r="H143" s="31"/>
      <c r="I143" s="31"/>
      <c r="X143" s="33"/>
    </row>
    <row r="144" spans="1:24" s="34" customFormat="1" x14ac:dyDescent="0.25">
      <c r="A144" s="35"/>
      <c r="H144" s="31"/>
      <c r="I144" s="31"/>
      <c r="X144" s="33"/>
    </row>
    <row r="145" spans="1:24" s="34" customFormat="1" x14ac:dyDescent="0.25">
      <c r="A145" s="35"/>
      <c r="H145" s="31"/>
      <c r="I145" s="31"/>
      <c r="X145" s="33"/>
    </row>
    <row r="146" spans="1:24" s="34" customFormat="1" x14ac:dyDescent="0.25">
      <c r="A146" s="35"/>
      <c r="H146" s="31"/>
      <c r="I146" s="31"/>
      <c r="X146" s="33"/>
    </row>
    <row r="147" spans="1:24" s="34" customFormat="1" x14ac:dyDescent="0.25">
      <c r="A147" s="35"/>
      <c r="H147" s="31"/>
      <c r="I147" s="31"/>
      <c r="X147" s="33"/>
    </row>
    <row r="148" spans="1:24" s="34" customFormat="1" x14ac:dyDescent="0.25">
      <c r="A148" s="35"/>
      <c r="H148" s="31"/>
      <c r="I148" s="31"/>
      <c r="X148" s="33"/>
    </row>
    <row r="149" spans="1:24" s="34" customFormat="1" x14ac:dyDescent="0.25">
      <c r="A149" s="35"/>
      <c r="H149" s="31"/>
      <c r="I149" s="31"/>
      <c r="X149" s="33"/>
    </row>
    <row r="150" spans="1:24" s="34" customFormat="1" x14ac:dyDescent="0.25">
      <c r="A150" s="35"/>
      <c r="H150" s="31"/>
      <c r="I150" s="31"/>
      <c r="X150" s="33"/>
    </row>
    <row r="151" spans="1:24" s="34" customFormat="1" x14ac:dyDescent="0.25">
      <c r="A151" s="35"/>
      <c r="H151" s="31"/>
      <c r="I151" s="31"/>
      <c r="X151" s="33"/>
    </row>
    <row r="152" spans="1:24" s="34" customFormat="1" x14ac:dyDescent="0.25">
      <c r="A152" s="35"/>
      <c r="H152" s="31"/>
      <c r="I152" s="31"/>
      <c r="X152" s="33"/>
    </row>
    <row r="153" spans="1:24" s="34" customFormat="1" x14ac:dyDescent="0.25">
      <c r="A153" s="35"/>
      <c r="H153" s="31"/>
      <c r="I153" s="31"/>
      <c r="X153" s="33"/>
    </row>
    <row r="154" spans="1:24" s="34" customFormat="1" x14ac:dyDescent="0.25">
      <c r="A154" s="35"/>
      <c r="H154" s="31"/>
      <c r="I154" s="31"/>
      <c r="X154" s="33"/>
    </row>
    <row r="155" spans="1:24" s="34" customFormat="1" x14ac:dyDescent="0.25">
      <c r="A155" s="35"/>
      <c r="H155" s="31"/>
      <c r="I155" s="31"/>
      <c r="X155" s="33"/>
    </row>
    <row r="156" spans="1:24" s="34" customFormat="1" x14ac:dyDescent="0.25">
      <c r="A156" s="35"/>
      <c r="H156" s="31"/>
      <c r="I156" s="31"/>
      <c r="X156" s="33"/>
    </row>
    <row r="157" spans="1:24" s="34" customFormat="1" x14ac:dyDescent="0.25">
      <c r="A157" s="35"/>
      <c r="H157" s="31"/>
      <c r="I157" s="31"/>
      <c r="X157" s="33"/>
    </row>
    <row r="158" spans="1:24" s="34" customFormat="1" x14ac:dyDescent="0.25">
      <c r="A158" s="35"/>
      <c r="H158" s="31"/>
      <c r="I158" s="31"/>
      <c r="X158" s="33"/>
    </row>
    <row r="159" spans="1:24" s="34" customFormat="1" x14ac:dyDescent="0.25">
      <c r="A159" s="35"/>
      <c r="H159" s="31"/>
      <c r="I159" s="31"/>
      <c r="X159" s="33"/>
    </row>
    <row r="160" spans="1:24" s="34" customFormat="1" x14ac:dyDescent="0.25">
      <c r="A160" s="35"/>
      <c r="H160" s="31"/>
      <c r="I160" s="31"/>
      <c r="X160" s="33"/>
    </row>
    <row r="161" spans="1:24" s="34" customFormat="1" x14ac:dyDescent="0.25">
      <c r="A161" s="35"/>
      <c r="H161" s="31"/>
      <c r="I161" s="31"/>
      <c r="X161" s="33"/>
    </row>
    <row r="162" spans="1:24" s="34" customFormat="1" x14ac:dyDescent="0.25">
      <c r="A162" s="35"/>
      <c r="H162" s="31"/>
      <c r="I162" s="31"/>
      <c r="X162" s="33"/>
    </row>
    <row r="163" spans="1:24" s="34" customFormat="1" x14ac:dyDescent="0.25">
      <c r="A163" s="35"/>
      <c r="H163" s="31"/>
      <c r="I163" s="31"/>
      <c r="X163" s="33"/>
    </row>
    <row r="164" spans="1:24" s="34" customFormat="1" x14ac:dyDescent="0.25">
      <c r="A164" s="35"/>
      <c r="H164" s="31"/>
      <c r="I164" s="31"/>
      <c r="X164" s="33"/>
    </row>
    <row r="165" spans="1:24" s="34" customFormat="1" x14ac:dyDescent="0.25">
      <c r="A165" s="35"/>
      <c r="H165" s="31"/>
      <c r="I165" s="31"/>
      <c r="X165" s="33"/>
    </row>
    <row r="166" spans="1:24" s="34" customFormat="1" x14ac:dyDescent="0.25">
      <c r="A166" s="35"/>
      <c r="H166" s="31"/>
      <c r="I166" s="31"/>
      <c r="X166" s="33"/>
    </row>
    <row r="167" spans="1:24" s="34" customFormat="1" x14ac:dyDescent="0.25">
      <c r="A167" s="35"/>
      <c r="H167" s="31"/>
      <c r="I167" s="31"/>
      <c r="X167" s="33"/>
    </row>
    <row r="168" spans="1:24" s="34" customFormat="1" x14ac:dyDescent="0.25">
      <c r="A168" s="35"/>
      <c r="H168" s="31"/>
      <c r="I168" s="31"/>
      <c r="X168" s="33"/>
    </row>
    <row r="169" spans="1:24" s="34" customFormat="1" x14ac:dyDescent="0.25">
      <c r="A169" s="35"/>
      <c r="H169" s="31"/>
      <c r="I169" s="31"/>
      <c r="X169" s="33"/>
    </row>
    <row r="170" spans="1:24" s="34" customFormat="1" x14ac:dyDescent="0.25">
      <c r="A170" s="35"/>
      <c r="H170" s="31"/>
      <c r="I170" s="31"/>
      <c r="X170" s="33"/>
    </row>
    <row r="171" spans="1:24" s="34" customFormat="1" x14ac:dyDescent="0.25">
      <c r="A171" s="35"/>
      <c r="H171" s="31"/>
      <c r="I171" s="31"/>
      <c r="X171" s="33"/>
    </row>
    <row r="172" spans="1:24" s="34" customFormat="1" x14ac:dyDescent="0.25">
      <c r="A172" s="35"/>
      <c r="H172" s="31"/>
      <c r="I172" s="31"/>
      <c r="X172" s="33"/>
    </row>
    <row r="173" spans="1:24" s="34" customFormat="1" x14ac:dyDescent="0.25">
      <c r="A173" s="35"/>
      <c r="H173" s="31"/>
      <c r="I173" s="31"/>
      <c r="X173" s="33"/>
    </row>
    <row r="174" spans="1:24" s="34" customFormat="1" x14ac:dyDescent="0.25">
      <c r="A174" s="35"/>
      <c r="H174" s="31"/>
      <c r="I174" s="31"/>
      <c r="X174" s="33"/>
    </row>
    <row r="175" spans="1:24" s="34" customFormat="1" x14ac:dyDescent="0.25">
      <c r="A175" s="35"/>
      <c r="H175" s="31"/>
      <c r="I175" s="31"/>
      <c r="X175" s="33"/>
    </row>
    <row r="176" spans="1:24" s="34" customFormat="1" x14ac:dyDescent="0.25">
      <c r="A176" s="35"/>
      <c r="H176" s="31"/>
      <c r="I176" s="31"/>
      <c r="X176" s="33"/>
    </row>
    <row r="177" spans="1:24" s="34" customFormat="1" x14ac:dyDescent="0.25">
      <c r="A177" s="35"/>
      <c r="H177" s="31"/>
      <c r="I177" s="31"/>
      <c r="X177" s="33"/>
    </row>
    <row r="178" spans="1:24" s="34" customFormat="1" x14ac:dyDescent="0.25">
      <c r="A178" s="35"/>
      <c r="H178" s="31"/>
      <c r="I178" s="31"/>
      <c r="X178" s="33"/>
    </row>
    <row r="179" spans="1:24" s="34" customFormat="1" x14ac:dyDescent="0.25">
      <c r="A179" s="35"/>
      <c r="H179" s="31"/>
      <c r="I179" s="31"/>
      <c r="X179" s="33"/>
    </row>
    <row r="180" spans="1:24" s="34" customFormat="1" x14ac:dyDescent="0.25">
      <c r="A180" s="35"/>
      <c r="H180" s="31"/>
      <c r="I180" s="31"/>
      <c r="X180" s="33"/>
    </row>
    <row r="181" spans="1:24" s="34" customFormat="1" x14ac:dyDescent="0.25">
      <c r="A181" s="35"/>
      <c r="H181" s="31"/>
      <c r="I181" s="31"/>
      <c r="X181" s="33"/>
    </row>
    <row r="182" spans="1:24" s="34" customFormat="1" x14ac:dyDescent="0.25">
      <c r="A182" s="35"/>
      <c r="H182" s="31"/>
      <c r="I182" s="31"/>
      <c r="X182" s="33"/>
    </row>
    <row r="183" spans="1:24" s="34" customFormat="1" x14ac:dyDescent="0.25">
      <c r="A183" s="35"/>
      <c r="H183" s="31"/>
      <c r="I183" s="31"/>
      <c r="X183" s="33"/>
    </row>
    <row r="184" spans="1:24" s="34" customFormat="1" x14ac:dyDescent="0.25">
      <c r="A184" s="35"/>
      <c r="H184" s="31"/>
      <c r="I184" s="31"/>
      <c r="X184" s="33"/>
    </row>
    <row r="185" spans="1:24" s="34" customFormat="1" x14ac:dyDescent="0.25">
      <c r="A185" s="35"/>
      <c r="H185" s="31"/>
      <c r="I185" s="31"/>
      <c r="X185" s="33"/>
    </row>
    <row r="186" spans="1:24" s="34" customFormat="1" x14ac:dyDescent="0.25">
      <c r="A186" s="35"/>
      <c r="H186" s="31"/>
      <c r="I186" s="31"/>
      <c r="X186" s="33"/>
    </row>
    <row r="187" spans="1:24" s="34" customFormat="1" x14ac:dyDescent="0.25">
      <c r="A187" s="35"/>
      <c r="H187" s="31"/>
      <c r="I187" s="31"/>
      <c r="X187" s="33"/>
    </row>
    <row r="188" spans="1:24" s="34" customFormat="1" x14ac:dyDescent="0.25">
      <c r="A188" s="35"/>
      <c r="H188" s="31"/>
      <c r="I188" s="31"/>
      <c r="X188" s="33"/>
    </row>
    <row r="189" spans="1:24" s="34" customFormat="1" x14ac:dyDescent="0.25">
      <c r="A189" s="35"/>
      <c r="H189" s="31"/>
      <c r="I189" s="31"/>
      <c r="X189" s="33"/>
    </row>
    <row r="190" spans="1:24" s="34" customFormat="1" x14ac:dyDescent="0.25">
      <c r="A190" s="35"/>
      <c r="H190" s="31"/>
      <c r="I190" s="31"/>
      <c r="X190" s="33"/>
    </row>
    <row r="191" spans="1:24" s="34" customFormat="1" x14ac:dyDescent="0.25">
      <c r="A191" s="35"/>
      <c r="H191" s="31"/>
      <c r="I191" s="31"/>
      <c r="X191" s="33"/>
    </row>
    <row r="192" spans="1:24" s="34" customFormat="1" x14ac:dyDescent="0.25">
      <c r="A192" s="35"/>
      <c r="H192" s="31"/>
      <c r="I192" s="31"/>
      <c r="X192" s="33"/>
    </row>
    <row r="193" spans="1:29" s="34" customFormat="1" x14ac:dyDescent="0.25">
      <c r="A193" s="35"/>
      <c r="H193" s="31"/>
      <c r="I193" s="31"/>
      <c r="X193" s="33"/>
    </row>
    <row r="194" spans="1:29" s="34" customFormat="1" x14ac:dyDescent="0.25">
      <c r="A194" s="35"/>
      <c r="H194" s="31"/>
      <c r="I194" s="31"/>
      <c r="X194" s="33"/>
    </row>
    <row r="195" spans="1:29" s="34" customFormat="1" x14ac:dyDescent="0.25">
      <c r="A195" s="35"/>
      <c r="H195" s="31"/>
      <c r="I195" s="31"/>
      <c r="X195" s="33"/>
      <c r="Y195" s="42"/>
      <c r="Z195" s="42"/>
      <c r="AA195" s="42"/>
      <c r="AB195" s="42"/>
      <c r="AC195" s="42"/>
    </row>
    <row r="196" spans="1:29" s="34" customFormat="1" x14ac:dyDescent="0.25">
      <c r="A196" s="35"/>
      <c r="H196" s="31"/>
      <c r="I196" s="31"/>
      <c r="X196" s="33"/>
      <c r="Y196" s="43"/>
      <c r="Z196" s="43"/>
      <c r="AA196" s="43"/>
      <c r="AB196" s="43"/>
      <c r="AC196" s="43"/>
    </row>
    <row r="197" spans="1:29" s="34" customFormat="1" x14ac:dyDescent="0.25">
      <c r="A197" s="44"/>
      <c r="B197" s="45"/>
      <c r="H197" s="31"/>
      <c r="I197" s="31"/>
      <c r="X197" s="33"/>
      <c r="Y197" s="43"/>
      <c r="Z197" s="43"/>
      <c r="AA197" s="43"/>
      <c r="AB197" s="43"/>
      <c r="AC197" s="43"/>
    </row>
  </sheetData>
  <mergeCells count="3">
    <mergeCell ref="A1:B1"/>
    <mergeCell ref="A37:X37"/>
    <mergeCell ref="A58:X58"/>
  </mergeCells>
  <phoneticPr fontId="45" type="noConversion"/>
  <pageMargins left="0.51181102362204722" right="0.51181102362204722" top="0.78740157480314965" bottom="0.78740157480314965" header="0.31496062992125984" footer="0.31496062992125984"/>
  <pageSetup paperSize="9" scale="50" fitToHeight="0" orientation="landscape" r:id="rId1"/>
  <rowBreaks count="2" manualBreakCount="2">
    <brk id="37" max="16383" man="1"/>
    <brk id="76" max="16383" man="1"/>
  </rowBreaks>
  <tableParts count="3"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C686B-20D7-4EAD-8DB9-D466A9566019}">
  <sheetPr>
    <pageSetUpPr fitToPage="1"/>
  </sheetPr>
  <dimension ref="A1:AT197"/>
  <sheetViews>
    <sheetView topLeftCell="A29" zoomScale="66" zoomScaleNormal="66" workbookViewId="0">
      <selection activeCell="B39" sqref="B39"/>
    </sheetView>
  </sheetViews>
  <sheetFormatPr defaultColWidth="9" defaultRowHeight="15" x14ac:dyDescent="0.25"/>
  <cols>
    <col min="1" max="1" width="8.5" style="46" customWidth="1"/>
    <col min="2" max="2" width="139.75" style="47" customWidth="1"/>
    <col min="3" max="7" width="7.625" style="34" customWidth="1"/>
    <col min="8" max="9" width="7.625" style="31" customWidth="1"/>
    <col min="10" max="11" width="7.625" style="34" customWidth="1"/>
    <col min="12" max="12" width="8" style="34" customWidth="1"/>
    <col min="13" max="13" width="7.625" style="34" customWidth="1"/>
    <col min="14" max="15" width="8" style="34" customWidth="1"/>
    <col min="16" max="16" width="8.25" style="34" customWidth="1"/>
    <col min="17" max="21" width="8" style="34" customWidth="1"/>
    <col min="22" max="22" width="8.375" style="34" customWidth="1"/>
    <col min="23" max="23" width="8" style="34" customWidth="1"/>
    <col min="24" max="28" width="9" style="43"/>
    <col min="29" max="35" width="9" style="34"/>
    <col min="36" max="16384" width="9" style="42"/>
  </cols>
  <sheetData>
    <row r="1" spans="1:46" s="31" customFormat="1" ht="251.25" customHeight="1" thickBot="1" x14ac:dyDescent="0.3">
      <c r="A1" s="309" t="s">
        <v>81</v>
      </c>
      <c r="B1" s="310"/>
      <c r="C1" s="72" t="s">
        <v>87</v>
      </c>
      <c r="D1" s="73" t="s">
        <v>88</v>
      </c>
      <c r="E1" s="73" t="s">
        <v>89</v>
      </c>
      <c r="F1" s="73" t="s">
        <v>90</v>
      </c>
      <c r="G1" s="73" t="s">
        <v>91</v>
      </c>
      <c r="H1" s="73" t="s">
        <v>92</v>
      </c>
      <c r="I1" s="73" t="s">
        <v>93</v>
      </c>
      <c r="J1" s="73" t="s">
        <v>94</v>
      </c>
      <c r="K1" s="91" t="s">
        <v>95</v>
      </c>
      <c r="L1" s="91" t="s">
        <v>96</v>
      </c>
      <c r="M1" s="91" t="s">
        <v>97</v>
      </c>
      <c r="N1" s="91" t="s">
        <v>98</v>
      </c>
      <c r="O1" s="91" t="s">
        <v>99</v>
      </c>
      <c r="P1" s="91" t="s">
        <v>100</v>
      </c>
      <c r="Q1" s="91" t="s">
        <v>101</v>
      </c>
      <c r="R1" s="90" t="s">
        <v>102</v>
      </c>
      <c r="S1" s="90" t="s">
        <v>103</v>
      </c>
      <c r="T1" s="90" t="s">
        <v>104</v>
      </c>
      <c r="U1" s="90" t="s">
        <v>105</v>
      </c>
      <c r="V1" s="90" t="s">
        <v>106</v>
      </c>
      <c r="W1" s="90" t="s">
        <v>107</v>
      </c>
    </row>
    <row r="2" spans="1:46" s="31" customFormat="1" ht="62.25" customHeight="1" thickBot="1" x14ac:dyDescent="0.3">
      <c r="A2" s="92" t="s">
        <v>0</v>
      </c>
      <c r="B2" s="93" t="s">
        <v>5</v>
      </c>
      <c r="C2" s="151" t="s">
        <v>108</v>
      </c>
      <c r="D2" s="151" t="s">
        <v>109</v>
      </c>
      <c r="E2" s="151" t="s">
        <v>110</v>
      </c>
      <c r="F2" s="151" t="s">
        <v>111</v>
      </c>
      <c r="G2" s="151" t="s">
        <v>112</v>
      </c>
      <c r="H2" s="151" t="s">
        <v>113</v>
      </c>
      <c r="I2" s="151" t="s">
        <v>114</v>
      </c>
      <c r="J2" s="151" t="s">
        <v>115</v>
      </c>
      <c r="K2" s="153" t="s">
        <v>116</v>
      </c>
      <c r="L2" s="153" t="s">
        <v>117</v>
      </c>
      <c r="M2" s="153" t="s">
        <v>118</v>
      </c>
      <c r="N2" s="153" t="s">
        <v>119</v>
      </c>
      <c r="O2" s="153" t="s">
        <v>120</v>
      </c>
      <c r="P2" s="153" t="s">
        <v>121</v>
      </c>
      <c r="Q2" s="153" t="s">
        <v>122</v>
      </c>
      <c r="R2" s="152" t="s">
        <v>123</v>
      </c>
      <c r="S2" s="152" t="s">
        <v>124</v>
      </c>
      <c r="T2" s="152" t="s">
        <v>125</v>
      </c>
      <c r="U2" s="152" t="s">
        <v>127</v>
      </c>
      <c r="V2" s="152" t="s">
        <v>126</v>
      </c>
      <c r="W2" s="152" t="s">
        <v>128</v>
      </c>
      <c r="Z2" s="31" t="s">
        <v>108</v>
      </c>
      <c r="AA2" s="31" t="s">
        <v>109</v>
      </c>
      <c r="AB2" s="31" t="s">
        <v>110</v>
      </c>
      <c r="AC2" s="31" t="s">
        <v>111</v>
      </c>
      <c r="AD2" s="31" t="s">
        <v>112</v>
      </c>
      <c r="AE2" s="31" t="s">
        <v>113</v>
      </c>
      <c r="AF2" s="31" t="s">
        <v>114</v>
      </c>
      <c r="AG2" s="31" t="s">
        <v>115</v>
      </c>
      <c r="AH2" s="31" t="s">
        <v>116</v>
      </c>
      <c r="AI2" s="31" t="s">
        <v>117</v>
      </c>
      <c r="AJ2" s="31" t="s">
        <v>118</v>
      </c>
      <c r="AK2" s="31" t="s">
        <v>119</v>
      </c>
      <c r="AL2" s="31" t="s">
        <v>120</v>
      </c>
      <c r="AM2" s="31" t="s">
        <v>121</v>
      </c>
      <c r="AN2" s="31" t="s">
        <v>122</v>
      </c>
      <c r="AO2" s="31" t="s">
        <v>123</v>
      </c>
      <c r="AP2" s="31" t="s">
        <v>124</v>
      </c>
      <c r="AQ2" s="31" t="s">
        <v>125</v>
      </c>
      <c r="AR2" s="31" t="s">
        <v>127</v>
      </c>
      <c r="AS2" s="31" t="s">
        <v>126</v>
      </c>
      <c r="AT2" s="31" t="s">
        <v>128</v>
      </c>
    </row>
    <row r="3" spans="1:46" s="32" customFormat="1" ht="37.5" x14ac:dyDescent="0.25">
      <c r="A3" s="49">
        <v>1</v>
      </c>
      <c r="B3" s="50" t="s">
        <v>8</v>
      </c>
      <c r="C3" s="51" t="str">
        <f>IF(Tabela4[[#This Row],[ECM01]]="X",'x - susbtituido'!Z$2,"")</f>
        <v>ECM01</v>
      </c>
      <c r="D3" s="51" t="str">
        <f>IF(Tabela4[[#This Row],[ECM02]]="X",'x - susbtituido'!AA$2,"")</f>
        <v>ECM02</v>
      </c>
      <c r="E3" s="51" t="str">
        <f>IF(Tabela4[[#This Row],[ECM03]]="X",'x - susbtituido'!AB$2,"")</f>
        <v>ECM03</v>
      </c>
      <c r="F3" s="51" t="str">
        <f>IF(Tabela4[[#This Row],[ECM04]]="X",'x - susbtituido'!AC$2,"")</f>
        <v>ECM04</v>
      </c>
      <c r="G3" s="56" t="str">
        <f>IF(Tabela4[[#This Row],[ECM05]]="X",'x - susbtituido'!AD$2,"")</f>
        <v>ECM05</v>
      </c>
      <c r="H3" s="51" t="str">
        <f>IF(Tabela4[[#This Row],[ECM06]]="X",'x - susbtituido'!AE$2,"")</f>
        <v/>
      </c>
      <c r="I3" s="52" t="str">
        <f>IF(Tabela4[[#This Row],[ECM07]]="X",'x - susbtituido'!AF$2,"")</f>
        <v>ECM07</v>
      </c>
      <c r="J3" s="52" t="str">
        <f>IF(Tabela4[[#This Row],[ECM08]]="X",'x - susbtituido'!AG$2,"")</f>
        <v>ECM08</v>
      </c>
      <c r="K3" s="100" t="str">
        <f>IF(Tabela4[[#This Row],[ECP01]]="X",'x - susbtituido'!AH$2,"")</f>
        <v/>
      </c>
      <c r="L3" s="101" t="str">
        <f>IF(Tabela4[[#This Row],[ECP02]]="X",'x - susbtituido'!AI$2,"")</f>
        <v/>
      </c>
      <c r="M3" s="100" t="str">
        <f>IF(Tabela4[[#This Row],[ECP03]]="X",'x - susbtituido'!AJ$2,"")</f>
        <v/>
      </c>
      <c r="N3" s="100" t="str">
        <f>IF(Tabela4[[#This Row],[ECP04]]="X",'x - susbtituido'!AK$2,"")</f>
        <v/>
      </c>
      <c r="O3" s="154" t="str">
        <f>IF(Tabela4[[#This Row],[ECP05]]="X",'x - susbtituido'!AL$2,"")</f>
        <v/>
      </c>
      <c r="P3" s="100" t="str">
        <f>IF(Tabela4[[#This Row],[ECP06]]="X",'x - susbtituido'!AM$2,"")</f>
        <v/>
      </c>
      <c r="Q3" s="101" t="str">
        <f>IF(Tabela4[[#This Row],[NECP01]]="X",'x - susbtituido'!AN$2,"")</f>
        <v/>
      </c>
      <c r="R3" s="126" t="str">
        <f>IF(Tabela4[[#This Row],[EIS01]]="X",'x - susbtituido'!AO$2,"")</f>
        <v/>
      </c>
      <c r="S3" s="126" t="str">
        <f>IF(Tabela4[[#This Row],[EIS02]]="X",'x - susbtituido'!AP$2,"")</f>
        <v/>
      </c>
      <c r="T3" s="126" t="str">
        <f>IF(Tabela4[[#This Row],[EIS03]]="X",'x - susbtituido'!AQ$2,"")</f>
        <v/>
      </c>
      <c r="U3" s="126" t="str">
        <f>IF(Tabela4[[#This Row],[NEIS01]]="X",'x - susbtituido'!AR$2,"")</f>
        <v/>
      </c>
      <c r="V3" s="126" t="str">
        <f>IF(Tabela4[[#This Row],[NEIS02]]="X",'x - susbtituido'!AS$2,"")</f>
        <v/>
      </c>
      <c r="W3" s="127" t="str">
        <f>IF(Tabela4[[#This Row],[NECP03]]="X",'x - susbtituido'!AT$2,"")</f>
        <v/>
      </c>
    </row>
    <row r="4" spans="1:46" s="32" customFormat="1" ht="18.75" x14ac:dyDescent="0.25">
      <c r="A4" s="54">
        <v>2</v>
      </c>
      <c r="B4" s="55" t="s">
        <v>9</v>
      </c>
      <c r="C4" s="56" t="str">
        <f>IF(Tabela4[[#This Row],[ECM01]]="X",'x - susbtituido'!Z$2,"")</f>
        <v>ECM01</v>
      </c>
      <c r="D4" s="56" t="str">
        <f>IF(Tabela4[[#This Row],[ECM02]]="X",'x - susbtituido'!AA$2,"")</f>
        <v>ECM02</v>
      </c>
      <c r="E4" s="56" t="str">
        <f>IF(Tabela4[[#This Row],[ECM03]]="X",'x - susbtituido'!AB$2,"")</f>
        <v>ECM03</v>
      </c>
      <c r="F4" s="56" t="str">
        <f>IF(Tabela4[[#This Row],[ECM04]]="X",'x - susbtituido'!AC$2,"")</f>
        <v>ECM04</v>
      </c>
      <c r="G4" s="56" t="str">
        <f>IF(Tabela4[[#This Row],[ECM05]]="X",'x - susbtituido'!AD$2,"")</f>
        <v/>
      </c>
      <c r="H4" s="56" t="str">
        <f>IF(Tabela4[[#This Row],[ECM06]]="X",'x - susbtituido'!AE$2,"")</f>
        <v/>
      </c>
      <c r="I4" s="56" t="str">
        <f>IF(Tabela4[[#This Row],[ECM07]]="X",'x - susbtituido'!AF$2,"")</f>
        <v>ECM07</v>
      </c>
      <c r="J4" s="57" t="str">
        <f>IF(Tabela4[[#This Row],[ECM08]]="X",'x - susbtituido'!AG$2,"")</f>
        <v/>
      </c>
      <c r="K4" s="105" t="str">
        <f>IF(Tabela4[[#This Row],[ECP01]]="X",'x - susbtituido'!AH$2,"")</f>
        <v/>
      </c>
      <c r="L4" s="106" t="str">
        <f>IF(Tabela4[[#This Row],[ECP02]]="X",'x - susbtituido'!AI$2,"")</f>
        <v/>
      </c>
      <c r="M4" s="105" t="str">
        <f>IF(Tabela4[[#This Row],[ECP03]]="X",'x - susbtituido'!AJ$2,"")</f>
        <v/>
      </c>
      <c r="N4" s="105" t="str">
        <f>IF(Tabela4[[#This Row],[ECP04]]="X",'x - susbtituido'!AK$2,"")</f>
        <v/>
      </c>
      <c r="O4" s="155" t="str">
        <f>IF(Tabela4[[#This Row],[ECP05]]="X",'x - susbtituido'!AL$2,"")</f>
        <v/>
      </c>
      <c r="P4" s="105" t="str">
        <f>IF(Tabela4[[#This Row],[ECP06]]="X",'x - susbtituido'!AM$2,"")</f>
        <v/>
      </c>
      <c r="Q4" s="106" t="str">
        <f>IF(Tabela4[[#This Row],[NECP01]]="X",'x - susbtituido'!AN$2,"")</f>
        <v/>
      </c>
      <c r="R4" s="131" t="str">
        <f>IF(Tabela4[[#This Row],[EIS01]]="X",'x - susbtituido'!AO$2,"")</f>
        <v/>
      </c>
      <c r="S4" s="131" t="str">
        <f>IF(Tabela4[[#This Row],[EIS02]]="X",'x - susbtituido'!AP$2,"")</f>
        <v/>
      </c>
      <c r="T4" s="131" t="str">
        <f>IF(Tabela4[[#This Row],[EIS03]]="X",'x - susbtituido'!AQ$2,"")</f>
        <v/>
      </c>
      <c r="U4" s="131" t="str">
        <f>IF(Tabela4[[#This Row],[NEIS01]]="X",'x - susbtituido'!AR$2,"")</f>
        <v/>
      </c>
      <c r="V4" s="131" t="str">
        <f>IF(Tabela4[[#This Row],[NEIS02]]="X",'x - susbtituido'!AS$2,"")</f>
        <v/>
      </c>
      <c r="W4" s="132" t="str">
        <f>IF(Tabela4[[#This Row],[NECP03]]="X",'x - susbtituido'!AT$2,"")</f>
        <v/>
      </c>
    </row>
    <row r="5" spans="1:46" s="32" customFormat="1" ht="37.5" x14ac:dyDescent="0.25">
      <c r="A5" s="54">
        <v>3</v>
      </c>
      <c r="B5" s="55" t="s">
        <v>10</v>
      </c>
      <c r="C5" s="56" t="str">
        <f>IF(Tabela4[[#This Row],[ECM01]]="X",'x - susbtituido'!Z$2,"")</f>
        <v>ECM01</v>
      </c>
      <c r="D5" s="56" t="str">
        <f>IF(Tabela4[[#This Row],[ECM02]]="X",'x - susbtituido'!AA$2,"")</f>
        <v>ECM02</v>
      </c>
      <c r="E5" s="56" t="str">
        <f>IF(Tabela4[[#This Row],[ECM03]]="X",'x - susbtituido'!AB$2,"")</f>
        <v>ECM03</v>
      </c>
      <c r="F5" s="56" t="str">
        <f>IF(Tabela4[[#This Row],[ECM04]]="X",'x - susbtituido'!AC$2,"")</f>
        <v/>
      </c>
      <c r="G5" s="56" t="str">
        <f>IF(Tabela4[[#This Row],[ECM05]]="X",'x - susbtituido'!AD$2,"")</f>
        <v>ECM05</v>
      </c>
      <c r="H5" s="56" t="str">
        <f>IF(Tabela4[[#This Row],[ECM06]]="X",'x - susbtituido'!AE$2,"")</f>
        <v>ECM06</v>
      </c>
      <c r="I5" s="57" t="str">
        <f>IF(Tabela4[[#This Row],[ECM07]]="X",'x - susbtituido'!AF$2,"")</f>
        <v>ECM07</v>
      </c>
      <c r="J5" s="57" t="str">
        <f>IF(Tabela4[[#This Row],[ECM08]]="X",'x - susbtituido'!AG$2,"")</f>
        <v>ECM08</v>
      </c>
      <c r="K5" s="106" t="str">
        <f>IF(Tabela4[[#This Row],[ECP01]]="X",'x - susbtituido'!AH$2,"")</f>
        <v/>
      </c>
      <c r="L5" s="106" t="str">
        <f>IF(Tabela4[[#This Row],[ECP02]]="X",'x - susbtituido'!AI$2,"")</f>
        <v/>
      </c>
      <c r="M5" s="105" t="str">
        <f>IF(Tabela4[[#This Row],[ECP03]]="X",'x - susbtituido'!AJ$2,"")</f>
        <v/>
      </c>
      <c r="N5" s="105" t="str">
        <f>IF(Tabela4[[#This Row],[ECP04]]="X",'x - susbtituido'!AK$2,"")</f>
        <v/>
      </c>
      <c r="O5" s="155" t="str">
        <f>IF(Tabela4[[#This Row],[ECP05]]="X",'x - susbtituido'!AL$2,"")</f>
        <v/>
      </c>
      <c r="P5" s="105" t="str">
        <f>IF(Tabela4[[#This Row],[ECP06]]="X",'x - susbtituido'!AM$2,"")</f>
        <v/>
      </c>
      <c r="Q5" s="106" t="str">
        <f>IF(Tabela4[[#This Row],[NECP01]]="X",'x - susbtituido'!AN$2,"")</f>
        <v/>
      </c>
      <c r="R5" s="131" t="str">
        <f>IF(Tabela4[[#This Row],[EIS01]]="X",'x - susbtituido'!AO$2,"")</f>
        <v/>
      </c>
      <c r="S5" s="131" t="str">
        <f>IF(Tabela4[[#This Row],[EIS02]]="X",'x - susbtituido'!AP$2,"")</f>
        <v/>
      </c>
      <c r="T5" s="131" t="str">
        <f>IF(Tabela4[[#This Row],[EIS03]]="X",'x - susbtituido'!AQ$2,"")</f>
        <v/>
      </c>
      <c r="U5" s="131" t="str">
        <f>IF(Tabela4[[#This Row],[NEIS01]]="X",'x - susbtituido'!AR$2,"")</f>
        <v/>
      </c>
      <c r="V5" s="131" t="str">
        <f>IF(Tabela4[[#This Row],[NEIS02]]="X",'x - susbtituido'!AS$2,"")</f>
        <v/>
      </c>
      <c r="W5" s="132" t="str">
        <f>IF(Tabela4[[#This Row],[NECP03]]="X",'x - susbtituido'!AT$2,"")</f>
        <v/>
      </c>
    </row>
    <row r="6" spans="1:46" s="32" customFormat="1" ht="18.75" x14ac:dyDescent="0.25">
      <c r="A6" s="54">
        <v>4</v>
      </c>
      <c r="B6" s="55" t="s">
        <v>11</v>
      </c>
      <c r="C6" s="56" t="str">
        <f>IF(Tabela4[[#This Row],[ECM01]]="X",'x - susbtituido'!Z$2,"")</f>
        <v>ECM01</v>
      </c>
      <c r="D6" s="56" t="str">
        <f>IF(Tabela4[[#This Row],[ECM02]]="X",'x - susbtituido'!AA$2,"")</f>
        <v>ECM02</v>
      </c>
      <c r="E6" s="56" t="str">
        <f>IF(Tabela4[[#This Row],[ECM03]]="X",'x - susbtituido'!AB$2,"")</f>
        <v>ECM03</v>
      </c>
      <c r="F6" s="56" t="str">
        <f>IF(Tabela4[[#This Row],[ECM04]]="X",'x - susbtituido'!AC$2,"")</f>
        <v>ECM04</v>
      </c>
      <c r="G6" s="56" t="str">
        <f>IF(Tabela4[[#This Row],[ECM05]]="X",'x - susbtituido'!AD$2,"")</f>
        <v>ECM05</v>
      </c>
      <c r="H6" s="56" t="str">
        <f>IF(Tabela4[[#This Row],[ECM06]]="X",'x - susbtituido'!AE$2,"")</f>
        <v>ECM06</v>
      </c>
      <c r="I6" s="56" t="str">
        <f>IF(Tabela4[[#This Row],[ECM07]]="X",'x - susbtituido'!AF$2,"")</f>
        <v>ECM07</v>
      </c>
      <c r="J6" s="56" t="str">
        <f>IF(Tabela4[[#This Row],[ECM08]]="X",'x - susbtituido'!AG$2,"")</f>
        <v>ECM08</v>
      </c>
      <c r="K6" s="105" t="str">
        <f>IF(Tabela4[[#This Row],[ECP01]]="X",'x - susbtituido'!AH$2,"")</f>
        <v/>
      </c>
      <c r="L6" s="106" t="str">
        <f>IF(Tabela4[[#This Row],[ECP02]]="X",'x - susbtituido'!AI$2,"")</f>
        <v/>
      </c>
      <c r="M6" s="105" t="str">
        <f>IF(Tabela4[[#This Row],[ECP03]]="X",'x - susbtituido'!AJ$2,"")</f>
        <v/>
      </c>
      <c r="N6" s="105" t="str">
        <f>IF(Tabela4[[#This Row],[ECP04]]="X",'x - susbtituido'!AK$2,"")</f>
        <v/>
      </c>
      <c r="O6" s="155" t="str">
        <f>IF(Tabela4[[#This Row],[ECP05]]="X",'x - susbtituido'!AL$2,"")</f>
        <v/>
      </c>
      <c r="P6" s="105" t="str">
        <f>IF(Tabela4[[#This Row],[ECP06]]="X",'x - susbtituido'!AM$2,"")</f>
        <v/>
      </c>
      <c r="Q6" s="106" t="str">
        <f>IF(Tabela4[[#This Row],[NECP01]]="X",'x - susbtituido'!AN$2,"")</f>
        <v/>
      </c>
      <c r="R6" s="131" t="str">
        <f>IF(Tabela4[[#This Row],[EIS01]]="X",'x - susbtituido'!AO$2,"")</f>
        <v/>
      </c>
      <c r="S6" s="131" t="str">
        <f>IF(Tabela4[[#This Row],[EIS02]]="X",'x - susbtituido'!AP$2,"")</f>
        <v/>
      </c>
      <c r="T6" s="131" t="str">
        <f>IF(Tabela4[[#This Row],[EIS03]]="X",'x - susbtituido'!AQ$2,"")</f>
        <v/>
      </c>
      <c r="U6" s="131" t="str">
        <f>IF(Tabela4[[#This Row],[NEIS01]]="X",'x - susbtituido'!AR$2,"")</f>
        <v/>
      </c>
      <c r="V6" s="131" t="str">
        <f>IF(Tabela4[[#This Row],[NEIS02]]="X",'x - susbtituido'!AS$2,"")</f>
        <v/>
      </c>
      <c r="W6" s="132" t="str">
        <f>IF(Tabela4[[#This Row],[NECP03]]="X",'x - susbtituido'!AT$2,"")</f>
        <v/>
      </c>
    </row>
    <row r="7" spans="1:46" s="32" customFormat="1" ht="18.75" x14ac:dyDescent="0.25">
      <c r="A7" s="54">
        <v>5</v>
      </c>
      <c r="B7" s="59" t="s">
        <v>12</v>
      </c>
      <c r="C7" s="56" t="str">
        <f>IF(Tabela4[[#This Row],[ECM01]]="X",'x - susbtituido'!Z$2,"")</f>
        <v/>
      </c>
      <c r="D7" s="56" t="str">
        <f>IF(Tabela4[[#This Row],[ECM02]]="X",'x - susbtituido'!AA$2,"")</f>
        <v/>
      </c>
      <c r="E7" s="56" t="str">
        <f>IF(Tabela4[[#This Row],[ECM03]]="X",'x - susbtituido'!AB$2,"")</f>
        <v>ECM03</v>
      </c>
      <c r="F7" s="56" t="str">
        <f>IF(Tabela4[[#This Row],[ECM04]]="X",'x - susbtituido'!AC$2,"")</f>
        <v/>
      </c>
      <c r="G7" s="56" t="str">
        <f>IF(Tabela4[[#This Row],[ECM05]]="X",'x - susbtituido'!AD$2,"")</f>
        <v/>
      </c>
      <c r="H7" s="56" t="str">
        <f>IF(Tabela4[[#This Row],[ECM06]]="X",'x - susbtituido'!AE$2,"")</f>
        <v>ECM06</v>
      </c>
      <c r="I7" s="56" t="str">
        <f>IF(Tabela4[[#This Row],[ECM07]]="X",'x - susbtituido'!AF$2,"")</f>
        <v/>
      </c>
      <c r="J7" s="56" t="str">
        <f>IF(Tabela4[[#This Row],[ECM08]]="X",'x - susbtituido'!AG$2,"")</f>
        <v/>
      </c>
      <c r="K7" s="106" t="str">
        <f>IF(Tabela4[[#This Row],[ECP01]]="X",'x - susbtituido'!AH$2,"")</f>
        <v/>
      </c>
      <c r="L7" s="106" t="str">
        <f>IF(Tabela4[[#This Row],[ECP02]]="X",'x - susbtituido'!AI$2,"")</f>
        <v/>
      </c>
      <c r="M7" s="105" t="str">
        <f>IF(Tabela4[[#This Row],[ECP03]]="X",'x - susbtituido'!AJ$2,"")</f>
        <v/>
      </c>
      <c r="N7" s="105" t="str">
        <f>IF(Tabela4[[#This Row],[ECP04]]="X",'x - susbtituido'!AK$2,"")</f>
        <v/>
      </c>
      <c r="O7" s="155" t="str">
        <f>IF(Tabela4[[#This Row],[ECP05]]="X",'x - susbtituido'!AL$2,"")</f>
        <v/>
      </c>
      <c r="P7" s="105" t="str">
        <f>IF(Tabela4[[#This Row],[ECP06]]="X",'x - susbtituido'!AM$2,"")</f>
        <v/>
      </c>
      <c r="Q7" s="106" t="str">
        <f>IF(Tabela4[[#This Row],[NECP01]]="X",'x - susbtituido'!AN$2,"")</f>
        <v/>
      </c>
      <c r="R7" s="131" t="str">
        <f>IF(Tabela4[[#This Row],[EIS01]]="X",'x - susbtituido'!AO$2,"")</f>
        <v/>
      </c>
      <c r="S7" s="131" t="str">
        <f>IF(Tabela4[[#This Row],[EIS02]]="X",'x - susbtituido'!AP$2,"")</f>
        <v/>
      </c>
      <c r="T7" s="131" t="str">
        <f>IF(Tabela4[[#This Row],[EIS03]]="X",'x - susbtituido'!AQ$2,"")</f>
        <v/>
      </c>
      <c r="U7" s="131" t="str">
        <f>IF(Tabela4[[#This Row],[NEIS01]]="X",'x - susbtituido'!AR$2,"")</f>
        <v/>
      </c>
      <c r="V7" s="131" t="str">
        <f>IF(Tabela4[[#This Row],[NEIS02]]="X",'x - susbtituido'!AS$2,"")</f>
        <v/>
      </c>
      <c r="W7" s="132" t="str">
        <f>IF(Tabela4[[#This Row],[NECP03]]="X",'x - susbtituido'!AT$2,"")</f>
        <v/>
      </c>
    </row>
    <row r="8" spans="1:46" s="32" customFormat="1" ht="18.75" x14ac:dyDescent="0.25">
      <c r="A8" s="54">
        <v>6</v>
      </c>
      <c r="B8" s="173" t="s">
        <v>190</v>
      </c>
      <c r="C8" s="56" t="str">
        <f>IF(Tabela4[[#This Row],[ECM01]]="X",'x - susbtituido'!Z$2,"")</f>
        <v>ECM01</v>
      </c>
      <c r="D8" s="56" t="str">
        <f>IF(Tabela4[[#This Row],[ECM02]]="X",'x - susbtituido'!AA$2,"")</f>
        <v>ECM02</v>
      </c>
      <c r="E8" s="56" t="str">
        <f>IF(Tabela4[[#This Row],[ECM03]]="X",'x - susbtituido'!AB$2,"")</f>
        <v>ECM03</v>
      </c>
      <c r="F8" s="56" t="str">
        <f>IF(Tabela4[[#This Row],[ECM04]]="X",'x - susbtituido'!AC$2,"")</f>
        <v>ECM04</v>
      </c>
      <c r="G8" s="56" t="str">
        <f>IF(Tabela4[[#This Row],[ECM05]]="X",'x - susbtituido'!AD$2,"")</f>
        <v>ECM05</v>
      </c>
      <c r="H8" s="56" t="str">
        <f>IF(Tabela4[[#This Row],[ECM06]]="X",'x - susbtituido'!AE$2,"")</f>
        <v>ECM06</v>
      </c>
      <c r="I8" s="56" t="str">
        <f>IF(Tabela4[[#This Row],[ECM07]]="X",'x - susbtituido'!AF$2,"")</f>
        <v>ECM07</v>
      </c>
      <c r="J8" s="56" t="str">
        <f>IF(Tabela4[[#This Row],[ECM08]]="X",'x - susbtituido'!AG$2,"")</f>
        <v>ECM08</v>
      </c>
      <c r="K8" s="105" t="str">
        <f>IF(Tabela4[[#This Row],[ECP01]]="X",'x - susbtituido'!AH$2,"")</f>
        <v/>
      </c>
      <c r="L8" s="106" t="str">
        <f>IF(Tabela4[[#This Row],[ECP02]]="X",'x - susbtituido'!AI$2,"")</f>
        <v/>
      </c>
      <c r="M8" s="105" t="str">
        <f>IF(Tabela4[[#This Row],[ECP03]]="X",'x - susbtituido'!AJ$2,"")</f>
        <v/>
      </c>
      <c r="N8" s="105" t="str">
        <f>IF(Tabela4[[#This Row],[ECP04]]="X",'x - susbtituido'!AK$2,"")</f>
        <v/>
      </c>
      <c r="O8" s="155" t="str">
        <f>IF(Tabela4[[#This Row],[ECP05]]="X",'x - susbtituido'!AL$2,"")</f>
        <v/>
      </c>
      <c r="P8" s="105" t="str">
        <f>IF(Tabela4[[#This Row],[ECP06]]="X",'x - susbtituido'!AM$2,"")</f>
        <v/>
      </c>
      <c r="Q8" s="106" t="str">
        <f>IF(Tabela4[[#This Row],[NECP01]]="X",'x - susbtituido'!AN$2,"")</f>
        <v/>
      </c>
      <c r="R8" s="131" t="str">
        <f>IF(Tabela4[[#This Row],[EIS01]]="X",'x - susbtituido'!AO$2,"")</f>
        <v/>
      </c>
      <c r="S8" s="131" t="str">
        <f>IF(Tabela4[[#This Row],[EIS02]]="X",'x - susbtituido'!AP$2,"")</f>
        <v/>
      </c>
      <c r="T8" s="131" t="str">
        <f>IF(Tabela4[[#This Row],[EIS03]]="X",'x - susbtituido'!AQ$2,"")</f>
        <v/>
      </c>
      <c r="U8" s="131" t="str">
        <f>IF(Tabela4[[#This Row],[NEIS01]]="X",'x - susbtituido'!AR$2,"")</f>
        <v/>
      </c>
      <c r="V8" s="131" t="str">
        <f>IF(Tabela4[[#This Row],[NEIS02]]="X",'x - susbtituido'!AS$2,"")</f>
        <v/>
      </c>
      <c r="W8" s="132" t="str">
        <f>IF(Tabela4[[#This Row],[NECP03]]="X",'x - susbtituido'!AT$2,"")</f>
        <v/>
      </c>
    </row>
    <row r="9" spans="1:46" s="32" customFormat="1" ht="18.75" x14ac:dyDescent="0.25">
      <c r="A9" s="54">
        <v>7</v>
      </c>
      <c r="B9" s="59" t="s">
        <v>14</v>
      </c>
      <c r="C9" s="56" t="str">
        <f>IF(Tabela4[[#This Row],[ECM01]]="X",'x - susbtituido'!Z$2,"")</f>
        <v/>
      </c>
      <c r="D9" s="56" t="str">
        <f>IF(Tabela4[[#This Row],[ECM02]]="X",'x - susbtituido'!AA$2,"")</f>
        <v/>
      </c>
      <c r="E9" s="56" t="str">
        <f>IF(Tabela4[[#This Row],[ECM03]]="X",'x - susbtituido'!AB$2,"")</f>
        <v/>
      </c>
      <c r="F9" s="56" t="str">
        <f>IF(Tabela4[[#This Row],[ECM04]]="X",'x - susbtituido'!AC$2,"")</f>
        <v>ECM04</v>
      </c>
      <c r="G9" s="56" t="str">
        <f>IF(Tabela4[[#This Row],[ECM05]]="X",'x - susbtituido'!AD$2,"")</f>
        <v>ECM05</v>
      </c>
      <c r="H9" s="56" t="str">
        <f>IF(Tabela4[[#This Row],[ECM06]]="X",'x - susbtituido'!AE$2,"")</f>
        <v/>
      </c>
      <c r="I9" s="57" t="str">
        <f>IF(Tabela4[[#This Row],[ECM07]]="X",'x - susbtituido'!AF$2,"")</f>
        <v/>
      </c>
      <c r="J9" s="57" t="str">
        <f>IF(Tabela4[[#This Row],[ECM08]]="X",'x - susbtituido'!AG$2,"")</f>
        <v/>
      </c>
      <c r="K9" s="106" t="str">
        <f>IF(Tabela4[[#This Row],[ECP01]]="X",'x - susbtituido'!AH$2,"")</f>
        <v/>
      </c>
      <c r="L9" s="106" t="str">
        <f>IF(Tabela4[[#This Row],[ECP02]]="X",'x - susbtituido'!AI$2,"")</f>
        <v/>
      </c>
      <c r="M9" s="105" t="str">
        <f>IF(Tabela4[[#This Row],[ECP03]]="X",'x - susbtituido'!AJ$2,"")</f>
        <v/>
      </c>
      <c r="N9" s="105" t="str">
        <f>IF(Tabela4[[#This Row],[ECP04]]="X",'x - susbtituido'!AK$2,"")</f>
        <v/>
      </c>
      <c r="O9" s="155" t="str">
        <f>IF(Tabela4[[#This Row],[ECP05]]="X",'x - susbtituido'!AL$2,"")</f>
        <v/>
      </c>
      <c r="P9" s="105" t="str">
        <f>IF(Tabela4[[#This Row],[ECP06]]="X",'x - susbtituido'!AM$2,"")</f>
        <v/>
      </c>
      <c r="Q9" s="106" t="str">
        <f>IF(Tabela4[[#This Row],[NECP01]]="X",'x - susbtituido'!AN$2,"")</f>
        <v/>
      </c>
      <c r="R9" s="131" t="str">
        <f>IF(Tabela4[[#This Row],[EIS01]]="X",'x - susbtituido'!AO$2,"")</f>
        <v/>
      </c>
      <c r="S9" s="131" t="str">
        <f>IF(Tabela4[[#This Row],[EIS02]]="X",'x - susbtituido'!AP$2,"")</f>
        <v/>
      </c>
      <c r="T9" s="131" t="str">
        <f>IF(Tabela4[[#This Row],[EIS03]]="X",'x - susbtituido'!AQ$2,"")</f>
        <v/>
      </c>
      <c r="U9" s="131" t="str">
        <f>IF(Tabela4[[#This Row],[NEIS01]]="X",'x - susbtituido'!AR$2,"")</f>
        <v/>
      </c>
      <c r="V9" s="131" t="str">
        <f>IF(Tabela4[[#This Row],[NEIS02]]="X",'x - susbtituido'!AS$2,"")</f>
        <v/>
      </c>
      <c r="W9" s="132" t="str">
        <f>IF(Tabela4[[#This Row],[NECP03]]="X",'x - susbtituido'!AT$2,"")</f>
        <v/>
      </c>
    </row>
    <row r="10" spans="1:46" s="32" customFormat="1" ht="37.5" x14ac:dyDescent="0.25">
      <c r="A10" s="54">
        <v>8</v>
      </c>
      <c r="B10" s="55" t="s">
        <v>36</v>
      </c>
      <c r="C10" s="56" t="str">
        <f>IF(Tabela4[[#This Row],[ECM01]]="X",'x - susbtituido'!Z$2,"")</f>
        <v/>
      </c>
      <c r="D10" s="56" t="str">
        <f>IF(Tabela4[[#This Row],[ECM02]]="X",'x - susbtituido'!AA$2,"")</f>
        <v>ECM02</v>
      </c>
      <c r="E10" s="56" t="str">
        <f>IF(Tabela4[[#This Row],[ECM03]]="X",'x - susbtituido'!AB$2,"")</f>
        <v/>
      </c>
      <c r="F10" s="56" t="str">
        <f>IF(Tabela4[[#This Row],[ECM04]]="X",'x - susbtituido'!AC$2,"")</f>
        <v>ECM04</v>
      </c>
      <c r="G10" s="56" t="str">
        <f>IF(Tabela4[[#This Row],[ECM05]]="X",'x - susbtituido'!AD$2,"")</f>
        <v/>
      </c>
      <c r="H10" s="56" t="str">
        <f>IF(Tabela4[[#This Row],[ECM06]]="X",'x - susbtituido'!AE$2,"")</f>
        <v/>
      </c>
      <c r="I10" s="56" t="str">
        <f>IF(Tabela4[[#This Row],[ECM07]]="X",'x - susbtituido'!AF$2,"")</f>
        <v/>
      </c>
      <c r="J10" s="57" t="str">
        <f>IF(Tabela4[[#This Row],[ECM08]]="X",'x - susbtituido'!AG$2,"")</f>
        <v>ECM08</v>
      </c>
      <c r="K10" s="106" t="str">
        <f>IF(Tabela4[[#This Row],[ECP01]]="X",'x - susbtituido'!AH$2,"")</f>
        <v/>
      </c>
      <c r="L10" s="106" t="str">
        <f>IF(Tabela4[[#This Row],[ECP02]]="X",'x - susbtituido'!AI$2,"")</f>
        <v/>
      </c>
      <c r="M10" s="105" t="str">
        <f>IF(Tabela4[[#This Row],[ECP03]]="X",'x - susbtituido'!AJ$2,"")</f>
        <v/>
      </c>
      <c r="N10" s="105" t="str">
        <f>IF(Tabela4[[#This Row],[ECP04]]="X",'x - susbtituido'!AK$2,"")</f>
        <v/>
      </c>
      <c r="O10" s="155" t="str">
        <f>IF(Tabela4[[#This Row],[ECP05]]="X",'x - susbtituido'!AL$2,"")</f>
        <v/>
      </c>
      <c r="P10" s="105" t="str">
        <f>IF(Tabela4[[#This Row],[ECP06]]="X",'x - susbtituido'!AM$2,"")</f>
        <v/>
      </c>
      <c r="Q10" s="106" t="str">
        <f>IF(Tabela4[[#This Row],[NECP01]]="X",'x - susbtituido'!AN$2,"")</f>
        <v/>
      </c>
      <c r="R10" s="131" t="str">
        <f>IF(Tabela4[[#This Row],[EIS01]]="X",'x - susbtituido'!AO$2,"")</f>
        <v/>
      </c>
      <c r="S10" s="131" t="str">
        <f>IF(Tabela4[[#This Row],[EIS02]]="X",'x - susbtituido'!AP$2,"")</f>
        <v/>
      </c>
      <c r="T10" s="131" t="str">
        <f>IF(Tabela4[[#This Row],[EIS03]]="X",'x - susbtituido'!AQ$2,"")</f>
        <v/>
      </c>
      <c r="U10" s="131" t="str">
        <f>IF(Tabela4[[#This Row],[NEIS01]]="X",'x - susbtituido'!AR$2,"")</f>
        <v/>
      </c>
      <c r="V10" s="131" t="str">
        <f>IF(Tabela4[[#This Row],[NEIS02]]="X",'x - susbtituido'!AS$2,"")</f>
        <v/>
      </c>
      <c r="W10" s="132" t="str">
        <f>IF(Tabela4[[#This Row],[NECP03]]="X",'x - susbtituido'!AT$2,"")</f>
        <v/>
      </c>
    </row>
    <row r="11" spans="1:46" s="32" customFormat="1" ht="37.5" x14ac:dyDescent="0.25">
      <c r="A11" s="54">
        <v>9</v>
      </c>
      <c r="B11" s="55" t="s">
        <v>15</v>
      </c>
      <c r="C11" s="56" t="str">
        <f>IF(Tabela4[[#This Row],[ECM01]]="X",'x - susbtituido'!Z$2,"")</f>
        <v/>
      </c>
      <c r="D11" s="56" t="str">
        <f>IF(Tabela4[[#This Row],[ECM02]]="X",'x - susbtituido'!AA$2,"")</f>
        <v/>
      </c>
      <c r="E11" s="56" t="str">
        <f>IF(Tabela4[[#This Row],[ECM03]]="X",'x - susbtituido'!AB$2,"")</f>
        <v/>
      </c>
      <c r="F11" s="56" t="str">
        <f>IF(Tabela4[[#This Row],[ECM04]]="X",'x - susbtituido'!AC$2,"")</f>
        <v>ECM04</v>
      </c>
      <c r="G11" s="56" t="str">
        <f>IF(Tabela4[[#This Row],[ECM05]]="X",'x - susbtituido'!AD$2,"")</f>
        <v>ECM05</v>
      </c>
      <c r="H11" s="56" t="str">
        <f>IF(Tabela4[[#This Row],[ECM06]]="X",'x - susbtituido'!AE$2,"")</f>
        <v/>
      </c>
      <c r="I11" s="56" t="str">
        <f>IF(Tabela4[[#This Row],[ECM07]]="X",'x - susbtituido'!AF$2,"")</f>
        <v/>
      </c>
      <c r="J11" s="57" t="str">
        <f>IF(Tabela4[[#This Row],[ECM08]]="X",'x - susbtituido'!AG$2,"")</f>
        <v>ECM08</v>
      </c>
      <c r="K11" s="106" t="str">
        <f>IF(Tabela4[[#This Row],[ECP01]]="X",'x - susbtituido'!AH$2,"")</f>
        <v/>
      </c>
      <c r="L11" s="106" t="str">
        <f>IF(Tabela4[[#This Row],[ECP02]]="X",'x - susbtituido'!AI$2,"")</f>
        <v/>
      </c>
      <c r="M11" s="105" t="str">
        <f>IF(Tabela4[[#This Row],[ECP03]]="X",'x - susbtituido'!AJ$2,"")</f>
        <v/>
      </c>
      <c r="N11" s="105" t="str">
        <f>IF(Tabela4[[#This Row],[ECP04]]="X",'x - susbtituido'!AK$2,"")</f>
        <v/>
      </c>
      <c r="O11" s="155" t="str">
        <f>IF(Tabela4[[#This Row],[ECP05]]="X",'x - susbtituido'!AL$2,"")</f>
        <v/>
      </c>
      <c r="P11" s="105" t="str">
        <f>IF(Tabela4[[#This Row],[ECP06]]="X",'x - susbtituido'!AM$2,"")</f>
        <v/>
      </c>
      <c r="Q11" s="106" t="str">
        <f>IF(Tabela4[[#This Row],[NECP01]]="X",'x - susbtituido'!AN$2,"")</f>
        <v/>
      </c>
      <c r="R11" s="131" t="str">
        <f>IF(Tabela4[[#This Row],[EIS01]]="X",'x - susbtituido'!AO$2,"")</f>
        <v/>
      </c>
      <c r="S11" s="131" t="str">
        <f>IF(Tabela4[[#This Row],[EIS02]]="X",'x - susbtituido'!AP$2,"")</f>
        <v/>
      </c>
      <c r="T11" s="131" t="str">
        <f>IF(Tabela4[[#This Row],[EIS03]]="X",'x - susbtituido'!AQ$2,"")</f>
        <v/>
      </c>
      <c r="U11" s="131" t="str">
        <f>IF(Tabela4[[#This Row],[NEIS01]]="X",'x - susbtituido'!AR$2,"")</f>
        <v/>
      </c>
      <c r="V11" s="131" t="str">
        <f>IF(Tabela4[[#This Row],[NEIS02]]="X",'x - susbtituido'!AS$2,"")</f>
        <v/>
      </c>
      <c r="W11" s="132" t="str">
        <f>IF(Tabela4[[#This Row],[NECP03]]="X",'x - susbtituido'!AT$2,"")</f>
        <v/>
      </c>
    </row>
    <row r="12" spans="1:46" s="32" customFormat="1" ht="18.75" x14ac:dyDescent="0.25">
      <c r="A12" s="54">
        <v>10</v>
      </c>
      <c r="B12" s="55" t="s">
        <v>16</v>
      </c>
      <c r="C12" s="56" t="str">
        <f>IF(Tabela4[[#This Row],[ECM01]]="X",'x - susbtituido'!Z$2,"")</f>
        <v/>
      </c>
      <c r="D12" s="56" t="str">
        <f>IF(Tabela4[[#This Row],[ECM02]]="X",'x - susbtituido'!AA$2,"")</f>
        <v>ECM02</v>
      </c>
      <c r="E12" s="56" t="str">
        <f>IF(Tabela4[[#This Row],[ECM03]]="X",'x - susbtituido'!AB$2,"")</f>
        <v/>
      </c>
      <c r="F12" s="56" t="str">
        <f>IF(Tabela4[[#This Row],[ECM04]]="X",'x - susbtituido'!AC$2,"")</f>
        <v>ECM04</v>
      </c>
      <c r="G12" s="56" t="str">
        <f>IF(Tabela4[[#This Row],[ECM05]]="X",'x - susbtituido'!AD$2,"")</f>
        <v/>
      </c>
      <c r="H12" s="56" t="str">
        <f>IF(Tabela4[[#This Row],[ECM06]]="X",'x - susbtituido'!AE$2,"")</f>
        <v>ECM06</v>
      </c>
      <c r="I12" s="56" t="str">
        <f>IF(Tabela4[[#This Row],[ECM07]]="X",'x - susbtituido'!AF$2,"")</f>
        <v>ECM07</v>
      </c>
      <c r="J12" s="56" t="str">
        <f>IF(Tabela4[[#This Row],[ECM08]]="X",'x - susbtituido'!AG$2,"")</f>
        <v>ECM08</v>
      </c>
      <c r="K12" s="106" t="str">
        <f>IF(Tabela4[[#This Row],[ECP01]]="X",'x - susbtituido'!AH$2,"")</f>
        <v/>
      </c>
      <c r="L12" s="106" t="str">
        <f>IF(Tabela4[[#This Row],[ECP02]]="X",'x - susbtituido'!AI$2,"")</f>
        <v/>
      </c>
      <c r="M12" s="105" t="str">
        <f>IF(Tabela4[[#This Row],[ECP03]]="X",'x - susbtituido'!AJ$2,"")</f>
        <v/>
      </c>
      <c r="N12" s="105" t="str">
        <f>IF(Tabela4[[#This Row],[ECP04]]="X",'x - susbtituido'!AK$2,"")</f>
        <v/>
      </c>
      <c r="O12" s="155" t="str">
        <f>IF(Tabela4[[#This Row],[ECP05]]="X",'x - susbtituido'!AL$2,"")</f>
        <v/>
      </c>
      <c r="P12" s="105" t="str">
        <f>IF(Tabela4[[#This Row],[ECP06]]="X",'x - susbtituido'!AM$2,"")</f>
        <v/>
      </c>
      <c r="Q12" s="106" t="str">
        <f>IF(Tabela4[[#This Row],[NECP01]]="X",'x - susbtituido'!AN$2,"")</f>
        <v/>
      </c>
      <c r="R12" s="131" t="str">
        <f>IF(Tabela4[[#This Row],[EIS01]]="X",'x - susbtituido'!AO$2,"")</f>
        <v/>
      </c>
      <c r="S12" s="131" t="str">
        <f>IF(Tabela4[[#This Row],[EIS02]]="X",'x - susbtituido'!AP$2,"")</f>
        <v/>
      </c>
      <c r="T12" s="131" t="str">
        <f>IF(Tabela4[[#This Row],[EIS03]]="X",'x - susbtituido'!AQ$2,"")</f>
        <v/>
      </c>
      <c r="U12" s="131" t="str">
        <f>IF(Tabela4[[#This Row],[NEIS01]]="X",'x - susbtituido'!AR$2,"")</f>
        <v/>
      </c>
      <c r="V12" s="131" t="str">
        <f>IF(Tabela4[[#This Row],[NEIS02]]="X",'x - susbtituido'!AS$2,"")</f>
        <v/>
      </c>
      <c r="W12" s="132" t="str">
        <f>IF(Tabela4[[#This Row],[NECP03]]="X",'x - susbtituido'!AT$2,"")</f>
        <v/>
      </c>
    </row>
    <row r="13" spans="1:46" s="32" customFormat="1" ht="37.5" x14ac:dyDescent="0.25">
      <c r="A13" s="54">
        <v>11</v>
      </c>
      <c r="B13" s="55" t="s">
        <v>17</v>
      </c>
      <c r="C13" s="56" t="str">
        <f>IF(Tabela4[[#This Row],[ECM01]]="X",'x - susbtituido'!Z$2,"")</f>
        <v>ECM01</v>
      </c>
      <c r="D13" s="56" t="str">
        <f>IF(Tabela4[[#This Row],[ECM02]]="X",'x - susbtituido'!AA$2,"")</f>
        <v/>
      </c>
      <c r="E13" s="56" t="str">
        <f>IF(Tabela4[[#This Row],[ECM03]]="X",'x - susbtituido'!AB$2,"")</f>
        <v>ECM03</v>
      </c>
      <c r="F13" s="56" t="str">
        <f>IF(Tabela4[[#This Row],[ECM04]]="X",'x - susbtituido'!AC$2,"")</f>
        <v/>
      </c>
      <c r="G13" s="56" t="str">
        <f>IF(Tabela4[[#This Row],[ECM05]]="X",'x - susbtituido'!AD$2,"")</f>
        <v/>
      </c>
      <c r="H13" s="56" t="str">
        <f>IF(Tabela4[[#This Row],[ECM06]]="X",'x - susbtituido'!AE$2,"")</f>
        <v>ECM06</v>
      </c>
      <c r="I13" s="56" t="str">
        <f>IF(Tabela4[[#This Row],[ECM07]]="X",'x - susbtituido'!AF$2,"")</f>
        <v>ECM07</v>
      </c>
      <c r="J13" s="57" t="str">
        <f>IF(Tabela4[[#This Row],[ECM08]]="X",'x - susbtituido'!AG$2,"")</f>
        <v>ECM08</v>
      </c>
      <c r="K13" s="105" t="str">
        <f>IF(Tabela4[[#This Row],[ECP01]]="X",'x - susbtituido'!AH$2,"")</f>
        <v/>
      </c>
      <c r="L13" s="106" t="str">
        <f>IF(Tabela4[[#This Row],[ECP02]]="X",'x - susbtituido'!AI$2,"")</f>
        <v/>
      </c>
      <c r="M13" s="105" t="str">
        <f>IF(Tabela4[[#This Row],[ECP03]]="X",'x - susbtituido'!AJ$2,"")</f>
        <v/>
      </c>
      <c r="N13" s="105" t="str">
        <f>IF(Tabela4[[#This Row],[ECP04]]="X",'x - susbtituido'!AK$2,"")</f>
        <v/>
      </c>
      <c r="O13" s="155" t="str">
        <f>IF(Tabela4[[#This Row],[ECP05]]="X",'x - susbtituido'!AL$2,"")</f>
        <v/>
      </c>
      <c r="P13" s="105" t="str">
        <f>IF(Tabela4[[#This Row],[ECP06]]="X",'x - susbtituido'!AM$2,"")</f>
        <v/>
      </c>
      <c r="Q13" s="106" t="str">
        <f>IF(Tabela4[[#This Row],[NECP01]]="X",'x - susbtituido'!AN$2,"")</f>
        <v/>
      </c>
      <c r="R13" s="131" t="str">
        <f>IF(Tabela4[[#This Row],[EIS01]]="X",'x - susbtituido'!AO$2,"")</f>
        <v/>
      </c>
      <c r="S13" s="131" t="str">
        <f>IF(Tabela4[[#This Row],[EIS02]]="X",'x - susbtituido'!AP$2,"")</f>
        <v/>
      </c>
      <c r="T13" s="131" t="str">
        <f>IF(Tabela4[[#This Row],[EIS03]]="X",'x - susbtituido'!AQ$2,"")</f>
        <v/>
      </c>
      <c r="U13" s="131" t="str">
        <f>IF(Tabela4[[#This Row],[NEIS01]]="X",'x - susbtituido'!AR$2,"")</f>
        <v/>
      </c>
      <c r="V13" s="131" t="str">
        <f>IF(Tabela4[[#This Row],[NEIS02]]="X",'x - susbtituido'!AS$2,"")</f>
        <v/>
      </c>
      <c r="W13" s="132" t="str">
        <f>IF(Tabela4[[#This Row],[NECP03]]="X",'x - susbtituido'!AT$2,"")</f>
        <v/>
      </c>
    </row>
    <row r="14" spans="1:46" s="32" customFormat="1" ht="37.5" x14ac:dyDescent="0.25">
      <c r="A14" s="54">
        <v>12</v>
      </c>
      <c r="B14" s="55" t="s">
        <v>18</v>
      </c>
      <c r="C14" s="56" t="str">
        <f>IF(Tabela4[[#This Row],[ECM01]]="X",'x - susbtituido'!Z$2,"")</f>
        <v>ECM01</v>
      </c>
      <c r="D14" s="56" t="str">
        <f>IF(Tabela4[[#This Row],[ECM02]]="X",'x - susbtituido'!AA$2,"")</f>
        <v>ECM02</v>
      </c>
      <c r="E14" s="56" t="str">
        <f>IF(Tabela4[[#This Row],[ECM03]]="X",'x - susbtituido'!AB$2,"")</f>
        <v>ECM03</v>
      </c>
      <c r="F14" s="56" t="str">
        <f>IF(Tabela4[[#This Row],[ECM04]]="X",'x - susbtituido'!AC$2,"")</f>
        <v/>
      </c>
      <c r="G14" s="56" t="str">
        <f>IF(Tabela4[[#This Row],[ECM05]]="X",'x - susbtituido'!AD$2,"")</f>
        <v/>
      </c>
      <c r="H14" s="56" t="str">
        <f>IF(Tabela4[[#This Row],[ECM06]]="X",'x - susbtituido'!AE$2,"")</f>
        <v>ECM06</v>
      </c>
      <c r="I14" s="56" t="str">
        <f>IF(Tabela4[[#This Row],[ECM07]]="X",'x - susbtituido'!AF$2,"")</f>
        <v>ECM07</v>
      </c>
      <c r="J14" s="57" t="str">
        <f>IF(Tabela4[[#This Row],[ECM08]]="X",'x - susbtituido'!AG$2,"")</f>
        <v>ECM08</v>
      </c>
      <c r="K14" s="105" t="str">
        <f>IF(Tabela4[[#This Row],[ECP01]]="X",'x - susbtituido'!AH$2,"")</f>
        <v/>
      </c>
      <c r="L14" s="106" t="str">
        <f>IF(Tabela4[[#This Row],[ECP02]]="X",'x - susbtituido'!AI$2,"")</f>
        <v/>
      </c>
      <c r="M14" s="105" t="str">
        <f>IF(Tabela4[[#This Row],[ECP03]]="X",'x - susbtituido'!AJ$2,"")</f>
        <v/>
      </c>
      <c r="N14" s="105" t="str">
        <f>IF(Tabela4[[#This Row],[ECP04]]="X",'x - susbtituido'!AK$2,"")</f>
        <v/>
      </c>
      <c r="O14" s="155" t="str">
        <f>IF(Tabela4[[#This Row],[ECP05]]="X",'x - susbtituido'!AL$2,"")</f>
        <v/>
      </c>
      <c r="P14" s="105" t="str">
        <f>IF(Tabela4[[#This Row],[ECP06]]="X",'x - susbtituido'!AM$2,"")</f>
        <v/>
      </c>
      <c r="Q14" s="106" t="str">
        <f>IF(Tabela4[[#This Row],[NECP01]]="X",'x - susbtituido'!AN$2,"")</f>
        <v/>
      </c>
      <c r="R14" s="131" t="str">
        <f>IF(Tabela4[[#This Row],[EIS01]]="X",'x - susbtituido'!AO$2,"")</f>
        <v/>
      </c>
      <c r="S14" s="131" t="str">
        <f>IF(Tabela4[[#This Row],[EIS02]]="X",'x - susbtituido'!AP$2,"")</f>
        <v/>
      </c>
      <c r="T14" s="131" t="str">
        <f>IF(Tabela4[[#This Row],[EIS03]]="X",'x - susbtituido'!AQ$2,"")</f>
        <v/>
      </c>
      <c r="U14" s="131" t="str">
        <f>IF(Tabela4[[#This Row],[NEIS01]]="X",'x - susbtituido'!AR$2,"")</f>
        <v/>
      </c>
      <c r="V14" s="131" t="str">
        <f>IF(Tabela4[[#This Row],[NEIS02]]="X",'x - susbtituido'!AS$2,"")</f>
        <v/>
      </c>
      <c r="W14" s="132" t="str">
        <f>IF(Tabela4[[#This Row],[NECP03]]="X",'x - susbtituido'!AT$2,"")</f>
        <v/>
      </c>
    </row>
    <row r="15" spans="1:46" s="32" customFormat="1" ht="18.75" x14ac:dyDescent="0.25">
      <c r="A15" s="54">
        <v>13</v>
      </c>
      <c r="B15" s="55" t="s">
        <v>184</v>
      </c>
      <c r="C15" s="56" t="str">
        <f>IF(Tabela4[[#This Row],[ECM01]]="X",'x - susbtituido'!Z$2,"")</f>
        <v/>
      </c>
      <c r="D15" s="56" t="str">
        <f>IF(Tabela4[[#This Row],[ECM02]]="X",'x - susbtituido'!AA$2,"")</f>
        <v>ECM02</v>
      </c>
      <c r="E15" s="56" t="str">
        <f>IF(Tabela4[[#This Row],[ECM03]]="X",'x - susbtituido'!AB$2,"")</f>
        <v/>
      </c>
      <c r="F15" s="56" t="str">
        <f>IF(Tabela4[[#This Row],[ECM04]]="X",'x - susbtituido'!AC$2,"")</f>
        <v>ECM04</v>
      </c>
      <c r="G15" s="56" t="str">
        <f>IF(Tabela4[[#This Row],[ECM05]]="X",'x - susbtituido'!AD$2,"")</f>
        <v/>
      </c>
      <c r="H15" s="56" t="str">
        <f>IF(Tabela4[[#This Row],[ECM06]]="X",'x - susbtituido'!AE$2,"")</f>
        <v>ECM06</v>
      </c>
      <c r="I15" s="56" t="str">
        <f>IF(Tabela4[[#This Row],[ECM07]]="X",'x - susbtituido'!AF$2,"")</f>
        <v>ECM07</v>
      </c>
      <c r="J15" s="56" t="str">
        <f>IF(Tabela4[[#This Row],[ECM08]]="X",'x - susbtituido'!AG$2,"")</f>
        <v>ECM08</v>
      </c>
      <c r="K15" s="106" t="str">
        <f>IF(Tabela4[[#This Row],[ECP01]]="X",'x - susbtituido'!AH$2,"")</f>
        <v/>
      </c>
      <c r="L15" s="106" t="str">
        <f>IF(Tabela4[[#This Row],[ECP02]]="X",'x - susbtituido'!AI$2,"")</f>
        <v/>
      </c>
      <c r="M15" s="105" t="str">
        <f>IF(Tabela4[[#This Row],[ECP03]]="X",'x - susbtituido'!AJ$2,"")</f>
        <v/>
      </c>
      <c r="N15" s="105" t="str">
        <f>IF(Tabela4[[#This Row],[ECP04]]="X",'x - susbtituido'!AK$2,"")</f>
        <v/>
      </c>
      <c r="O15" s="155" t="str">
        <f>IF(Tabela4[[#This Row],[ECP05]]="X",'x - susbtituido'!AL$2,"")</f>
        <v/>
      </c>
      <c r="P15" s="105" t="str">
        <f>IF(Tabela4[[#This Row],[ECP06]]="X",'x - susbtituido'!AM$2,"")</f>
        <v/>
      </c>
      <c r="Q15" s="106" t="str">
        <f>IF(Tabela4[[#This Row],[NECP01]]="X",'x - susbtituido'!AN$2,"")</f>
        <v/>
      </c>
      <c r="R15" s="131" t="str">
        <f>IF(Tabela4[[#This Row],[EIS01]]="X",'x - susbtituido'!AO$2,"")</f>
        <v/>
      </c>
      <c r="S15" s="131" t="str">
        <f>IF(Tabela4[[#This Row],[EIS02]]="X",'x - susbtituido'!AP$2,"")</f>
        <v/>
      </c>
      <c r="T15" s="131" t="str">
        <f>IF(Tabela4[[#This Row],[EIS03]]="X",'x - susbtituido'!AQ$2,"")</f>
        <v/>
      </c>
      <c r="U15" s="131" t="str">
        <f>IF(Tabela4[[#This Row],[NEIS01]]="X",'x - susbtituido'!AR$2,"")</f>
        <v/>
      </c>
      <c r="V15" s="131" t="str">
        <f>IF(Tabela4[[#This Row],[NEIS02]]="X",'x - susbtituido'!AS$2,"")</f>
        <v/>
      </c>
      <c r="W15" s="132" t="str">
        <f>IF(Tabela4[[#This Row],[NECP03]]="X",'x - susbtituido'!AT$2,"")</f>
        <v/>
      </c>
    </row>
    <row r="16" spans="1:46" s="32" customFormat="1" ht="18.75" x14ac:dyDescent="0.25">
      <c r="A16" s="54">
        <v>14</v>
      </c>
      <c r="B16" s="55" t="s">
        <v>19</v>
      </c>
      <c r="C16" s="56" t="str">
        <f>IF(Tabela4[[#This Row],[ECM01]]="X",'x - susbtituido'!Z$2,"")</f>
        <v>ECM01</v>
      </c>
      <c r="D16" s="56" t="str">
        <f>IF(Tabela4[[#This Row],[ECM02]]="X",'x - susbtituido'!AA$2,"")</f>
        <v>ECM02</v>
      </c>
      <c r="E16" s="56" t="str">
        <f>IF(Tabela4[[#This Row],[ECM03]]="X",'x - susbtituido'!AB$2,"")</f>
        <v>ECM03</v>
      </c>
      <c r="F16" s="56" t="str">
        <f>IF(Tabela4[[#This Row],[ECM04]]="X",'x - susbtituido'!AC$2,"")</f>
        <v>ECM04</v>
      </c>
      <c r="G16" s="56" t="str">
        <f>IF(Tabela4[[#This Row],[ECM05]]="X",'x - susbtituido'!AD$2,"")</f>
        <v/>
      </c>
      <c r="H16" s="56" t="str">
        <f>IF(Tabela4[[#This Row],[ECM06]]="X",'x - susbtituido'!AE$2,"")</f>
        <v>ECM06</v>
      </c>
      <c r="I16" s="56" t="str">
        <f>IF(Tabela4[[#This Row],[ECM07]]="X",'x - susbtituido'!AF$2,"")</f>
        <v>ECM07</v>
      </c>
      <c r="J16" s="56" t="str">
        <f>IF(Tabela4[[#This Row],[ECM08]]="X",'x - susbtituido'!AG$2,"")</f>
        <v>ECM08</v>
      </c>
      <c r="K16" s="105" t="str">
        <f>IF(Tabela4[[#This Row],[ECP01]]="X",'x - susbtituido'!AH$2,"")</f>
        <v/>
      </c>
      <c r="L16" s="106" t="str">
        <f>IF(Tabela4[[#This Row],[ECP02]]="X",'x - susbtituido'!AI$2,"")</f>
        <v/>
      </c>
      <c r="M16" s="105" t="str">
        <f>IF(Tabela4[[#This Row],[ECP03]]="X",'x - susbtituido'!AJ$2,"")</f>
        <v/>
      </c>
      <c r="N16" s="105" t="str">
        <f>IF(Tabela4[[#This Row],[ECP04]]="X",'x - susbtituido'!AK$2,"")</f>
        <v/>
      </c>
      <c r="O16" s="155" t="str">
        <f>IF(Tabela4[[#This Row],[ECP05]]="X",'x - susbtituido'!AL$2,"")</f>
        <v/>
      </c>
      <c r="P16" s="105" t="str">
        <f>IF(Tabela4[[#This Row],[ECP06]]="X",'x - susbtituido'!AM$2,"")</f>
        <v/>
      </c>
      <c r="Q16" s="106" t="str">
        <f>IF(Tabela4[[#This Row],[NECP01]]="X",'x - susbtituido'!AN$2,"")</f>
        <v/>
      </c>
      <c r="R16" s="131" t="str">
        <f>IF(Tabela4[[#This Row],[EIS01]]="X",'x - susbtituido'!AO$2,"")</f>
        <v/>
      </c>
      <c r="S16" s="131" t="str">
        <f>IF(Tabela4[[#This Row],[EIS02]]="X",'x - susbtituido'!AP$2,"")</f>
        <v/>
      </c>
      <c r="T16" s="131" t="str">
        <f>IF(Tabela4[[#This Row],[EIS03]]="X",'x - susbtituido'!AQ$2,"")</f>
        <v/>
      </c>
      <c r="U16" s="131" t="str">
        <f>IF(Tabela4[[#This Row],[NEIS01]]="X",'x - susbtituido'!AR$2,"")</f>
        <v/>
      </c>
      <c r="V16" s="131" t="str">
        <f>IF(Tabela4[[#This Row],[NEIS02]]="X",'x - susbtituido'!AS$2,"")</f>
        <v/>
      </c>
      <c r="W16" s="132" t="str">
        <f>IF(Tabela4[[#This Row],[NECP03]]="X",'x - susbtituido'!AT$2,"")</f>
        <v/>
      </c>
    </row>
    <row r="17" spans="1:23" s="32" customFormat="1" ht="37.5" x14ac:dyDescent="0.25">
      <c r="A17" s="54">
        <v>15</v>
      </c>
      <c r="B17" s="55" t="s">
        <v>20</v>
      </c>
      <c r="C17" s="56" t="str">
        <f>IF(Tabela4[[#This Row],[ECM01]]="X",'x - susbtituido'!Z$2,"")</f>
        <v>ECM01</v>
      </c>
      <c r="D17" s="56" t="str">
        <f>IF(Tabela4[[#This Row],[ECM02]]="X",'x - susbtituido'!AA$2,"")</f>
        <v/>
      </c>
      <c r="E17" s="56" t="str">
        <f>IF(Tabela4[[#This Row],[ECM03]]="X",'x - susbtituido'!AB$2,"")</f>
        <v>ECM03</v>
      </c>
      <c r="F17" s="56" t="str">
        <f>IF(Tabela4[[#This Row],[ECM04]]="X",'x - susbtituido'!AC$2,"")</f>
        <v/>
      </c>
      <c r="G17" s="56" t="str">
        <f>IF(Tabela4[[#This Row],[ECM05]]="X",'x - susbtituido'!AD$2,"")</f>
        <v/>
      </c>
      <c r="H17" s="56" t="str">
        <f>IF(Tabela4[[#This Row],[ECM06]]="X",'x - susbtituido'!AE$2,"")</f>
        <v>ECM06</v>
      </c>
      <c r="I17" s="56" t="str">
        <f>IF(Tabela4[[#This Row],[ECM07]]="X",'x - susbtituido'!AF$2,"")</f>
        <v/>
      </c>
      <c r="J17" s="57" t="str">
        <f>IF(Tabela4[[#This Row],[ECM08]]="X",'x - susbtituido'!AG$2,"")</f>
        <v>ECM08</v>
      </c>
      <c r="K17" s="105" t="str">
        <f>IF(Tabela4[[#This Row],[ECP01]]="X",'x - susbtituido'!AH$2,"")</f>
        <v/>
      </c>
      <c r="L17" s="106" t="str">
        <f>IF(Tabela4[[#This Row],[ECP02]]="X",'x - susbtituido'!AI$2,"")</f>
        <v/>
      </c>
      <c r="M17" s="105" t="str">
        <f>IF(Tabela4[[#This Row],[ECP03]]="X",'x - susbtituido'!AJ$2,"")</f>
        <v/>
      </c>
      <c r="N17" s="105" t="str">
        <f>IF(Tabela4[[#This Row],[ECP04]]="X",'x - susbtituido'!AK$2,"")</f>
        <v/>
      </c>
      <c r="O17" s="155" t="str">
        <f>IF(Tabela4[[#This Row],[ECP05]]="X",'x - susbtituido'!AL$2,"")</f>
        <v/>
      </c>
      <c r="P17" s="105" t="str">
        <f>IF(Tabela4[[#This Row],[ECP06]]="X",'x - susbtituido'!AM$2,"")</f>
        <v/>
      </c>
      <c r="Q17" s="106" t="str">
        <f>IF(Tabela4[[#This Row],[NECP01]]="X",'x - susbtituido'!AN$2,"")</f>
        <v/>
      </c>
      <c r="R17" s="131" t="str">
        <f>IF(Tabela4[[#This Row],[EIS01]]="X",'x - susbtituido'!AO$2,"")</f>
        <v/>
      </c>
      <c r="S17" s="131" t="str">
        <f>IF(Tabela4[[#This Row],[EIS02]]="X",'x - susbtituido'!AP$2,"")</f>
        <v/>
      </c>
      <c r="T17" s="131" t="str">
        <f>IF(Tabela4[[#This Row],[EIS03]]="X",'x - susbtituido'!AQ$2,"")</f>
        <v/>
      </c>
      <c r="U17" s="131" t="str">
        <f>IF(Tabela4[[#This Row],[NEIS01]]="X",'x - susbtituido'!AR$2,"")</f>
        <v/>
      </c>
      <c r="V17" s="131" t="str">
        <f>IF(Tabela4[[#This Row],[NEIS02]]="X",'x - susbtituido'!AS$2,"")</f>
        <v/>
      </c>
      <c r="W17" s="132" t="str">
        <f>IF(Tabela4[[#This Row],[NECP03]]="X",'x - susbtituido'!AT$2,"")</f>
        <v/>
      </c>
    </row>
    <row r="18" spans="1:23" s="32" customFormat="1" ht="18.75" x14ac:dyDescent="0.25">
      <c r="A18" s="54">
        <v>16</v>
      </c>
      <c r="B18" s="55" t="s">
        <v>185</v>
      </c>
      <c r="C18" s="56" t="str">
        <f>IF(Tabela4[[#This Row],[ECM01]]="X",'x - susbtituido'!Z$2,"")</f>
        <v>ECM01</v>
      </c>
      <c r="D18" s="56" t="str">
        <f>IF(Tabela4[[#This Row],[ECM02]]="X",'x - susbtituido'!AA$2,"")</f>
        <v/>
      </c>
      <c r="E18" s="56" t="str">
        <f>IF(Tabela4[[#This Row],[ECM03]]="X",'x - susbtituido'!AB$2,"")</f>
        <v>ECM03</v>
      </c>
      <c r="F18" s="56" t="str">
        <f>IF(Tabela4[[#This Row],[ECM04]]="X",'x - susbtituido'!AC$2,"")</f>
        <v/>
      </c>
      <c r="G18" s="56" t="str">
        <f>IF(Tabela4[[#This Row],[ECM05]]="X",'x - susbtituido'!AD$2,"")</f>
        <v/>
      </c>
      <c r="H18" s="56" t="str">
        <f>IF(Tabela4[[#This Row],[ECM06]]="X",'x - susbtituido'!AE$2,"")</f>
        <v>ECM06</v>
      </c>
      <c r="I18" s="57" t="str">
        <f>IF(Tabela4[[#This Row],[ECM07]]="X",'x - susbtituido'!AF$2,"")</f>
        <v/>
      </c>
      <c r="J18" s="56" t="str">
        <f>IF(Tabela4[[#This Row],[ECM08]]="X",'x - susbtituido'!AG$2,"")</f>
        <v/>
      </c>
      <c r="K18" s="105" t="str">
        <f>IF(Tabela4[[#This Row],[ECP01]]="X",'x - susbtituido'!AH$2,"")</f>
        <v/>
      </c>
      <c r="L18" s="106" t="str">
        <f>IF(Tabela4[[#This Row],[ECP02]]="X",'x - susbtituido'!AI$2,"")</f>
        <v/>
      </c>
      <c r="M18" s="105" t="str">
        <f>IF(Tabela4[[#This Row],[ECP03]]="X",'x - susbtituido'!AJ$2,"")</f>
        <v/>
      </c>
      <c r="N18" s="105" t="str">
        <f>IF(Tabela4[[#This Row],[ECP04]]="X",'x - susbtituido'!AK$2,"")</f>
        <v/>
      </c>
      <c r="O18" s="155" t="str">
        <f>IF(Tabela4[[#This Row],[ECP05]]="X",'x - susbtituido'!AL$2,"")</f>
        <v/>
      </c>
      <c r="P18" s="105" t="str">
        <f>IF(Tabela4[[#This Row],[ECP06]]="X",'x - susbtituido'!AM$2,"")</f>
        <v/>
      </c>
      <c r="Q18" s="106" t="str">
        <f>IF(Tabela4[[#This Row],[NECP01]]="X",'x - susbtituido'!AN$2,"")</f>
        <v/>
      </c>
      <c r="R18" s="131" t="str">
        <f>IF(Tabela4[[#This Row],[EIS01]]="X",'x - susbtituido'!AO$2,"")</f>
        <v/>
      </c>
      <c r="S18" s="131" t="str">
        <f>IF(Tabela4[[#This Row],[EIS02]]="X",'x - susbtituido'!AP$2,"")</f>
        <v/>
      </c>
      <c r="T18" s="131" t="str">
        <f>IF(Tabela4[[#This Row],[EIS03]]="X",'x - susbtituido'!AQ$2,"")</f>
        <v/>
      </c>
      <c r="U18" s="131" t="str">
        <f>IF(Tabela4[[#This Row],[NEIS01]]="X",'x - susbtituido'!AR$2,"")</f>
        <v/>
      </c>
      <c r="V18" s="131" t="str">
        <f>IF(Tabela4[[#This Row],[NEIS02]]="X",'x - susbtituido'!AS$2,"")</f>
        <v/>
      </c>
      <c r="W18" s="132" t="str">
        <f>IF(Tabela4[[#This Row],[NECP03]]="X",'x - susbtituido'!AT$2,"")</f>
        <v/>
      </c>
    </row>
    <row r="19" spans="1:23" s="32" customFormat="1" ht="37.5" x14ac:dyDescent="0.25">
      <c r="A19" s="54">
        <v>17</v>
      </c>
      <c r="B19" s="55" t="s">
        <v>22</v>
      </c>
      <c r="C19" s="56" t="str">
        <f>IF(Tabela4[[#This Row],[ECM01]]="X",'x - susbtituido'!Z$2,"")</f>
        <v>ECM01</v>
      </c>
      <c r="D19" s="56" t="str">
        <f>IF(Tabela4[[#This Row],[ECM02]]="X",'x - susbtituido'!AA$2,"")</f>
        <v>ECM02</v>
      </c>
      <c r="E19" s="56" t="str">
        <f>IF(Tabela4[[#This Row],[ECM03]]="X",'x - susbtituido'!AB$2,"")</f>
        <v/>
      </c>
      <c r="F19" s="56" t="str">
        <f>IF(Tabela4[[#This Row],[ECM04]]="X",'x - susbtituido'!AC$2,"")</f>
        <v>ECM04</v>
      </c>
      <c r="G19" s="56" t="str">
        <f>IF(Tabela4[[#This Row],[ECM05]]="X",'x - susbtituido'!AD$2,"")</f>
        <v/>
      </c>
      <c r="H19" s="56" t="str">
        <f>IF(Tabela4[[#This Row],[ECM06]]="X",'x - susbtituido'!AE$2,"")</f>
        <v/>
      </c>
      <c r="I19" s="56" t="str">
        <f>IF(Tabela4[[#This Row],[ECM07]]="X",'x - susbtituido'!AF$2,"")</f>
        <v/>
      </c>
      <c r="J19" s="57" t="str">
        <f>IF(Tabela4[[#This Row],[ECM08]]="X",'x - susbtituido'!AG$2,"")</f>
        <v>ECM08</v>
      </c>
      <c r="K19" s="105" t="str">
        <f>IF(Tabela4[[#This Row],[ECP01]]="X",'x - susbtituido'!AH$2,"")</f>
        <v/>
      </c>
      <c r="L19" s="106" t="str">
        <f>IF(Tabela4[[#This Row],[ECP02]]="X",'x - susbtituido'!AI$2,"")</f>
        <v/>
      </c>
      <c r="M19" s="105" t="str">
        <f>IF(Tabela4[[#This Row],[ECP03]]="X",'x - susbtituido'!AJ$2,"")</f>
        <v/>
      </c>
      <c r="N19" s="105" t="str">
        <f>IF(Tabela4[[#This Row],[ECP04]]="X",'x - susbtituido'!AK$2,"")</f>
        <v/>
      </c>
      <c r="O19" s="155" t="str">
        <f>IF(Tabela4[[#This Row],[ECP05]]="X",'x - susbtituido'!AL$2,"")</f>
        <v/>
      </c>
      <c r="P19" s="105" t="str">
        <f>IF(Tabela4[[#This Row],[ECP06]]="X",'x - susbtituido'!AM$2,"")</f>
        <v/>
      </c>
      <c r="Q19" s="106" t="str">
        <f>IF(Tabela4[[#This Row],[NECP01]]="X",'x - susbtituido'!AN$2,"")</f>
        <v/>
      </c>
      <c r="R19" s="131" t="str">
        <f>IF(Tabela4[[#This Row],[EIS01]]="X",'x - susbtituido'!AO$2,"")</f>
        <v/>
      </c>
      <c r="S19" s="131" t="str">
        <f>IF(Tabela4[[#This Row],[EIS02]]="X",'x - susbtituido'!AP$2,"")</f>
        <v/>
      </c>
      <c r="T19" s="131" t="str">
        <f>IF(Tabela4[[#This Row],[EIS03]]="X",'x - susbtituido'!AQ$2,"")</f>
        <v/>
      </c>
      <c r="U19" s="131" t="str">
        <f>IF(Tabela4[[#This Row],[NEIS01]]="X",'x - susbtituido'!AR$2,"")</f>
        <v/>
      </c>
      <c r="V19" s="131" t="str">
        <f>IF(Tabela4[[#This Row],[NEIS02]]="X",'x - susbtituido'!AS$2,"")</f>
        <v/>
      </c>
      <c r="W19" s="132" t="str">
        <f>IF(Tabela4[[#This Row],[NECP03]]="X",'x - susbtituido'!AT$2,"")</f>
        <v/>
      </c>
    </row>
    <row r="20" spans="1:23" s="32" customFormat="1" ht="37.5" x14ac:dyDescent="0.25">
      <c r="A20" s="54">
        <v>18</v>
      </c>
      <c r="B20" s="55" t="s">
        <v>23</v>
      </c>
      <c r="C20" s="56" t="str">
        <f>IF(Tabela4[[#This Row],[ECM01]]="X",'x - susbtituido'!Z$2,"")</f>
        <v>ECM01</v>
      </c>
      <c r="D20" s="56" t="str">
        <f>IF(Tabela4[[#This Row],[ECM02]]="X",'x - susbtituido'!AA$2,"")</f>
        <v>ECM02</v>
      </c>
      <c r="E20" s="56" t="str">
        <f>IF(Tabela4[[#This Row],[ECM03]]="X",'x - susbtituido'!AB$2,"")</f>
        <v/>
      </c>
      <c r="F20" s="56" t="str">
        <f>IF(Tabela4[[#This Row],[ECM04]]="X",'x - susbtituido'!AC$2,"")</f>
        <v>ECM04</v>
      </c>
      <c r="G20" s="56" t="str">
        <f>IF(Tabela4[[#This Row],[ECM05]]="X",'x - susbtituido'!AD$2,"")</f>
        <v/>
      </c>
      <c r="H20" s="56" t="str">
        <f>IF(Tabela4[[#This Row],[ECM06]]="X",'x - susbtituido'!AE$2,"")</f>
        <v/>
      </c>
      <c r="I20" s="56" t="str">
        <f>IF(Tabela4[[#This Row],[ECM07]]="X",'x - susbtituido'!AF$2,"")</f>
        <v/>
      </c>
      <c r="J20" s="57" t="str">
        <f>IF(Tabela4[[#This Row],[ECM08]]="X",'x - susbtituido'!AG$2,"")</f>
        <v>ECM08</v>
      </c>
      <c r="K20" s="105" t="str">
        <f>IF(Tabela4[[#This Row],[ECP01]]="X",'x - susbtituido'!AH$2,"")</f>
        <v/>
      </c>
      <c r="L20" s="106" t="str">
        <f>IF(Tabela4[[#This Row],[ECP02]]="X",'x - susbtituido'!AI$2,"")</f>
        <v/>
      </c>
      <c r="M20" s="105" t="str">
        <f>IF(Tabela4[[#This Row],[ECP03]]="X",'x - susbtituido'!AJ$2,"")</f>
        <v/>
      </c>
      <c r="N20" s="105" t="str">
        <f>IF(Tabela4[[#This Row],[ECP04]]="X",'x - susbtituido'!AK$2,"")</f>
        <v/>
      </c>
      <c r="O20" s="155" t="str">
        <f>IF(Tabela4[[#This Row],[ECP05]]="X",'x - susbtituido'!AL$2,"")</f>
        <v/>
      </c>
      <c r="P20" s="105" t="str">
        <f>IF(Tabela4[[#This Row],[ECP06]]="X",'x - susbtituido'!AM$2,"")</f>
        <v/>
      </c>
      <c r="Q20" s="106" t="str">
        <f>IF(Tabela4[[#This Row],[NECP01]]="X",'x - susbtituido'!AN$2,"")</f>
        <v/>
      </c>
      <c r="R20" s="131" t="str">
        <f>IF(Tabela4[[#This Row],[EIS01]]="X",'x - susbtituido'!AO$2,"")</f>
        <v/>
      </c>
      <c r="S20" s="131" t="str">
        <f>IF(Tabela4[[#This Row],[EIS02]]="X",'x - susbtituido'!AP$2,"")</f>
        <v/>
      </c>
      <c r="T20" s="131" t="str">
        <f>IF(Tabela4[[#This Row],[EIS03]]="X",'x - susbtituido'!AQ$2,"")</f>
        <v/>
      </c>
      <c r="U20" s="131" t="str">
        <f>IF(Tabela4[[#This Row],[NEIS01]]="X",'x - susbtituido'!AR$2,"")</f>
        <v/>
      </c>
      <c r="V20" s="131" t="str">
        <f>IF(Tabela4[[#This Row],[NEIS02]]="X",'x - susbtituido'!AS$2,"")</f>
        <v/>
      </c>
      <c r="W20" s="132" t="str">
        <f>IF(Tabela4[[#This Row],[NECP03]]="X",'x - susbtituido'!AT$2,"")</f>
        <v/>
      </c>
    </row>
    <row r="21" spans="1:23" s="32" customFormat="1" ht="37.5" x14ac:dyDescent="0.25">
      <c r="A21" s="54">
        <v>19</v>
      </c>
      <c r="B21" s="55" t="s">
        <v>24</v>
      </c>
      <c r="C21" s="56" t="str">
        <f>IF(Tabela4[[#This Row],[ECM01]]="X",'x - susbtituido'!Z$2,"")</f>
        <v/>
      </c>
      <c r="D21" s="56" t="str">
        <f>IF(Tabela4[[#This Row],[ECM02]]="X",'x - susbtituido'!AA$2,"")</f>
        <v/>
      </c>
      <c r="E21" s="56" t="str">
        <f>IF(Tabela4[[#This Row],[ECM03]]="X",'x - susbtituido'!AB$2,"")</f>
        <v/>
      </c>
      <c r="F21" s="56" t="str">
        <f>IF(Tabela4[[#This Row],[ECM04]]="X",'x - susbtituido'!AC$2,"")</f>
        <v/>
      </c>
      <c r="G21" s="56" t="str">
        <f>IF(Tabela4[[#This Row],[ECM05]]="X",'x - susbtituido'!AD$2,"")</f>
        <v>ECM05</v>
      </c>
      <c r="H21" s="56" t="str">
        <f>IF(Tabela4[[#This Row],[ECM06]]="X",'x - susbtituido'!AE$2,"")</f>
        <v/>
      </c>
      <c r="I21" s="56" t="str">
        <f>IF(Tabela4[[#This Row],[ECM07]]="X",'x - susbtituido'!AF$2,"")</f>
        <v/>
      </c>
      <c r="J21" s="57" t="str">
        <f>IF(Tabela4[[#This Row],[ECM08]]="X",'x - susbtituido'!AG$2,"")</f>
        <v>ECM08</v>
      </c>
      <c r="K21" s="106" t="str">
        <f>IF(Tabela4[[#This Row],[ECP01]]="X",'x - susbtituido'!AH$2,"")</f>
        <v/>
      </c>
      <c r="L21" s="106" t="str">
        <f>IF(Tabela4[[#This Row],[ECP02]]="X",'x - susbtituido'!AI$2,"")</f>
        <v/>
      </c>
      <c r="M21" s="105" t="str">
        <f>IF(Tabela4[[#This Row],[ECP03]]="X",'x - susbtituido'!AJ$2,"")</f>
        <v/>
      </c>
      <c r="N21" s="105" t="str">
        <f>IF(Tabela4[[#This Row],[ECP04]]="X",'x - susbtituido'!AK$2,"")</f>
        <v/>
      </c>
      <c r="O21" s="155" t="str">
        <f>IF(Tabela4[[#This Row],[ECP05]]="X",'x - susbtituido'!AL$2,"")</f>
        <v/>
      </c>
      <c r="P21" s="105" t="str">
        <f>IF(Tabela4[[#This Row],[ECP06]]="X",'x - susbtituido'!AM$2,"")</f>
        <v/>
      </c>
      <c r="Q21" s="106" t="str">
        <f>IF(Tabela4[[#This Row],[NECP01]]="X",'x - susbtituido'!AN$2,"")</f>
        <v/>
      </c>
      <c r="R21" s="131" t="str">
        <f>IF(Tabela4[[#This Row],[EIS01]]="X",'x - susbtituido'!AO$2,"")</f>
        <v/>
      </c>
      <c r="S21" s="131" t="str">
        <f>IF(Tabela4[[#This Row],[EIS02]]="X",'x - susbtituido'!AP$2,"")</f>
        <v/>
      </c>
      <c r="T21" s="131" t="str">
        <f>IF(Tabela4[[#This Row],[EIS03]]="X",'x - susbtituido'!AQ$2,"")</f>
        <v/>
      </c>
      <c r="U21" s="131" t="str">
        <f>IF(Tabela4[[#This Row],[NEIS01]]="X",'x - susbtituido'!AR$2,"")</f>
        <v/>
      </c>
      <c r="V21" s="131" t="str">
        <f>IF(Tabela4[[#This Row],[NEIS02]]="X",'x - susbtituido'!AS$2,"")</f>
        <v/>
      </c>
      <c r="W21" s="132" t="str">
        <f>IF(Tabela4[[#This Row],[NECP03]]="X",'x - susbtituido'!AT$2,"")</f>
        <v/>
      </c>
    </row>
    <row r="22" spans="1:23" s="32" customFormat="1" ht="37.5" x14ac:dyDescent="0.25">
      <c r="A22" s="54">
        <v>20</v>
      </c>
      <c r="B22" s="55" t="s">
        <v>191</v>
      </c>
      <c r="C22" s="56" t="str">
        <f>IF(Tabela4[[#This Row],[ECM01]]="X",'x - susbtituido'!Z$2,"")</f>
        <v>ECM01</v>
      </c>
      <c r="D22" s="56" t="str">
        <f>IF(Tabela4[[#This Row],[ECM02]]="X",'x - susbtituido'!AA$2,"")</f>
        <v/>
      </c>
      <c r="E22" s="56" t="str">
        <f>IF(Tabela4[[#This Row],[ECM03]]="X",'x - susbtituido'!AB$2,"")</f>
        <v>ECM03</v>
      </c>
      <c r="F22" s="56" t="str">
        <f>IF(Tabela4[[#This Row],[ECM04]]="X",'x - susbtituido'!AC$2,"")</f>
        <v/>
      </c>
      <c r="G22" s="56" t="str">
        <f>IF(Tabela4[[#This Row],[ECM05]]="X",'x - susbtituido'!AD$2,"")</f>
        <v/>
      </c>
      <c r="H22" s="56" t="str">
        <f>IF(Tabela4[[#This Row],[ECM06]]="X",'x - susbtituido'!AE$2,"")</f>
        <v/>
      </c>
      <c r="I22" s="56" t="str">
        <f>IF(Tabela4[[#This Row],[ECM07]]="X",'x - susbtituido'!AF$2,"")</f>
        <v/>
      </c>
      <c r="J22" s="57" t="str">
        <f>IF(Tabela4[[#This Row],[ECM08]]="X",'x - susbtituido'!AG$2,"")</f>
        <v>ECM08</v>
      </c>
      <c r="K22" s="105" t="str">
        <f>IF(Tabela4[[#This Row],[ECP01]]="X",'x - susbtituido'!AH$2,"")</f>
        <v/>
      </c>
      <c r="L22" s="106" t="str">
        <f>IF(Tabela4[[#This Row],[ECP02]]="X",'x - susbtituido'!AI$2,"")</f>
        <v/>
      </c>
      <c r="M22" s="105" t="str">
        <f>IF(Tabela4[[#This Row],[ECP03]]="X",'x - susbtituido'!AJ$2,"")</f>
        <v/>
      </c>
      <c r="N22" s="105" t="str">
        <f>IF(Tabela4[[#This Row],[ECP04]]="X",'x - susbtituido'!AK$2,"")</f>
        <v/>
      </c>
      <c r="O22" s="155" t="str">
        <f>IF(Tabela4[[#This Row],[ECP05]]="X",'x - susbtituido'!AL$2,"")</f>
        <v/>
      </c>
      <c r="P22" s="105" t="str">
        <f>IF(Tabela4[[#This Row],[ECP06]]="X",'x - susbtituido'!AM$2,"")</f>
        <v/>
      </c>
      <c r="Q22" s="106" t="str">
        <f>IF(Tabela4[[#This Row],[NECP01]]="X",'x - susbtituido'!AN$2,"")</f>
        <v/>
      </c>
      <c r="R22" s="131" t="str">
        <f>IF(Tabela4[[#This Row],[EIS01]]="X",'x - susbtituido'!AO$2,"")</f>
        <v/>
      </c>
      <c r="S22" s="131" t="str">
        <f>IF(Tabela4[[#This Row],[EIS02]]="X",'x - susbtituido'!AP$2,"")</f>
        <v/>
      </c>
      <c r="T22" s="131" t="str">
        <f>IF(Tabela4[[#This Row],[EIS03]]="X",'x - susbtituido'!AQ$2,"")</f>
        <v/>
      </c>
      <c r="U22" s="131" t="str">
        <f>IF(Tabela4[[#This Row],[NEIS01]]="X",'x - susbtituido'!AR$2,"")</f>
        <v/>
      </c>
      <c r="V22" s="131" t="str">
        <f>IF(Tabela4[[#This Row],[NEIS02]]="X",'x - susbtituido'!AS$2,"")</f>
        <v/>
      </c>
      <c r="W22" s="132" t="str">
        <f>IF(Tabela4[[#This Row],[NECP03]]="X",'x - susbtituido'!AT$2,"")</f>
        <v/>
      </c>
    </row>
    <row r="23" spans="1:23" s="32" customFormat="1" ht="18.75" x14ac:dyDescent="0.25">
      <c r="A23" s="54">
        <v>21</v>
      </c>
      <c r="B23" s="55" t="s">
        <v>182</v>
      </c>
      <c r="C23" s="56" t="str">
        <f>IF(Tabela4[[#This Row],[ECM01]]="X",'x - susbtituido'!Z$2,"")</f>
        <v/>
      </c>
      <c r="D23" s="56" t="str">
        <f>IF(Tabela4[[#This Row],[ECM02]]="X",'x - susbtituido'!AA$2,"")</f>
        <v>ECM02</v>
      </c>
      <c r="E23" s="56" t="str">
        <f>IF(Tabela4[[#This Row],[ECM03]]="X",'x - susbtituido'!AB$2,"")</f>
        <v/>
      </c>
      <c r="F23" s="56" t="str">
        <f>IF(Tabela4[[#This Row],[ECM04]]="X",'x - susbtituido'!AC$2,"")</f>
        <v>ECM04</v>
      </c>
      <c r="G23" s="56" t="str">
        <f>IF(Tabela4[[#This Row],[ECM05]]="X",'x - susbtituido'!AD$2,"")</f>
        <v>ECM05</v>
      </c>
      <c r="H23" s="56" t="str">
        <f>IF(Tabela4[[#This Row],[ECM06]]="X",'x - susbtituido'!AE$2,"")</f>
        <v>ECM06</v>
      </c>
      <c r="I23" s="56" t="str">
        <f>IF(Tabela4[[#This Row],[ECM07]]="X",'x - susbtituido'!AF$2,"")</f>
        <v>ECM07</v>
      </c>
      <c r="J23" s="56" t="str">
        <f>IF(Tabela4[[#This Row],[ECM08]]="X",'x - susbtituido'!AG$2,"")</f>
        <v>ECM08</v>
      </c>
      <c r="K23" s="106" t="str">
        <f>IF(Tabela4[[#This Row],[ECP01]]="X",'x - susbtituido'!AH$2,"")</f>
        <v/>
      </c>
      <c r="L23" s="106" t="str">
        <f>IF(Tabela4[[#This Row],[ECP02]]="X",'x - susbtituido'!AI$2,"")</f>
        <v/>
      </c>
      <c r="M23" s="105" t="str">
        <f>IF(Tabela4[[#This Row],[ECP03]]="X",'x - susbtituido'!AJ$2,"")</f>
        <v/>
      </c>
      <c r="N23" s="105" t="str">
        <f>IF(Tabela4[[#This Row],[ECP04]]="X",'x - susbtituido'!AK$2,"")</f>
        <v/>
      </c>
      <c r="O23" s="155" t="str">
        <f>IF(Tabela4[[#This Row],[ECP05]]="X",'x - susbtituido'!AL$2,"")</f>
        <v/>
      </c>
      <c r="P23" s="105" t="str">
        <f>IF(Tabela4[[#This Row],[ECP06]]="X",'x - susbtituido'!AM$2,"")</f>
        <v/>
      </c>
      <c r="Q23" s="106" t="str">
        <f>IF(Tabela4[[#This Row],[NECP01]]="X",'x - susbtituido'!AN$2,"")</f>
        <v/>
      </c>
      <c r="R23" s="131" t="str">
        <f>IF(Tabela4[[#This Row],[EIS01]]="X",'x - susbtituido'!AO$2,"")</f>
        <v/>
      </c>
      <c r="S23" s="131" t="str">
        <f>IF(Tabela4[[#This Row],[EIS02]]="X",'x - susbtituido'!AP$2,"")</f>
        <v/>
      </c>
      <c r="T23" s="131" t="str">
        <f>IF(Tabela4[[#This Row],[EIS03]]="X",'x - susbtituido'!AQ$2,"")</f>
        <v/>
      </c>
      <c r="U23" s="131" t="str">
        <f>IF(Tabela4[[#This Row],[NEIS01]]="X",'x - susbtituido'!AR$2,"")</f>
        <v/>
      </c>
      <c r="V23" s="131" t="str">
        <f>IF(Tabela4[[#This Row],[NEIS02]]="X",'x - susbtituido'!AS$2,"")</f>
        <v/>
      </c>
      <c r="W23" s="132" t="str">
        <f>IF(Tabela4[[#This Row],[NECP03]]="X",'x - susbtituido'!AT$2,"")</f>
        <v/>
      </c>
    </row>
    <row r="24" spans="1:23" s="32" customFormat="1" ht="18.75" x14ac:dyDescent="0.25">
      <c r="A24" s="54">
        <v>22</v>
      </c>
      <c r="B24" s="55" t="s">
        <v>192</v>
      </c>
      <c r="C24" s="56" t="str">
        <f>IF(Tabela4[[#This Row],[ECM01]]="X",'x - susbtituido'!Z$2,"")</f>
        <v/>
      </c>
      <c r="D24" s="56" t="str">
        <f>IF(Tabela4[[#This Row],[ECM02]]="X",'x - susbtituido'!AA$2,"")</f>
        <v/>
      </c>
      <c r="E24" s="56" t="str">
        <f>IF(Tabela4[[#This Row],[ECM03]]="X",'x - susbtituido'!AB$2,"")</f>
        <v>ECM03</v>
      </c>
      <c r="F24" s="56" t="str">
        <f>IF(Tabela4[[#This Row],[ECM04]]="X",'x - susbtituido'!AC$2,"")</f>
        <v/>
      </c>
      <c r="G24" s="56" t="str">
        <f>IF(Tabela4[[#This Row],[ECM05]]="X",'x - susbtituido'!AD$2,"")</f>
        <v/>
      </c>
      <c r="H24" s="56" t="str">
        <f>IF(Tabela4[[#This Row],[ECM06]]="X",'x - susbtituido'!AE$2,"")</f>
        <v>ECM06</v>
      </c>
      <c r="I24" s="57" t="str">
        <f>IF(Tabela4[[#This Row],[ECM07]]="X",'x - susbtituido'!AF$2,"")</f>
        <v/>
      </c>
      <c r="J24" s="56" t="str">
        <f>IF(Tabela4[[#This Row],[ECM08]]="X",'x - susbtituido'!AG$2,"")</f>
        <v/>
      </c>
      <c r="K24" s="106" t="str">
        <f>IF(Tabela4[[#This Row],[ECP01]]="X",'x - susbtituido'!AH$2,"")</f>
        <v/>
      </c>
      <c r="L24" s="106" t="str">
        <f>IF(Tabela4[[#This Row],[ECP02]]="X",'x - susbtituido'!AI$2,"")</f>
        <v/>
      </c>
      <c r="M24" s="105" t="str">
        <f>IF(Tabela4[[#This Row],[ECP03]]="X",'x - susbtituido'!AJ$2,"")</f>
        <v/>
      </c>
      <c r="N24" s="105" t="str">
        <f>IF(Tabela4[[#This Row],[ECP04]]="X",'x - susbtituido'!AK$2,"")</f>
        <v/>
      </c>
      <c r="O24" s="155" t="str">
        <f>IF(Tabela4[[#This Row],[ECP05]]="X",'x - susbtituido'!AL$2,"")</f>
        <v/>
      </c>
      <c r="P24" s="105" t="str">
        <f>IF(Tabela4[[#This Row],[ECP06]]="X",'x - susbtituido'!AM$2,"")</f>
        <v/>
      </c>
      <c r="Q24" s="106" t="str">
        <f>IF(Tabela4[[#This Row],[NECP01]]="X",'x - susbtituido'!AN$2,"")</f>
        <v/>
      </c>
      <c r="R24" s="131" t="str">
        <f>IF(Tabela4[[#This Row],[EIS01]]="X",'x - susbtituido'!AO$2,"")</f>
        <v/>
      </c>
      <c r="S24" s="131" t="str">
        <f>IF(Tabela4[[#This Row],[EIS02]]="X",'x - susbtituido'!AP$2,"")</f>
        <v/>
      </c>
      <c r="T24" s="131" t="str">
        <f>IF(Tabela4[[#This Row],[EIS03]]="X",'x - susbtituido'!AQ$2,"")</f>
        <v/>
      </c>
      <c r="U24" s="131" t="str">
        <f>IF(Tabela4[[#This Row],[NEIS01]]="X",'x - susbtituido'!AR$2,"")</f>
        <v/>
      </c>
      <c r="V24" s="131" t="str">
        <f>IF(Tabela4[[#This Row],[NEIS02]]="X",'x - susbtituido'!AS$2,"")</f>
        <v/>
      </c>
      <c r="W24" s="132" t="str">
        <f>IF(Tabela4[[#This Row],[NECP03]]="X",'x - susbtituido'!AT$2,"")</f>
        <v/>
      </c>
    </row>
    <row r="25" spans="1:23" s="32" customFormat="1" ht="18.75" x14ac:dyDescent="0.25">
      <c r="A25" s="54">
        <v>23</v>
      </c>
      <c r="B25" s="55" t="s">
        <v>193</v>
      </c>
      <c r="C25" s="56" t="str">
        <f>IF(Tabela4[[#This Row],[ECM01]]="X",'x - susbtituido'!Z$2,"")</f>
        <v/>
      </c>
      <c r="D25" s="56" t="str">
        <f>IF(Tabela4[[#This Row],[ECM02]]="X",'x - susbtituido'!AA$2,"")</f>
        <v/>
      </c>
      <c r="E25" s="56" t="str">
        <f>IF(Tabela4[[#This Row],[ECM03]]="X",'x - susbtituido'!AB$2,"")</f>
        <v>ECM03</v>
      </c>
      <c r="F25" s="56" t="str">
        <f>IF(Tabela4[[#This Row],[ECM04]]="X",'x - susbtituido'!AC$2,"")</f>
        <v/>
      </c>
      <c r="G25" s="56" t="str">
        <f>IF(Tabela4[[#This Row],[ECM05]]="X",'x - susbtituido'!AD$2,"")</f>
        <v/>
      </c>
      <c r="H25" s="56" t="str">
        <f>IF(Tabela4[[#This Row],[ECM06]]="X",'x - susbtituido'!AE$2,"")</f>
        <v>ECM06</v>
      </c>
      <c r="I25" s="57" t="str">
        <f>IF(Tabela4[[#This Row],[ECM07]]="X",'x - susbtituido'!AF$2,"")</f>
        <v/>
      </c>
      <c r="J25" s="56" t="str">
        <f>IF(Tabela4[[#This Row],[ECM08]]="X",'x - susbtituido'!AG$2,"")</f>
        <v/>
      </c>
      <c r="K25" s="106" t="str">
        <f>IF(Tabela4[[#This Row],[ECP01]]="X",'x - susbtituido'!AH$2,"")</f>
        <v/>
      </c>
      <c r="L25" s="106" t="str">
        <f>IF(Tabela4[[#This Row],[ECP02]]="X",'x - susbtituido'!AI$2,"")</f>
        <v/>
      </c>
      <c r="M25" s="105" t="str">
        <f>IF(Tabela4[[#This Row],[ECP03]]="X",'x - susbtituido'!AJ$2,"")</f>
        <v/>
      </c>
      <c r="N25" s="105" t="str">
        <f>IF(Tabela4[[#This Row],[ECP04]]="X",'x - susbtituido'!AK$2,"")</f>
        <v/>
      </c>
      <c r="O25" s="155" t="str">
        <f>IF(Tabela4[[#This Row],[ECP05]]="X",'x - susbtituido'!AL$2,"")</f>
        <v/>
      </c>
      <c r="P25" s="105" t="str">
        <f>IF(Tabela4[[#This Row],[ECP06]]="X",'x - susbtituido'!AM$2,"")</f>
        <v/>
      </c>
      <c r="Q25" s="106" t="str">
        <f>IF(Tabela4[[#This Row],[NECP01]]="X",'x - susbtituido'!AN$2,"")</f>
        <v/>
      </c>
      <c r="R25" s="131" t="str">
        <f>IF(Tabela4[[#This Row],[EIS01]]="X",'x - susbtituido'!AO$2,"")</f>
        <v/>
      </c>
      <c r="S25" s="131" t="str">
        <f>IF(Tabela4[[#This Row],[EIS02]]="X",'x - susbtituido'!AP$2,"")</f>
        <v/>
      </c>
      <c r="T25" s="131" t="str">
        <f>IF(Tabela4[[#This Row],[EIS03]]="X",'x - susbtituido'!AQ$2,"")</f>
        <v/>
      </c>
      <c r="U25" s="131" t="str">
        <f>IF(Tabela4[[#This Row],[NEIS01]]="X",'x - susbtituido'!AR$2,"")</f>
        <v/>
      </c>
      <c r="V25" s="131" t="str">
        <f>IF(Tabela4[[#This Row],[NEIS02]]="X",'x - susbtituido'!AS$2,"")</f>
        <v/>
      </c>
      <c r="W25" s="132" t="str">
        <f>IF(Tabela4[[#This Row],[NECP03]]="X",'x - susbtituido'!AT$2,"")</f>
        <v/>
      </c>
    </row>
    <row r="26" spans="1:23" s="32" customFormat="1" ht="18.75" x14ac:dyDescent="0.25">
      <c r="A26" s="54">
        <v>24</v>
      </c>
      <c r="B26" s="55" t="s">
        <v>27</v>
      </c>
      <c r="C26" s="56" t="str">
        <f>IF(Tabela4[[#This Row],[ECM01]]="X",'x - susbtituido'!Z$2,"")</f>
        <v/>
      </c>
      <c r="D26" s="56" t="str">
        <f>IF(Tabela4[[#This Row],[ECM02]]="X",'x - susbtituido'!AA$2,"")</f>
        <v>ECM02</v>
      </c>
      <c r="E26" s="56" t="str">
        <f>IF(Tabela4[[#This Row],[ECM03]]="X",'x - susbtituido'!AB$2,"")</f>
        <v>ECM03</v>
      </c>
      <c r="F26" s="56" t="str">
        <f>IF(Tabela4[[#This Row],[ECM04]]="X",'x - susbtituido'!AC$2,"")</f>
        <v/>
      </c>
      <c r="G26" s="56" t="str">
        <f>IF(Tabela4[[#This Row],[ECM05]]="X",'x - susbtituido'!AD$2,"")</f>
        <v>ECM05</v>
      </c>
      <c r="H26" s="56" t="str">
        <f>IF(Tabela4[[#This Row],[ECM06]]="X",'x - susbtituido'!AE$2,"")</f>
        <v>ECM06</v>
      </c>
      <c r="I26" s="57" t="str">
        <f>IF(Tabela4[[#This Row],[ECM07]]="X",'x - susbtituido'!AF$2,"")</f>
        <v/>
      </c>
      <c r="J26" s="56" t="str">
        <f>IF(Tabela4[[#This Row],[ECM08]]="X",'x - susbtituido'!AG$2,"")</f>
        <v/>
      </c>
      <c r="K26" s="106" t="str">
        <f>IF(Tabela4[[#This Row],[ECP01]]="X",'x - susbtituido'!AH$2,"")</f>
        <v/>
      </c>
      <c r="L26" s="106" t="str">
        <f>IF(Tabela4[[#This Row],[ECP02]]="X",'x - susbtituido'!AI$2,"")</f>
        <v/>
      </c>
      <c r="M26" s="105" t="str">
        <f>IF(Tabela4[[#This Row],[ECP03]]="X",'x - susbtituido'!AJ$2,"")</f>
        <v/>
      </c>
      <c r="N26" s="105" t="str">
        <f>IF(Tabela4[[#This Row],[ECP04]]="X",'x - susbtituido'!AK$2,"")</f>
        <v/>
      </c>
      <c r="O26" s="155" t="str">
        <f>IF(Tabela4[[#This Row],[ECP05]]="X",'x - susbtituido'!AL$2,"")</f>
        <v/>
      </c>
      <c r="P26" s="105" t="str">
        <f>IF(Tabela4[[#This Row],[ECP06]]="X",'x - susbtituido'!AM$2,"")</f>
        <v/>
      </c>
      <c r="Q26" s="106" t="str">
        <f>IF(Tabela4[[#This Row],[NECP01]]="X",'x - susbtituido'!AN$2,"")</f>
        <v/>
      </c>
      <c r="R26" s="131" t="str">
        <f>IF(Tabela4[[#This Row],[EIS01]]="X",'x - susbtituido'!AO$2,"")</f>
        <v/>
      </c>
      <c r="S26" s="131" t="str">
        <f>IF(Tabela4[[#This Row],[EIS02]]="X",'x - susbtituido'!AP$2,"")</f>
        <v/>
      </c>
      <c r="T26" s="131" t="str">
        <f>IF(Tabela4[[#This Row],[EIS03]]="X",'x - susbtituido'!AQ$2,"")</f>
        <v/>
      </c>
      <c r="U26" s="131" t="str">
        <f>IF(Tabela4[[#This Row],[NEIS01]]="X",'x - susbtituido'!AR$2,"")</f>
        <v/>
      </c>
      <c r="V26" s="131" t="str">
        <f>IF(Tabela4[[#This Row],[NEIS02]]="X",'x - susbtituido'!AS$2,"")</f>
        <v/>
      </c>
      <c r="W26" s="132" t="str">
        <f>IF(Tabela4[[#This Row],[NECP03]]="X",'x - susbtituido'!AT$2,"")</f>
        <v/>
      </c>
    </row>
    <row r="27" spans="1:23" s="32" customFormat="1" ht="37.5" x14ac:dyDescent="0.25">
      <c r="A27" s="54">
        <v>25</v>
      </c>
      <c r="B27" s="55" t="s">
        <v>28</v>
      </c>
      <c r="C27" s="60" t="str">
        <f>IF(Tabela4[[#This Row],[ECM01]]="X",'x - susbtituido'!Z$2,"")</f>
        <v/>
      </c>
      <c r="D27" s="56" t="str">
        <f>IF(Tabela4[[#This Row],[ECM02]]="X",'x - susbtituido'!AA$2,"")</f>
        <v>ECM02</v>
      </c>
      <c r="E27" s="56" t="str">
        <f>IF(Tabela4[[#This Row],[ECM03]]="X",'x - susbtituido'!AB$2,"")</f>
        <v/>
      </c>
      <c r="F27" s="56" t="str">
        <f>IF(Tabela4[[#This Row],[ECM04]]="X",'x - susbtituido'!AC$2,"")</f>
        <v>ECM04</v>
      </c>
      <c r="G27" s="56" t="str">
        <f>IF(Tabela4[[#This Row],[ECM05]]="X",'x - susbtituido'!AD$2,"")</f>
        <v>ECM05</v>
      </c>
      <c r="H27" s="56" t="str">
        <f>IF(Tabela4[[#This Row],[ECM06]]="X",'x - susbtituido'!AE$2,"")</f>
        <v/>
      </c>
      <c r="I27" s="57" t="str">
        <f>IF(Tabela4[[#This Row],[ECM07]]="X",'x - susbtituido'!AF$2,"")</f>
        <v/>
      </c>
      <c r="J27" s="57" t="str">
        <f>IF(Tabela4[[#This Row],[ECM08]]="X",'x - susbtituido'!AG$2,"")</f>
        <v>ECM08</v>
      </c>
      <c r="K27" s="106" t="str">
        <f>IF(Tabela4[[#This Row],[ECP01]]="X",'x - susbtituido'!AH$2,"")</f>
        <v/>
      </c>
      <c r="L27" s="106" t="str">
        <f>IF(Tabela4[[#This Row],[ECP02]]="X",'x - susbtituido'!AI$2,"")</f>
        <v/>
      </c>
      <c r="M27" s="105" t="str">
        <f>IF(Tabela4[[#This Row],[ECP03]]="X",'x - susbtituido'!AJ$2,"")</f>
        <v/>
      </c>
      <c r="N27" s="105" t="str">
        <f>IF(Tabela4[[#This Row],[ECP04]]="X",'x - susbtituido'!AK$2,"")</f>
        <v/>
      </c>
      <c r="O27" s="155" t="str">
        <f>IF(Tabela4[[#This Row],[ECP05]]="X",'x - susbtituido'!AL$2,"")</f>
        <v/>
      </c>
      <c r="P27" s="105" t="str">
        <f>IF(Tabela4[[#This Row],[ECP06]]="X",'x - susbtituido'!AM$2,"")</f>
        <v/>
      </c>
      <c r="Q27" s="106" t="str">
        <f>IF(Tabela4[[#This Row],[NECP01]]="X",'x - susbtituido'!AN$2,"")</f>
        <v/>
      </c>
      <c r="R27" s="131" t="str">
        <f>IF(Tabela4[[#This Row],[EIS01]]="X",'x - susbtituido'!AO$2,"")</f>
        <v/>
      </c>
      <c r="S27" s="131" t="str">
        <f>IF(Tabela4[[#This Row],[EIS02]]="X",'x - susbtituido'!AP$2,"")</f>
        <v/>
      </c>
      <c r="T27" s="131" t="str">
        <f>IF(Tabela4[[#This Row],[EIS03]]="X",'x - susbtituido'!AQ$2,"")</f>
        <v/>
      </c>
      <c r="U27" s="131" t="str">
        <f>IF(Tabela4[[#This Row],[NEIS01]]="X",'x - susbtituido'!AR$2,"")</f>
        <v/>
      </c>
      <c r="V27" s="131" t="str">
        <f>IF(Tabela4[[#This Row],[NEIS02]]="X",'x - susbtituido'!AS$2,"")</f>
        <v/>
      </c>
      <c r="W27" s="132" t="str">
        <f>IF(Tabela4[[#This Row],[NECP03]]="X",'x - susbtituido'!AT$2,"")</f>
        <v/>
      </c>
    </row>
    <row r="28" spans="1:23" s="32" customFormat="1" ht="37.5" x14ac:dyDescent="0.25">
      <c r="A28" s="54">
        <v>26</v>
      </c>
      <c r="B28" s="55" t="s">
        <v>29</v>
      </c>
      <c r="C28" s="60" t="str">
        <f>IF(Tabela4[[#This Row],[ECM01]]="X",'x - susbtituido'!Z$2,"")</f>
        <v>ECM01</v>
      </c>
      <c r="D28" s="56" t="str">
        <f>IF(Tabela4[[#This Row],[ECM02]]="X",'x - susbtituido'!AA$2,"")</f>
        <v>ECM02</v>
      </c>
      <c r="E28" s="56" t="str">
        <f>IF(Tabela4[[#This Row],[ECM03]]="X",'x - susbtituido'!AB$2,"")</f>
        <v>ECM03</v>
      </c>
      <c r="F28" s="56" t="str">
        <f>IF(Tabela4[[#This Row],[ECM04]]="X",'x - susbtituido'!AC$2,"")</f>
        <v/>
      </c>
      <c r="G28" s="56" t="str">
        <f>IF(Tabela4[[#This Row],[ECM05]]="X",'x - susbtituido'!AD$2,"")</f>
        <v/>
      </c>
      <c r="H28" s="56" t="str">
        <f>IF(Tabela4[[#This Row],[ECM06]]="X",'x - susbtituido'!AE$2,"")</f>
        <v>ECM06</v>
      </c>
      <c r="I28" s="56" t="str">
        <f>IF(Tabela4[[#This Row],[ECM07]]="X",'x - susbtituido'!AF$2,"")</f>
        <v>ECM07</v>
      </c>
      <c r="J28" s="57" t="str">
        <f>IF(Tabela4[[#This Row],[ECM08]]="X",'x - susbtituido'!AG$2,"")</f>
        <v>ECM08</v>
      </c>
      <c r="K28" s="105" t="str">
        <f>IF(Tabela4[[#This Row],[ECP01]]="X",'x - susbtituido'!AH$2,"")</f>
        <v/>
      </c>
      <c r="L28" s="106" t="str">
        <f>IF(Tabela4[[#This Row],[ECP02]]="X",'x - susbtituido'!AI$2,"")</f>
        <v/>
      </c>
      <c r="M28" s="105" t="str">
        <f>IF(Tabela4[[#This Row],[ECP03]]="X",'x - susbtituido'!AJ$2,"")</f>
        <v/>
      </c>
      <c r="N28" s="105" t="str">
        <f>IF(Tabela4[[#This Row],[ECP04]]="X",'x - susbtituido'!AK$2,"")</f>
        <v/>
      </c>
      <c r="O28" s="155" t="str">
        <f>IF(Tabela4[[#This Row],[ECP05]]="X",'x - susbtituido'!AL$2,"")</f>
        <v/>
      </c>
      <c r="P28" s="105" t="str">
        <f>IF(Tabela4[[#This Row],[ECP06]]="X",'x - susbtituido'!AM$2,"")</f>
        <v/>
      </c>
      <c r="Q28" s="106" t="str">
        <f>IF(Tabela4[[#This Row],[NECP01]]="X",'x - susbtituido'!AN$2,"")</f>
        <v/>
      </c>
      <c r="R28" s="131" t="str">
        <f>IF(Tabela4[[#This Row],[EIS01]]="X",'x - susbtituido'!AO$2,"")</f>
        <v/>
      </c>
      <c r="S28" s="131" t="str">
        <f>IF(Tabela4[[#This Row],[EIS02]]="X",'x - susbtituido'!AP$2,"")</f>
        <v/>
      </c>
      <c r="T28" s="131" t="str">
        <f>IF(Tabela4[[#This Row],[EIS03]]="X",'x - susbtituido'!AQ$2,"")</f>
        <v/>
      </c>
      <c r="U28" s="131" t="str">
        <f>IF(Tabela4[[#This Row],[NEIS01]]="X",'x - susbtituido'!AR$2,"")</f>
        <v/>
      </c>
      <c r="V28" s="131" t="str">
        <f>IF(Tabela4[[#This Row],[NEIS02]]="X",'x - susbtituido'!AS$2,"")</f>
        <v/>
      </c>
      <c r="W28" s="132" t="str">
        <f>IF(Tabela4[[#This Row],[NECP03]]="X",'x - susbtituido'!AT$2,"")</f>
        <v/>
      </c>
    </row>
    <row r="29" spans="1:23" s="32" customFormat="1" ht="37.5" x14ac:dyDescent="0.25">
      <c r="A29" s="54">
        <v>27</v>
      </c>
      <c r="B29" s="55" t="s">
        <v>30</v>
      </c>
      <c r="C29" s="60" t="str">
        <f>IF(Tabela4[[#This Row],[ECM01]]="X",'x - susbtituido'!Z$2,"")</f>
        <v/>
      </c>
      <c r="D29" s="56" t="str">
        <f>IF(Tabela4[[#This Row],[ECM02]]="X",'x - susbtituido'!AA$2,"")</f>
        <v>ECM02</v>
      </c>
      <c r="E29" s="56" t="str">
        <f>IF(Tabela4[[#This Row],[ECM03]]="X",'x - susbtituido'!AB$2,"")</f>
        <v/>
      </c>
      <c r="F29" s="56" t="str">
        <f>IF(Tabela4[[#This Row],[ECM04]]="X",'x - susbtituido'!AC$2,"")</f>
        <v>ECM04</v>
      </c>
      <c r="G29" s="56" t="str">
        <f>IF(Tabela4[[#This Row],[ECM05]]="X",'x - susbtituido'!AD$2,"")</f>
        <v>ECM05</v>
      </c>
      <c r="H29" s="56" t="str">
        <f>IF(Tabela4[[#This Row],[ECM06]]="X",'x - susbtituido'!AE$2,"")</f>
        <v/>
      </c>
      <c r="I29" s="56" t="str">
        <f>IF(Tabela4[[#This Row],[ECM07]]="X",'x - susbtituido'!AF$2,"")</f>
        <v/>
      </c>
      <c r="J29" s="57" t="str">
        <f>IF(Tabela4[[#This Row],[ECM08]]="X",'x - susbtituido'!AG$2,"")</f>
        <v>ECM08</v>
      </c>
      <c r="K29" s="106" t="str">
        <f>IF(Tabela4[[#This Row],[ECP01]]="X",'x - susbtituido'!AH$2,"")</f>
        <v/>
      </c>
      <c r="L29" s="106" t="str">
        <f>IF(Tabela4[[#This Row],[ECP02]]="X",'x - susbtituido'!AI$2,"")</f>
        <v/>
      </c>
      <c r="M29" s="105" t="str">
        <f>IF(Tabela4[[#This Row],[ECP03]]="X",'x - susbtituido'!AJ$2,"")</f>
        <v/>
      </c>
      <c r="N29" s="105" t="str">
        <f>IF(Tabela4[[#This Row],[ECP04]]="X",'x - susbtituido'!AK$2,"")</f>
        <v/>
      </c>
      <c r="O29" s="155" t="str">
        <f>IF(Tabela4[[#This Row],[ECP05]]="X",'x - susbtituido'!AL$2,"")</f>
        <v/>
      </c>
      <c r="P29" s="105" t="str">
        <f>IF(Tabela4[[#This Row],[ECP06]]="X",'x - susbtituido'!AM$2,"")</f>
        <v/>
      </c>
      <c r="Q29" s="106" t="str">
        <f>IF(Tabela4[[#This Row],[NECP01]]="X",'x - susbtituido'!AN$2,"")</f>
        <v/>
      </c>
      <c r="R29" s="131" t="str">
        <f>IF(Tabela4[[#This Row],[EIS01]]="X",'x - susbtituido'!AO$2,"")</f>
        <v/>
      </c>
      <c r="S29" s="131" t="str">
        <f>IF(Tabela4[[#This Row],[EIS02]]="X",'x - susbtituido'!AP$2,"")</f>
        <v/>
      </c>
      <c r="T29" s="131" t="str">
        <f>IF(Tabela4[[#This Row],[EIS03]]="X",'x - susbtituido'!AQ$2,"")</f>
        <v/>
      </c>
      <c r="U29" s="131" t="str">
        <f>IF(Tabela4[[#This Row],[NEIS01]]="X",'x - susbtituido'!AR$2,"")</f>
        <v/>
      </c>
      <c r="V29" s="131" t="str">
        <f>IF(Tabela4[[#This Row],[NEIS02]]="X",'x - susbtituido'!AS$2,"")</f>
        <v/>
      </c>
      <c r="W29" s="132" t="str">
        <f>IF(Tabela4[[#This Row],[NECP03]]="X",'x - susbtituido'!AT$2,"")</f>
        <v/>
      </c>
    </row>
    <row r="30" spans="1:23" s="32" customFormat="1" ht="18.75" x14ac:dyDescent="0.25">
      <c r="A30" s="54">
        <v>28</v>
      </c>
      <c r="B30" s="55" t="s">
        <v>31</v>
      </c>
      <c r="C30" s="60" t="str">
        <f>IF(Tabela4[[#This Row],[ECM01]]="X",'x - susbtituido'!Z$2,"")</f>
        <v/>
      </c>
      <c r="D30" s="56" t="str">
        <f>IF(Tabela4[[#This Row],[ECM02]]="X",'x - susbtituido'!AA$2,"")</f>
        <v/>
      </c>
      <c r="E30" s="56" t="str">
        <f>IF(Tabela4[[#This Row],[ECM03]]="X",'x - susbtituido'!AB$2,"")</f>
        <v/>
      </c>
      <c r="F30" s="56" t="str">
        <f>IF(Tabela4[[#This Row],[ECM04]]="X",'x - susbtituido'!AC$2,"")</f>
        <v>ECM04</v>
      </c>
      <c r="G30" s="56" t="str">
        <f>IF(Tabela4[[#This Row],[ECM05]]="X",'x - susbtituido'!AD$2,"")</f>
        <v>ECM05</v>
      </c>
      <c r="H30" s="56" t="str">
        <f>IF(Tabela4[[#This Row],[ECM06]]="X",'x - susbtituido'!AE$2,"")</f>
        <v/>
      </c>
      <c r="I30" s="57" t="str">
        <f>IF(Tabela4[[#This Row],[ECM07]]="X",'x - susbtituido'!AF$2,"")</f>
        <v/>
      </c>
      <c r="J30" s="57" t="str">
        <f>IF(Tabela4[[#This Row],[ECM08]]="X",'x - susbtituido'!AG$2,"")</f>
        <v/>
      </c>
      <c r="K30" s="106" t="str">
        <f>IF(Tabela4[[#This Row],[ECP01]]="X",'x - susbtituido'!AH$2,"")</f>
        <v/>
      </c>
      <c r="L30" s="106" t="str">
        <f>IF(Tabela4[[#This Row],[ECP02]]="X",'x - susbtituido'!AI$2,"")</f>
        <v/>
      </c>
      <c r="M30" s="105" t="str">
        <f>IF(Tabela4[[#This Row],[ECP03]]="X",'x - susbtituido'!AJ$2,"")</f>
        <v/>
      </c>
      <c r="N30" s="105" t="str">
        <f>IF(Tabela4[[#This Row],[ECP04]]="X",'x - susbtituido'!AK$2,"")</f>
        <v/>
      </c>
      <c r="O30" s="155" t="str">
        <f>IF(Tabela4[[#This Row],[ECP05]]="X",'x - susbtituido'!AL$2,"")</f>
        <v/>
      </c>
      <c r="P30" s="105" t="str">
        <f>IF(Tabela4[[#This Row],[ECP06]]="X",'x - susbtituido'!AM$2,"")</f>
        <v/>
      </c>
      <c r="Q30" s="106" t="str">
        <f>IF(Tabela4[[#This Row],[NECP01]]="X",'x - susbtituido'!AN$2,"")</f>
        <v/>
      </c>
      <c r="R30" s="131" t="str">
        <f>IF(Tabela4[[#This Row],[EIS01]]="X",'x - susbtituido'!AO$2,"")</f>
        <v/>
      </c>
      <c r="S30" s="131" t="str">
        <f>IF(Tabela4[[#This Row],[EIS02]]="X",'x - susbtituido'!AP$2,"")</f>
        <v/>
      </c>
      <c r="T30" s="131" t="str">
        <f>IF(Tabela4[[#This Row],[EIS03]]="X",'x - susbtituido'!AQ$2,"")</f>
        <v/>
      </c>
      <c r="U30" s="131" t="str">
        <f>IF(Tabela4[[#This Row],[NEIS01]]="X",'x - susbtituido'!AR$2,"")</f>
        <v/>
      </c>
      <c r="V30" s="131" t="str">
        <f>IF(Tabela4[[#This Row],[NEIS02]]="X",'x - susbtituido'!AS$2,"")</f>
        <v/>
      </c>
      <c r="W30" s="132" t="str">
        <f>IF(Tabela4[[#This Row],[NECP03]]="X",'x - susbtituido'!AT$2,"")</f>
        <v/>
      </c>
    </row>
    <row r="31" spans="1:23" s="32" customFormat="1" ht="18.75" x14ac:dyDescent="0.25">
      <c r="A31" s="54">
        <v>29</v>
      </c>
      <c r="B31" s="55" t="s">
        <v>32</v>
      </c>
      <c r="C31" s="56" t="str">
        <f>IF(Tabela4[[#This Row],[ECM01]]="X",'x - susbtituido'!Z$2,"")</f>
        <v>ECM01</v>
      </c>
      <c r="D31" s="56" t="str">
        <f>IF(Tabela4[[#This Row],[ECM02]]="X",'x - susbtituido'!AA$2,"")</f>
        <v>ECM02</v>
      </c>
      <c r="E31" s="56" t="str">
        <f>IF(Tabela4[[#This Row],[ECM03]]="X",'x - susbtituido'!AB$2,"")</f>
        <v>ECM03</v>
      </c>
      <c r="F31" s="56" t="str">
        <f>IF(Tabela4[[#This Row],[ECM04]]="X",'x - susbtituido'!AC$2,"")</f>
        <v>ECM04</v>
      </c>
      <c r="G31" s="56" t="str">
        <f>IF(Tabela4[[#This Row],[ECM05]]="X",'x - susbtituido'!AD$2,"")</f>
        <v>ECM05</v>
      </c>
      <c r="H31" s="56" t="str">
        <f>IF(Tabela4[[#This Row],[ECM06]]="X",'x - susbtituido'!AE$2,"")</f>
        <v>ECM06</v>
      </c>
      <c r="I31" s="56" t="str">
        <f>IF(Tabela4[[#This Row],[ECM07]]="X",'x - susbtituido'!AF$2,"")</f>
        <v>ECM07</v>
      </c>
      <c r="J31" s="56" t="str">
        <f>IF(Tabela4[[#This Row],[ECM08]]="X",'x - susbtituido'!AG$2,"")</f>
        <v>ECM08</v>
      </c>
      <c r="K31" s="105" t="str">
        <f>IF(Tabela4[[#This Row],[ECP01]]="X",'x - susbtituido'!AH$2,"")</f>
        <v/>
      </c>
      <c r="L31" s="106" t="str">
        <f>IF(Tabela4[[#This Row],[ECP02]]="X",'x - susbtituido'!AI$2,"")</f>
        <v/>
      </c>
      <c r="M31" s="105" t="str">
        <f>IF(Tabela4[[#This Row],[ECP03]]="X",'x - susbtituido'!AJ$2,"")</f>
        <v/>
      </c>
      <c r="N31" s="105" t="str">
        <f>IF(Tabela4[[#This Row],[ECP04]]="X",'x - susbtituido'!AK$2,"")</f>
        <v/>
      </c>
      <c r="O31" s="155" t="str">
        <f>IF(Tabela4[[#This Row],[ECP05]]="X",'x - susbtituido'!AL$2,"")</f>
        <v/>
      </c>
      <c r="P31" s="105" t="str">
        <f>IF(Tabela4[[#This Row],[ECP06]]="X",'x - susbtituido'!AM$2,"")</f>
        <v/>
      </c>
      <c r="Q31" s="106" t="str">
        <f>IF(Tabela4[[#This Row],[NECP01]]="X",'x - susbtituido'!AN$2,"")</f>
        <v/>
      </c>
      <c r="R31" s="131" t="str">
        <f>IF(Tabela4[[#This Row],[EIS01]]="X",'x - susbtituido'!AO$2,"")</f>
        <v/>
      </c>
      <c r="S31" s="131" t="str">
        <f>IF(Tabela4[[#This Row],[EIS02]]="X",'x - susbtituido'!AP$2,"")</f>
        <v/>
      </c>
      <c r="T31" s="131" t="str">
        <f>IF(Tabela4[[#This Row],[EIS03]]="X",'x - susbtituido'!AQ$2,"")</f>
        <v/>
      </c>
      <c r="U31" s="131" t="str">
        <f>IF(Tabela4[[#This Row],[NEIS01]]="X",'x - susbtituido'!AR$2,"")</f>
        <v/>
      </c>
      <c r="V31" s="131" t="str">
        <f>IF(Tabela4[[#This Row],[NEIS02]]="X",'x - susbtituido'!AS$2,"")</f>
        <v/>
      </c>
      <c r="W31" s="132" t="str">
        <f>IF(Tabela4[[#This Row],[NECP03]]="X",'x - susbtituido'!AT$2,"")</f>
        <v/>
      </c>
    </row>
    <row r="32" spans="1:23" s="32" customFormat="1" ht="18.75" x14ac:dyDescent="0.25">
      <c r="A32" s="54">
        <v>30</v>
      </c>
      <c r="B32" s="55" t="s">
        <v>33</v>
      </c>
      <c r="C32" s="56" t="str">
        <f>IF(Tabela4[[#This Row],[ECM01]]="X",'x - susbtituido'!Z$2,"")</f>
        <v>ECM01</v>
      </c>
      <c r="D32" s="56" t="str">
        <f>IF(Tabela4[[#This Row],[ECM02]]="X",'x - susbtituido'!AA$2,"")</f>
        <v>ECM02</v>
      </c>
      <c r="E32" s="56" t="str">
        <f>IF(Tabela4[[#This Row],[ECM03]]="X",'x - susbtituido'!AB$2,"")</f>
        <v>ECM03</v>
      </c>
      <c r="F32" s="56" t="str">
        <f>IF(Tabela4[[#This Row],[ECM04]]="X",'x - susbtituido'!AC$2,"")</f>
        <v>ECM04</v>
      </c>
      <c r="G32" s="56" t="str">
        <f>IF(Tabela4[[#This Row],[ECM05]]="X",'x - susbtituido'!AD$2,"")</f>
        <v>ECM05</v>
      </c>
      <c r="H32" s="56" t="str">
        <f>IF(Tabela4[[#This Row],[ECM06]]="X",'x - susbtituido'!AE$2,"")</f>
        <v>ECM06</v>
      </c>
      <c r="I32" s="56" t="str">
        <f>IF(Tabela4[[#This Row],[ECM07]]="X",'x - susbtituido'!AF$2,"")</f>
        <v>ECM07</v>
      </c>
      <c r="J32" s="56" t="str">
        <f>IF(Tabela4[[#This Row],[ECM08]]="X",'x - susbtituido'!AG$2,"")</f>
        <v>ECM08</v>
      </c>
      <c r="K32" s="105" t="str">
        <f>IF(Tabela4[[#This Row],[ECP01]]="X",'x - susbtituido'!AH$2,"")</f>
        <v/>
      </c>
      <c r="L32" s="106" t="str">
        <f>IF(Tabela4[[#This Row],[ECP02]]="X",'x - susbtituido'!AI$2,"")</f>
        <v/>
      </c>
      <c r="M32" s="105" t="str">
        <f>IF(Tabela4[[#This Row],[ECP03]]="X",'x - susbtituido'!AJ$2,"")</f>
        <v/>
      </c>
      <c r="N32" s="105" t="str">
        <f>IF(Tabela4[[#This Row],[ECP04]]="X",'x - susbtituido'!AK$2,"")</f>
        <v/>
      </c>
      <c r="O32" s="155" t="str">
        <f>IF(Tabela4[[#This Row],[ECP05]]="X",'x - susbtituido'!AL$2,"")</f>
        <v/>
      </c>
      <c r="P32" s="105" t="str">
        <f>IF(Tabela4[[#This Row],[ECP06]]="X",'x - susbtituido'!AM$2,"")</f>
        <v/>
      </c>
      <c r="Q32" s="106" t="str">
        <f>IF(Tabela4[[#This Row],[NECP01]]="X",'x - susbtituido'!AN$2,"")</f>
        <v/>
      </c>
      <c r="R32" s="131" t="str">
        <f>IF(Tabela4[[#This Row],[EIS01]]="X",'x - susbtituido'!AO$2,"")</f>
        <v/>
      </c>
      <c r="S32" s="131" t="str">
        <f>IF(Tabela4[[#This Row],[EIS02]]="X",'x - susbtituido'!AP$2,"")</f>
        <v/>
      </c>
      <c r="T32" s="131" t="str">
        <f>IF(Tabela4[[#This Row],[EIS03]]="X",'x - susbtituido'!AQ$2,"")</f>
        <v/>
      </c>
      <c r="U32" s="131" t="str">
        <f>IF(Tabela4[[#This Row],[NEIS01]]="X",'x - susbtituido'!AR$2,"")</f>
        <v/>
      </c>
      <c r="V32" s="131" t="str">
        <f>IF(Tabela4[[#This Row],[NEIS02]]="X",'x - susbtituido'!AS$2,"")</f>
        <v/>
      </c>
      <c r="W32" s="132" t="str">
        <f>IF(Tabela4[[#This Row],[NECP03]]="X",'x - susbtituido'!AT$2,"")</f>
        <v/>
      </c>
    </row>
    <row r="33" spans="1:23" s="32" customFormat="1" ht="37.5" x14ac:dyDescent="0.25">
      <c r="A33" s="54">
        <v>31</v>
      </c>
      <c r="B33" s="55" t="s">
        <v>181</v>
      </c>
      <c r="C33" s="56" t="str">
        <f>IF(Tabela4[[#This Row],[ECM01]]="X",'x - susbtituido'!Z$2,"")</f>
        <v/>
      </c>
      <c r="D33" s="56" t="str">
        <f>IF(Tabela4[[#This Row],[ECM02]]="X",'x - susbtituido'!AA$2,"")</f>
        <v>ECM02</v>
      </c>
      <c r="E33" s="56" t="str">
        <f>IF(Tabela4[[#This Row],[ECM03]]="X",'x - susbtituido'!AB$2,"")</f>
        <v>ECM03</v>
      </c>
      <c r="F33" s="56" t="str">
        <f>IF(Tabela4[[#This Row],[ECM04]]="X",'x - susbtituido'!AC$2,"")</f>
        <v/>
      </c>
      <c r="G33" s="56" t="str">
        <f>IF(Tabela4[[#This Row],[ECM05]]="X",'x - susbtituido'!AD$2,"")</f>
        <v>ECM05</v>
      </c>
      <c r="H33" s="56" t="str">
        <f>IF(Tabela4[[#This Row],[ECM06]]="X",'x - susbtituido'!AE$2,"")</f>
        <v>ECM06</v>
      </c>
      <c r="I33" s="56" t="str">
        <f>IF(Tabela4[[#This Row],[ECM07]]="X",'x - susbtituido'!AF$2,"")</f>
        <v>ECM07</v>
      </c>
      <c r="J33" s="57" t="str">
        <f>IF(Tabela4[[#This Row],[ECM08]]="X",'x - susbtituido'!AG$2,"")</f>
        <v>ECM08</v>
      </c>
      <c r="K33" s="106" t="str">
        <f>IF(Tabela4[[#This Row],[ECP01]]="X",'x - susbtituido'!AH$2,"")</f>
        <v/>
      </c>
      <c r="L33" s="106" t="str">
        <f>IF(Tabela4[[#This Row],[ECP02]]="X",'x - susbtituido'!AI$2,"")</f>
        <v/>
      </c>
      <c r="M33" s="105" t="str">
        <f>IF(Tabela4[[#This Row],[ECP03]]="X",'x - susbtituido'!AJ$2,"")</f>
        <v/>
      </c>
      <c r="N33" s="105" t="str">
        <f>IF(Tabela4[[#This Row],[ECP04]]="X",'x - susbtituido'!AK$2,"")</f>
        <v/>
      </c>
      <c r="O33" s="155" t="str">
        <f>IF(Tabela4[[#This Row],[ECP05]]="X",'x - susbtituido'!AL$2,"")</f>
        <v/>
      </c>
      <c r="P33" s="105" t="str">
        <f>IF(Tabela4[[#This Row],[ECP06]]="X",'x - susbtituido'!AM$2,"")</f>
        <v/>
      </c>
      <c r="Q33" s="106" t="str">
        <f>IF(Tabela4[[#This Row],[NECP01]]="X",'x - susbtituido'!AN$2,"")</f>
        <v/>
      </c>
      <c r="R33" s="131" t="str">
        <f>IF(Tabela4[[#This Row],[EIS01]]="X",'x - susbtituido'!AO$2,"")</f>
        <v/>
      </c>
      <c r="S33" s="131" t="str">
        <f>IF(Tabela4[[#This Row],[EIS02]]="X",'x - susbtituido'!AP$2,"")</f>
        <v/>
      </c>
      <c r="T33" s="131" t="str">
        <f>IF(Tabela4[[#This Row],[EIS03]]="X",'x - susbtituido'!AQ$2,"")</f>
        <v/>
      </c>
      <c r="U33" s="131" t="str">
        <f>IF(Tabela4[[#This Row],[NEIS01]]="X",'x - susbtituido'!AR$2,"")</f>
        <v/>
      </c>
      <c r="V33" s="131" t="str">
        <f>IF(Tabela4[[#This Row],[NEIS02]]="X",'x - susbtituido'!AS$2,"")</f>
        <v/>
      </c>
      <c r="W33" s="132" t="str">
        <f>IF(Tabela4[[#This Row],[NECP03]]="X",'x - susbtituido'!AT$2,"")</f>
        <v/>
      </c>
    </row>
    <row r="34" spans="1:23" s="32" customFormat="1" ht="38.25" thickBot="1" x14ac:dyDescent="0.3">
      <c r="A34" s="61">
        <v>32</v>
      </c>
      <c r="B34" s="62" t="s">
        <v>34</v>
      </c>
      <c r="C34" s="63" t="str">
        <f>IF(Tabela4[[#This Row],[ECM01]]="X",'x - susbtituido'!Z$2,"")</f>
        <v>ECM01</v>
      </c>
      <c r="D34" s="63" t="str">
        <f>IF(Tabela4[[#This Row],[ECM02]]="X",'x - susbtituido'!AA$2,"")</f>
        <v>ECM02</v>
      </c>
      <c r="E34" s="63" t="str">
        <f>IF(Tabela4[[#This Row],[ECM03]]="X",'x - susbtituido'!AB$2,"")</f>
        <v>ECM03</v>
      </c>
      <c r="F34" s="63" t="str">
        <f>IF(Tabela4[[#This Row],[ECM04]]="X",'x - susbtituido'!AC$2,"")</f>
        <v>ECM04</v>
      </c>
      <c r="G34" s="63" t="str">
        <f>IF(Tabela4[[#This Row],[ECM05]]="X",'x - susbtituido'!AD$2,"")</f>
        <v>ECM05</v>
      </c>
      <c r="H34" s="63" t="str">
        <f>IF(Tabela4[[#This Row],[ECM06]]="X",'x - susbtituido'!AE$2,"")</f>
        <v>ECM06</v>
      </c>
      <c r="I34" s="63" t="str">
        <f>IF(Tabela4[[#This Row],[ECM07]]="X",'x - susbtituido'!AF$2,"")</f>
        <v>ECM07</v>
      </c>
      <c r="J34" s="64" t="str">
        <f>IF(Tabela4[[#This Row],[ECM08]]="X",'x - susbtituido'!AG$2,"")</f>
        <v>ECM08</v>
      </c>
      <c r="K34" s="110" t="str">
        <f>IF(Tabela4[[#This Row],[ECP01]]="X",'x - susbtituido'!AH$2,"")</f>
        <v/>
      </c>
      <c r="L34" s="111" t="str">
        <f>IF(Tabela4[[#This Row],[ECP02]]="X",'x - susbtituido'!AI$2,"")</f>
        <v/>
      </c>
      <c r="M34" s="110" t="str">
        <f>IF(Tabela4[[#This Row],[ECP03]]="X",'x - susbtituido'!AJ$2,"")</f>
        <v/>
      </c>
      <c r="N34" s="110" t="str">
        <f>IF(Tabela4[[#This Row],[ECP04]]="X",'x - susbtituido'!AK$2,"")</f>
        <v/>
      </c>
      <c r="O34" s="156" t="str">
        <f>IF(Tabela4[[#This Row],[ECP05]]="X",'x - susbtituido'!AL$2,"")</f>
        <v/>
      </c>
      <c r="P34" s="110" t="str">
        <f>IF(Tabela4[[#This Row],[ECP06]]="X",'x - susbtituido'!AM$2,"")</f>
        <v/>
      </c>
      <c r="Q34" s="111" t="str">
        <f>IF(Tabela4[[#This Row],[NECP01]]="X",'x - susbtituido'!AN$2,"")</f>
        <v/>
      </c>
      <c r="R34" s="158" t="str">
        <f>IF(Tabela4[[#This Row],[EIS01]]="X",'x - susbtituido'!AO$2,"")</f>
        <v/>
      </c>
      <c r="S34" s="158" t="str">
        <f>IF(Tabela4[[#This Row],[EIS02]]="X",'x - susbtituido'!AP$2,"")</f>
        <v/>
      </c>
      <c r="T34" s="158" t="str">
        <f>IF(Tabela4[[#This Row],[EIS03]]="X",'x - susbtituido'!AQ$2,"")</f>
        <v/>
      </c>
      <c r="U34" s="158" t="str">
        <f>IF(Tabela4[[#This Row],[NEIS01]]="X",'x - susbtituido'!AR$2,"")</f>
        <v/>
      </c>
      <c r="V34" s="158" t="str">
        <f>IF(Tabela4[[#This Row],[NEIS02]]="X",'x - susbtituido'!AS$2,"")</f>
        <v/>
      </c>
      <c r="W34" s="159" t="str">
        <f>IF(Tabela4[[#This Row],[NECP03]]="X",'x - susbtituido'!AT$2,"")</f>
        <v/>
      </c>
    </row>
    <row r="35" spans="1:23" s="33" customFormat="1" ht="39" customHeight="1" x14ac:dyDescent="0.25">
      <c r="A35" s="148" t="s">
        <v>35</v>
      </c>
      <c r="B35" s="149">
        <f>SUBTOTAL(103,Tabela411[HABILIDADES])</f>
        <v>32</v>
      </c>
      <c r="C35" s="150">
        <f>COUNTIF(Tabela411[ECM01],Z2)</f>
        <v>17</v>
      </c>
      <c r="D35" s="150">
        <f>COUNTIF(Tabela411[ECM02],AA2)</f>
        <v>21</v>
      </c>
      <c r="E35" s="150">
        <f>COUNTIF(Tabela411[ECM03],AB2)</f>
        <v>20</v>
      </c>
      <c r="F35" s="150">
        <f>COUNTIF(Tabela411[ECM04],AC2)</f>
        <v>19</v>
      </c>
      <c r="G35" s="150">
        <f>COUNTIF(Tabela411[ECM05],AD2)</f>
        <v>16</v>
      </c>
      <c r="H35" s="150">
        <f>COUNTIF(Tabela411[ECM06],AE2)</f>
        <v>20</v>
      </c>
      <c r="I35" s="150">
        <f>COUNTIF(Tabela411[ECM07],AF2)</f>
        <v>16</v>
      </c>
      <c r="J35" s="150">
        <f>COUNTIF(Tabela411[ECM08],AG2)</f>
        <v>24</v>
      </c>
      <c r="K35" s="157">
        <f>COUNTIF(Tabela411[ECP01],AH2)</f>
        <v>0</v>
      </c>
      <c r="L35" s="157">
        <f>COUNTIF(Tabela411[ECP02],AI2)</f>
        <v>0</v>
      </c>
      <c r="M35" s="157">
        <f>COUNTIF(Tabela411[ECP03],AJ2)</f>
        <v>0</v>
      </c>
      <c r="N35" s="157">
        <f>COUNTIF(Tabela411[ECP04],AK2)</f>
        <v>0</v>
      </c>
      <c r="O35" s="157">
        <f>COUNTIF(Tabela411[ECP05],AL2)</f>
        <v>0</v>
      </c>
      <c r="P35" s="157">
        <f>COUNTIF(Tabela411[ECP06],AM2)</f>
        <v>0</v>
      </c>
      <c r="Q35" s="157">
        <f>COUNTIF(Tabela411[NECP01],AN2)</f>
        <v>0</v>
      </c>
      <c r="R35" s="160">
        <f>COUNTIF(Tabela411[EIS01],AO2)</f>
        <v>0</v>
      </c>
      <c r="S35" s="160">
        <f>COUNTIF(Tabela411[EIS02],AP2)</f>
        <v>0</v>
      </c>
      <c r="T35" s="160">
        <f>COUNTIF(Tabela411[EIS03],AQ2)</f>
        <v>0</v>
      </c>
      <c r="U35" s="160">
        <f>COUNTIF(Tabela411[NEIS01],AR2)</f>
        <v>0</v>
      </c>
      <c r="V35" s="160">
        <f>COUNTIF(Tabela411[NEIS02],AS2)</f>
        <v>0</v>
      </c>
      <c r="W35" s="160">
        <f>COUNTIF(Tabela411[NECP03],AT2)</f>
        <v>0</v>
      </c>
    </row>
    <row r="36" spans="1:23" s="34" customFormat="1" ht="42" customHeight="1" thickBot="1" x14ac:dyDescent="0.3">
      <c r="A36" s="66"/>
      <c r="B36" s="67"/>
      <c r="C36" s="68"/>
      <c r="D36" s="68"/>
      <c r="E36" s="68"/>
      <c r="F36" s="68"/>
      <c r="G36" s="68"/>
      <c r="H36" s="68"/>
      <c r="I36" s="68"/>
      <c r="J36" s="69"/>
      <c r="K36" s="68"/>
      <c r="L36" s="69"/>
      <c r="M36" s="68"/>
      <c r="N36" s="68"/>
      <c r="O36" s="70"/>
      <c r="P36" s="68"/>
      <c r="Q36" s="69"/>
      <c r="R36" s="68"/>
      <c r="S36" s="68"/>
      <c r="T36" s="68"/>
      <c r="U36" s="68"/>
      <c r="V36" s="68"/>
      <c r="W36" s="68"/>
    </row>
    <row r="37" spans="1:23" s="31" customFormat="1" ht="42" customHeight="1" thickBot="1" x14ac:dyDescent="0.3">
      <c r="A37" s="317" t="s">
        <v>82</v>
      </c>
      <c r="B37" s="318"/>
      <c r="C37" s="318"/>
      <c r="D37" s="318"/>
      <c r="E37" s="318"/>
      <c r="F37" s="318"/>
      <c r="G37" s="318"/>
      <c r="H37" s="318"/>
      <c r="I37" s="318"/>
      <c r="J37" s="318"/>
      <c r="K37" s="318"/>
      <c r="L37" s="318"/>
      <c r="M37" s="318"/>
      <c r="N37" s="318"/>
      <c r="O37" s="318"/>
      <c r="P37" s="318"/>
      <c r="Q37" s="318"/>
      <c r="R37" s="318"/>
      <c r="S37" s="318"/>
      <c r="T37" s="318"/>
      <c r="U37" s="318"/>
      <c r="V37" s="318"/>
      <c r="W37" s="318"/>
    </row>
    <row r="38" spans="1:23" s="32" customFormat="1" ht="56.25" customHeight="1" thickBot="1" x14ac:dyDescent="0.3">
      <c r="A38" s="95" t="s">
        <v>0</v>
      </c>
      <c r="B38" s="96" t="s">
        <v>5</v>
      </c>
      <c r="C38" s="151" t="s">
        <v>108</v>
      </c>
      <c r="D38" s="151" t="s">
        <v>109</v>
      </c>
      <c r="E38" s="151" t="s">
        <v>110</v>
      </c>
      <c r="F38" s="151" t="s">
        <v>111</v>
      </c>
      <c r="G38" s="151" t="s">
        <v>112</v>
      </c>
      <c r="H38" s="151" t="s">
        <v>113</v>
      </c>
      <c r="I38" s="151" t="s">
        <v>114</v>
      </c>
      <c r="J38" s="151" t="s">
        <v>115</v>
      </c>
      <c r="K38" s="153" t="s">
        <v>116</v>
      </c>
      <c r="L38" s="153" t="s">
        <v>117</v>
      </c>
      <c r="M38" s="153" t="s">
        <v>118</v>
      </c>
      <c r="N38" s="153" t="s">
        <v>119</v>
      </c>
      <c r="O38" s="153" t="s">
        <v>120</v>
      </c>
      <c r="P38" s="153" t="s">
        <v>121</v>
      </c>
      <c r="Q38" s="153" t="s">
        <v>122</v>
      </c>
      <c r="R38" s="152" t="s">
        <v>123</v>
      </c>
      <c r="S38" s="152" t="s">
        <v>124</v>
      </c>
      <c r="T38" s="152" t="s">
        <v>125</v>
      </c>
      <c r="U38" s="152" t="s">
        <v>127</v>
      </c>
      <c r="V38" s="152" t="s">
        <v>126</v>
      </c>
      <c r="W38" s="152" t="s">
        <v>128</v>
      </c>
    </row>
    <row r="39" spans="1:23" s="32" customFormat="1" ht="18.75" x14ac:dyDescent="0.25">
      <c r="A39" s="98">
        <v>1</v>
      </c>
      <c r="B39" s="99" t="s">
        <v>194</v>
      </c>
      <c r="C39" s="51" t="str">
        <f>IF(Tabela5[[#This Row],[ECM01]]="X",'x - susbtituido'!Z$2,"")</f>
        <v/>
      </c>
      <c r="D39" s="51" t="str">
        <f>IF(Tabela5[[#This Row],[ECM02]]="X",'x - susbtituido'!AA$2,"")</f>
        <v/>
      </c>
      <c r="E39" s="51" t="str">
        <f>IF(Tabela5[[#This Row],[ECM03]]="X",'x - susbtituido'!AB$2,"")</f>
        <v/>
      </c>
      <c r="F39" s="51" t="str">
        <f>IF(Tabela5[[#This Row],[ECM04]]="X",'x - susbtituido'!AC$2,"")</f>
        <v/>
      </c>
      <c r="G39" s="51" t="str">
        <f>IF(Tabela5[[#This Row],[ECM05]]="X",'x - susbtituido'!AD$2,"")</f>
        <v/>
      </c>
      <c r="H39" s="51" t="str">
        <f>IF(Tabela5[[#This Row],[ECM06]]="X",'x - susbtituido'!AE$2,"")</f>
        <v/>
      </c>
      <c r="I39" s="51" t="str">
        <f>IF(Tabela5[[#This Row],[ECM07]]="X",'x - susbtituido'!AF$2,"")</f>
        <v/>
      </c>
      <c r="J39" s="51" t="str">
        <f>IF(Tabela5[[#This Row],[ECM08]]="X",'x - susbtituido'!AG$2,"")</f>
        <v/>
      </c>
      <c r="K39" s="100" t="str">
        <f>IF(Tabela5[[#This Row],[ECP01]]="X",'x - susbtituido'!AH$2,"")</f>
        <v>ECP01</v>
      </c>
      <c r="L39" s="100" t="str">
        <f>IF(Tabela5[[#This Row],[ECP02]]="X",'x - susbtituido'!AI$2,"")</f>
        <v/>
      </c>
      <c r="M39" s="100" t="str">
        <f>IF(Tabela5[[#This Row],[ECP03]]="X",'x - susbtituido'!AJ$2,"")</f>
        <v>ECP03</v>
      </c>
      <c r="N39" s="100" t="str">
        <f>IF(Tabela5[[#This Row],[ECP04]]="X",'x - susbtituido'!AK$2,"")</f>
        <v>ECP04</v>
      </c>
      <c r="O39" s="100" t="str">
        <f>IF(Tabela5[[#This Row],[ECP05]]="X",'x - susbtituido'!AL$2,"")</f>
        <v>ECP05</v>
      </c>
      <c r="P39" s="100" t="str">
        <f>IF(Tabela5[[#This Row],[ECP06]]="X",'x - susbtituido'!AM$2,"")</f>
        <v>ECP06</v>
      </c>
      <c r="Q39" s="100" t="str">
        <f>IF(Tabela5[[#This Row],[NECP01]]="X",'x - susbtituido'!AN$2,"")</f>
        <v>NECP01</v>
      </c>
      <c r="R39" s="126" t="str">
        <f>IF(Tabela5[[#This Row],[EIS01]]="X",'x - susbtituido'!AO$2,"")</f>
        <v/>
      </c>
      <c r="S39" s="126" t="str">
        <f>IF(Tabela5[[#This Row],[EIS02]]="X",'x - susbtituido'!AP$2,"")</f>
        <v/>
      </c>
      <c r="T39" s="126" t="str">
        <f>IF(Tabela5[[#This Row],[EIS03]]="X",'x - susbtituido'!AQ$2,"")</f>
        <v/>
      </c>
      <c r="U39" s="126" t="str">
        <f>IF(Tabela5[[#This Row],[NEIS01]]="X",'x - susbtituido'!AR$2,"")</f>
        <v/>
      </c>
      <c r="V39" s="126" t="str">
        <f>IF(Tabela5[[#This Row],[NEIS02]]="X",'x - susbtituido'!AS$2,"")</f>
        <v/>
      </c>
      <c r="W39" s="126" t="str">
        <f>IF(Tabela5[[#This Row],[NECP03]]="X",'x - susbtituido'!AT$2,"")</f>
        <v/>
      </c>
    </row>
    <row r="40" spans="1:23" s="32" customFormat="1" ht="18.75" x14ac:dyDescent="0.25">
      <c r="A40" s="103">
        <v>2</v>
      </c>
      <c r="B40" s="104" t="s">
        <v>39</v>
      </c>
      <c r="C40" s="56" t="str">
        <f>IF(Tabela5[[#This Row],[ECM01]]="X",'x - susbtituido'!Z$2,"")</f>
        <v/>
      </c>
      <c r="D40" s="56" t="str">
        <f>IF(Tabela5[[#This Row],[ECM02]]="X",'x - susbtituido'!AA$2,"")</f>
        <v/>
      </c>
      <c r="E40" s="56" t="str">
        <f>IF(Tabela5[[#This Row],[ECM03]]="X",'x - susbtituido'!AB$2,"")</f>
        <v/>
      </c>
      <c r="F40" s="56" t="str">
        <f>IF(Tabela5[[#This Row],[ECM04]]="X",'x - susbtituido'!AC$2,"")</f>
        <v/>
      </c>
      <c r="G40" s="56" t="str">
        <f>IF(Tabela5[[#This Row],[ECM05]]="X",'x - susbtituido'!AD$2,"")</f>
        <v/>
      </c>
      <c r="H40" s="56" t="str">
        <f>IF(Tabela5[[#This Row],[ECM06]]="X",'x - susbtituido'!AE$2,"")</f>
        <v/>
      </c>
      <c r="I40" s="56" t="str">
        <f>IF(Tabela5[[#This Row],[ECM07]]="X",'x - susbtituido'!AF$2,"")</f>
        <v/>
      </c>
      <c r="J40" s="56" t="str">
        <f>IF(Tabela5[[#This Row],[ECM08]]="X",'x - susbtituido'!AG$2,"")</f>
        <v/>
      </c>
      <c r="K40" s="105" t="str">
        <f>IF(Tabela5[[#This Row],[ECP01]]="X",'x - susbtituido'!AH$2,"")</f>
        <v>ECP01</v>
      </c>
      <c r="L40" s="105" t="str">
        <f>IF(Tabela5[[#This Row],[ECP02]]="X",'x - susbtituido'!AI$2,"")</f>
        <v/>
      </c>
      <c r="M40" s="105" t="str">
        <f>IF(Tabela5[[#This Row],[ECP03]]="X",'x - susbtituido'!AJ$2,"")</f>
        <v>ECP03</v>
      </c>
      <c r="N40" s="105" t="str">
        <f>IF(Tabela5[[#This Row],[ECP04]]="X",'x - susbtituido'!AK$2,"")</f>
        <v>ECP04</v>
      </c>
      <c r="O40" s="105" t="str">
        <f>IF(Tabela5[[#This Row],[ECP05]]="X",'x - susbtituido'!AL$2,"")</f>
        <v>ECP05</v>
      </c>
      <c r="P40" s="105" t="str">
        <f>IF(Tabela5[[#This Row],[ECP06]]="X",'x - susbtituido'!AM$2,"")</f>
        <v>ECP06</v>
      </c>
      <c r="Q40" s="105" t="str">
        <f>IF(Tabela5[[#This Row],[NECP01]]="X",'x - susbtituido'!AN$2,"")</f>
        <v/>
      </c>
      <c r="R40" s="131" t="str">
        <f>IF(Tabela5[[#This Row],[EIS01]]="X",'x - susbtituido'!AO$2,"")</f>
        <v/>
      </c>
      <c r="S40" s="131" t="str">
        <f>IF(Tabela5[[#This Row],[EIS02]]="X",'x - susbtituido'!AP$2,"")</f>
        <v/>
      </c>
      <c r="T40" s="131" t="str">
        <f>IF(Tabela5[[#This Row],[EIS03]]="X",'x - susbtituido'!AQ$2,"")</f>
        <v/>
      </c>
      <c r="U40" s="131" t="str">
        <f>IF(Tabela5[[#This Row],[NEIS01]]="X",'x - susbtituido'!AR$2,"")</f>
        <v/>
      </c>
      <c r="V40" s="131" t="str">
        <f>IF(Tabela5[[#This Row],[NEIS02]]="X",'x - susbtituido'!AS$2,"")</f>
        <v/>
      </c>
      <c r="W40" s="131" t="str">
        <f>IF(Tabela5[[#This Row],[NECP03]]="X",'x - susbtituido'!AT$2,"")</f>
        <v/>
      </c>
    </row>
    <row r="41" spans="1:23" s="32" customFormat="1" ht="18.75" x14ac:dyDescent="0.25">
      <c r="A41" s="103">
        <v>3</v>
      </c>
      <c r="B41" s="104" t="s">
        <v>50</v>
      </c>
      <c r="C41" s="56" t="str">
        <f>IF(Tabela5[[#This Row],[ECM01]]="X",'x - susbtituido'!Z$2,"")</f>
        <v/>
      </c>
      <c r="D41" s="56" t="str">
        <f>IF(Tabela5[[#This Row],[ECM02]]="X",'x - susbtituido'!AA$2,"")</f>
        <v/>
      </c>
      <c r="E41" s="56" t="str">
        <f>IF(Tabela5[[#This Row],[ECM03]]="X",'x - susbtituido'!AB$2,"")</f>
        <v/>
      </c>
      <c r="F41" s="56" t="str">
        <f>IF(Tabela5[[#This Row],[ECM04]]="X",'x - susbtituido'!AC$2,"")</f>
        <v/>
      </c>
      <c r="G41" s="56" t="str">
        <f>IF(Tabela5[[#This Row],[ECM05]]="X",'x - susbtituido'!AD$2,"")</f>
        <v/>
      </c>
      <c r="H41" s="56" t="str">
        <f>IF(Tabela5[[#This Row],[ECM06]]="X",'x - susbtituido'!AE$2,"")</f>
        <v/>
      </c>
      <c r="I41" s="56" t="str">
        <f>IF(Tabela5[[#This Row],[ECM07]]="X",'x - susbtituido'!AF$2,"")</f>
        <v/>
      </c>
      <c r="J41" s="56" t="str">
        <f>IF(Tabela5[[#This Row],[ECM08]]="X",'x - susbtituido'!AG$2,"")</f>
        <v/>
      </c>
      <c r="K41" s="105" t="str">
        <f>IF(Tabela5[[#This Row],[ECP01]]="X",'x - susbtituido'!AH$2,"")</f>
        <v>ECP01</v>
      </c>
      <c r="L41" s="105" t="str">
        <f>IF(Tabela5[[#This Row],[ECP02]]="X",'x - susbtituido'!AI$2,"")</f>
        <v/>
      </c>
      <c r="M41" s="105" t="str">
        <f>IF(Tabela5[[#This Row],[ECP03]]="X",'x - susbtituido'!AJ$2,"")</f>
        <v>ECP03</v>
      </c>
      <c r="N41" s="105" t="str">
        <f>IF(Tabela5[[#This Row],[ECP04]]="X",'x - susbtituido'!AK$2,"")</f>
        <v>ECP04</v>
      </c>
      <c r="O41" s="105" t="str">
        <f>IF(Tabela5[[#This Row],[ECP05]]="X",'x - susbtituido'!AL$2,"")</f>
        <v/>
      </c>
      <c r="P41" s="105" t="str">
        <f>IF(Tabela5[[#This Row],[ECP06]]="X",'x - susbtituido'!AM$2,"")</f>
        <v/>
      </c>
      <c r="Q41" s="105" t="str">
        <f>IF(Tabela5[[#This Row],[NECP01]]="X",'x - susbtituido'!AN$2,"")</f>
        <v>NECP01</v>
      </c>
      <c r="R41" s="131" t="str">
        <f>IF(Tabela5[[#This Row],[EIS01]]="X",'x - susbtituido'!AO$2,"")</f>
        <v/>
      </c>
      <c r="S41" s="131" t="str">
        <f>IF(Tabela5[[#This Row],[EIS02]]="X",'x - susbtituido'!AP$2,"")</f>
        <v/>
      </c>
      <c r="T41" s="131" t="str">
        <f>IF(Tabela5[[#This Row],[EIS03]]="X",'x - susbtituido'!AQ$2,"")</f>
        <v/>
      </c>
      <c r="U41" s="131" t="str">
        <f>IF(Tabela5[[#This Row],[NEIS01]]="X",'x - susbtituido'!AR$2,"")</f>
        <v/>
      </c>
      <c r="V41" s="131" t="str">
        <f>IF(Tabela5[[#This Row],[NEIS02]]="X",'x - susbtituido'!AS$2,"")</f>
        <v/>
      </c>
      <c r="W41" s="131" t="str">
        <f>IF(Tabela5[[#This Row],[NECP03]]="X",'x - susbtituido'!AT$2,"")</f>
        <v/>
      </c>
    </row>
    <row r="42" spans="1:23" s="32" customFormat="1" ht="18.75" x14ac:dyDescent="0.25">
      <c r="A42" s="103">
        <v>4</v>
      </c>
      <c r="B42" s="104" t="s">
        <v>40</v>
      </c>
      <c r="C42" s="56" t="str">
        <f>IF(Tabela5[[#This Row],[ECM01]]="X",'x - susbtituido'!Z$2,"")</f>
        <v/>
      </c>
      <c r="D42" s="56" t="str">
        <f>IF(Tabela5[[#This Row],[ECM02]]="X",'x - susbtituido'!AA$2,"")</f>
        <v/>
      </c>
      <c r="E42" s="56" t="str">
        <f>IF(Tabela5[[#This Row],[ECM03]]="X",'x - susbtituido'!AB$2,"")</f>
        <v/>
      </c>
      <c r="F42" s="56" t="str">
        <f>IF(Tabela5[[#This Row],[ECM04]]="X",'x - susbtituido'!AC$2,"")</f>
        <v/>
      </c>
      <c r="G42" s="56" t="str">
        <f>IF(Tabela5[[#This Row],[ECM05]]="X",'x - susbtituido'!AD$2,"")</f>
        <v/>
      </c>
      <c r="H42" s="56" t="str">
        <f>IF(Tabela5[[#This Row],[ECM06]]="X",'x - susbtituido'!AE$2,"")</f>
        <v/>
      </c>
      <c r="I42" s="56" t="str">
        <f>IF(Tabela5[[#This Row],[ECM07]]="X",'x - susbtituido'!AF$2,"")</f>
        <v/>
      </c>
      <c r="J42" s="56" t="str">
        <f>IF(Tabela5[[#This Row],[ECM08]]="X",'x - susbtituido'!AG$2,"")</f>
        <v/>
      </c>
      <c r="K42" s="105" t="str">
        <f>IF(Tabela5[[#This Row],[ECP01]]="X",'x - susbtituido'!AH$2,"")</f>
        <v/>
      </c>
      <c r="L42" s="105" t="str">
        <f>IF(Tabela5[[#This Row],[ECP02]]="X",'x - susbtituido'!AI$2,"")</f>
        <v/>
      </c>
      <c r="M42" s="105" t="str">
        <f>IF(Tabela5[[#This Row],[ECP03]]="X",'x - susbtituido'!AJ$2,"")</f>
        <v>ECP03</v>
      </c>
      <c r="N42" s="105" t="str">
        <f>IF(Tabela5[[#This Row],[ECP04]]="X",'x - susbtituido'!AK$2,"")</f>
        <v>ECP04</v>
      </c>
      <c r="O42" s="105" t="str">
        <f>IF(Tabela5[[#This Row],[ECP05]]="X",'x - susbtituido'!AL$2,"")</f>
        <v/>
      </c>
      <c r="P42" s="105" t="str">
        <f>IF(Tabela5[[#This Row],[ECP06]]="X",'x - susbtituido'!AM$2,"")</f>
        <v/>
      </c>
      <c r="Q42" s="105" t="str">
        <f>IF(Tabela5[[#This Row],[NECP01]]="X",'x - susbtituido'!AN$2,"")</f>
        <v>NECP01</v>
      </c>
      <c r="R42" s="131" t="str">
        <f>IF(Tabela5[[#This Row],[EIS01]]="X",'x - susbtituido'!AO$2,"")</f>
        <v/>
      </c>
      <c r="S42" s="131" t="str">
        <f>IF(Tabela5[[#This Row],[EIS02]]="X",'x - susbtituido'!AP$2,"")</f>
        <v/>
      </c>
      <c r="T42" s="131" t="str">
        <f>IF(Tabela5[[#This Row],[EIS03]]="X",'x - susbtituido'!AQ$2,"")</f>
        <v/>
      </c>
      <c r="U42" s="131" t="str">
        <f>IF(Tabela5[[#This Row],[NEIS01]]="X",'x - susbtituido'!AR$2,"")</f>
        <v/>
      </c>
      <c r="V42" s="131" t="str">
        <f>IF(Tabela5[[#This Row],[NEIS02]]="X",'x - susbtituido'!AS$2,"")</f>
        <v/>
      </c>
      <c r="W42" s="131" t="str">
        <f>IF(Tabela5[[#This Row],[NECP03]]="X",'x - susbtituido'!AT$2,"")</f>
        <v/>
      </c>
    </row>
    <row r="43" spans="1:23" s="32" customFormat="1" ht="18.75" x14ac:dyDescent="0.25">
      <c r="A43" s="103">
        <v>5</v>
      </c>
      <c r="B43" s="104" t="s">
        <v>41</v>
      </c>
      <c r="C43" s="56" t="str">
        <f>IF(Tabela5[[#This Row],[ECM01]]="X",'x - susbtituido'!Z$2,"")</f>
        <v/>
      </c>
      <c r="D43" s="56" t="str">
        <f>IF(Tabela5[[#This Row],[ECM02]]="X",'x - susbtituido'!AA$2,"")</f>
        <v/>
      </c>
      <c r="E43" s="56" t="str">
        <f>IF(Tabela5[[#This Row],[ECM03]]="X",'x - susbtituido'!AB$2,"")</f>
        <v/>
      </c>
      <c r="F43" s="56" t="str">
        <f>IF(Tabela5[[#This Row],[ECM04]]="X",'x - susbtituido'!AC$2,"")</f>
        <v/>
      </c>
      <c r="G43" s="56" t="str">
        <f>IF(Tabela5[[#This Row],[ECM05]]="X",'x - susbtituido'!AD$2,"")</f>
        <v/>
      </c>
      <c r="H43" s="56" t="str">
        <f>IF(Tabela5[[#This Row],[ECM06]]="X",'x - susbtituido'!AE$2,"")</f>
        <v/>
      </c>
      <c r="I43" s="56" t="str">
        <f>IF(Tabela5[[#This Row],[ECM07]]="X",'x - susbtituido'!AF$2,"")</f>
        <v/>
      </c>
      <c r="J43" s="56" t="str">
        <f>IF(Tabela5[[#This Row],[ECM08]]="X",'x - susbtituido'!AG$2,"")</f>
        <v/>
      </c>
      <c r="K43" s="105" t="str">
        <f>IF(Tabela5[[#This Row],[ECP01]]="X",'x - susbtituido'!AH$2,"")</f>
        <v>ECP01</v>
      </c>
      <c r="L43" s="105" t="str">
        <f>IF(Tabela5[[#This Row],[ECP02]]="X",'x - susbtituido'!AI$2,"")</f>
        <v/>
      </c>
      <c r="M43" s="105" t="str">
        <f>IF(Tabela5[[#This Row],[ECP03]]="X",'x - susbtituido'!AJ$2,"")</f>
        <v/>
      </c>
      <c r="N43" s="105" t="str">
        <f>IF(Tabela5[[#This Row],[ECP04]]="X",'x - susbtituido'!AK$2,"")</f>
        <v>ECP04</v>
      </c>
      <c r="O43" s="105" t="str">
        <f>IF(Tabela5[[#This Row],[ECP05]]="X",'x - susbtituido'!AL$2,"")</f>
        <v>ECP05</v>
      </c>
      <c r="P43" s="105" t="str">
        <f>IF(Tabela5[[#This Row],[ECP06]]="X",'x - susbtituido'!AM$2,"")</f>
        <v>ECP06</v>
      </c>
      <c r="Q43" s="105" t="str">
        <f>IF(Tabela5[[#This Row],[NECP01]]="X",'x - susbtituido'!AN$2,"")</f>
        <v>NECP01</v>
      </c>
      <c r="R43" s="131" t="str">
        <f>IF(Tabela5[[#This Row],[EIS01]]="X",'x - susbtituido'!AO$2,"")</f>
        <v/>
      </c>
      <c r="S43" s="131" t="str">
        <f>IF(Tabela5[[#This Row],[EIS02]]="X",'x - susbtituido'!AP$2,"")</f>
        <v/>
      </c>
      <c r="T43" s="131" t="str">
        <f>IF(Tabela5[[#This Row],[EIS03]]="X",'x - susbtituido'!AQ$2,"")</f>
        <v/>
      </c>
      <c r="U43" s="131" t="str">
        <f>IF(Tabela5[[#This Row],[NEIS01]]="X",'x - susbtituido'!AR$2,"")</f>
        <v/>
      </c>
      <c r="V43" s="131" t="str">
        <f>IF(Tabela5[[#This Row],[NEIS02]]="X",'x - susbtituido'!AS$2,"")</f>
        <v/>
      </c>
      <c r="W43" s="131" t="str">
        <f>IF(Tabela5[[#This Row],[NECP03]]="X",'x - susbtituido'!AT$2,"")</f>
        <v/>
      </c>
    </row>
    <row r="44" spans="1:23" s="32" customFormat="1" ht="18.75" x14ac:dyDescent="0.25">
      <c r="A44" s="103">
        <v>6</v>
      </c>
      <c r="B44" s="104" t="s">
        <v>42</v>
      </c>
      <c r="C44" s="56" t="str">
        <f>IF(Tabela5[[#This Row],[ECM01]]="X",'x - susbtituido'!Z$2,"")</f>
        <v/>
      </c>
      <c r="D44" s="56" t="str">
        <f>IF(Tabela5[[#This Row],[ECM02]]="X",'x - susbtituido'!AA$2,"")</f>
        <v/>
      </c>
      <c r="E44" s="56" t="str">
        <f>IF(Tabela5[[#This Row],[ECM03]]="X",'x - susbtituido'!AB$2,"")</f>
        <v/>
      </c>
      <c r="F44" s="56" t="str">
        <f>IF(Tabela5[[#This Row],[ECM04]]="X",'x - susbtituido'!AC$2,"")</f>
        <v/>
      </c>
      <c r="G44" s="56" t="str">
        <f>IF(Tabela5[[#This Row],[ECM05]]="X",'x - susbtituido'!AD$2,"")</f>
        <v/>
      </c>
      <c r="H44" s="56" t="str">
        <f>IF(Tabela5[[#This Row],[ECM06]]="X",'x - susbtituido'!AE$2,"")</f>
        <v/>
      </c>
      <c r="I44" s="56" t="str">
        <f>IF(Tabela5[[#This Row],[ECM07]]="X",'x - susbtituido'!AF$2,"")</f>
        <v/>
      </c>
      <c r="J44" s="56" t="str">
        <f>IF(Tabela5[[#This Row],[ECM08]]="X",'x - susbtituido'!AG$2,"")</f>
        <v/>
      </c>
      <c r="K44" s="105" t="str">
        <f>IF(Tabela5[[#This Row],[ECP01]]="X",'x - susbtituido'!AH$2,"")</f>
        <v/>
      </c>
      <c r="L44" s="105" t="str">
        <f>IF(Tabela5[[#This Row],[ECP02]]="X",'x - susbtituido'!AI$2,"")</f>
        <v/>
      </c>
      <c r="M44" s="105" t="str">
        <f>IF(Tabela5[[#This Row],[ECP03]]="X",'x - susbtituido'!AJ$2,"")</f>
        <v/>
      </c>
      <c r="N44" s="105" t="str">
        <f>IF(Tabela5[[#This Row],[ECP04]]="X",'x - susbtituido'!AK$2,"")</f>
        <v/>
      </c>
      <c r="O44" s="105" t="str">
        <f>IF(Tabela5[[#This Row],[ECP05]]="X",'x - susbtituido'!AL$2,"")</f>
        <v/>
      </c>
      <c r="P44" s="105" t="str">
        <f>IF(Tabela5[[#This Row],[ECP06]]="X",'x - susbtituido'!AM$2,"")</f>
        <v>ECP06</v>
      </c>
      <c r="Q44" s="105" t="str">
        <f>IF(Tabela5[[#This Row],[NECP01]]="X",'x - susbtituido'!AN$2,"")</f>
        <v>NECP01</v>
      </c>
      <c r="R44" s="131" t="str">
        <f>IF(Tabela5[[#This Row],[EIS01]]="X",'x - susbtituido'!AO$2,"")</f>
        <v/>
      </c>
      <c r="S44" s="131" t="str">
        <f>IF(Tabela5[[#This Row],[EIS02]]="X",'x - susbtituido'!AP$2,"")</f>
        <v/>
      </c>
      <c r="T44" s="131" t="str">
        <f>IF(Tabela5[[#This Row],[EIS03]]="X",'x - susbtituido'!AQ$2,"")</f>
        <v/>
      </c>
      <c r="U44" s="131" t="str">
        <f>IF(Tabela5[[#This Row],[NEIS01]]="X",'x - susbtituido'!AR$2,"")</f>
        <v/>
      </c>
      <c r="V44" s="131" t="str">
        <f>IF(Tabela5[[#This Row],[NEIS02]]="X",'x - susbtituido'!AS$2,"")</f>
        <v/>
      </c>
      <c r="W44" s="131" t="str">
        <f>IF(Tabela5[[#This Row],[NECP03]]="X",'x - susbtituido'!AT$2,"")</f>
        <v/>
      </c>
    </row>
    <row r="45" spans="1:23" s="32" customFormat="1" ht="18.75" x14ac:dyDescent="0.25">
      <c r="A45" s="103">
        <v>7</v>
      </c>
      <c r="B45" s="104" t="s">
        <v>43</v>
      </c>
      <c r="C45" s="56" t="str">
        <f>IF(Tabela5[[#This Row],[ECM01]]="X",'x - susbtituido'!Z$2,"")</f>
        <v/>
      </c>
      <c r="D45" s="56" t="str">
        <f>IF(Tabela5[[#This Row],[ECM02]]="X",'x - susbtituido'!AA$2,"")</f>
        <v/>
      </c>
      <c r="E45" s="56" t="str">
        <f>IF(Tabela5[[#This Row],[ECM03]]="X",'x - susbtituido'!AB$2,"")</f>
        <v/>
      </c>
      <c r="F45" s="56" t="str">
        <f>IF(Tabela5[[#This Row],[ECM04]]="X",'x - susbtituido'!AC$2,"")</f>
        <v/>
      </c>
      <c r="G45" s="56" t="str">
        <f>IF(Tabela5[[#This Row],[ECM05]]="X",'x - susbtituido'!AD$2,"")</f>
        <v/>
      </c>
      <c r="H45" s="56" t="str">
        <f>IF(Tabela5[[#This Row],[ECM06]]="X",'x - susbtituido'!AE$2,"")</f>
        <v/>
      </c>
      <c r="I45" s="56" t="str">
        <f>IF(Tabela5[[#This Row],[ECM07]]="X",'x - susbtituido'!AF$2,"")</f>
        <v/>
      </c>
      <c r="J45" s="56" t="str">
        <f>IF(Tabela5[[#This Row],[ECM08]]="X",'x - susbtituido'!AG$2,"")</f>
        <v/>
      </c>
      <c r="K45" s="105" t="str">
        <f>IF(Tabela5[[#This Row],[ECP01]]="X",'x - susbtituido'!AH$2,"")</f>
        <v/>
      </c>
      <c r="L45" s="105" t="str">
        <f>IF(Tabela5[[#This Row],[ECP02]]="X",'x - susbtituido'!AI$2,"")</f>
        <v>ECP02</v>
      </c>
      <c r="M45" s="105" t="str">
        <f>IF(Tabela5[[#This Row],[ECP03]]="X",'x - susbtituido'!AJ$2,"")</f>
        <v>ECP03</v>
      </c>
      <c r="N45" s="105" t="str">
        <f>IF(Tabela5[[#This Row],[ECP04]]="X",'x - susbtituido'!AK$2,"")</f>
        <v>ECP04</v>
      </c>
      <c r="O45" s="105" t="str">
        <f>IF(Tabela5[[#This Row],[ECP05]]="X",'x - susbtituido'!AL$2,"")</f>
        <v>ECP05</v>
      </c>
      <c r="P45" s="105" t="str">
        <f>IF(Tabela5[[#This Row],[ECP06]]="X",'x - susbtituido'!AM$2,"")</f>
        <v>ECP06</v>
      </c>
      <c r="Q45" s="105" t="str">
        <f>IF(Tabela5[[#This Row],[NECP01]]="X",'x - susbtituido'!AN$2,"")</f>
        <v>NECP01</v>
      </c>
      <c r="R45" s="131" t="str">
        <f>IF(Tabela5[[#This Row],[EIS01]]="X",'x - susbtituido'!AO$2,"")</f>
        <v/>
      </c>
      <c r="S45" s="131" t="str">
        <f>IF(Tabela5[[#This Row],[EIS02]]="X",'x - susbtituido'!AP$2,"")</f>
        <v/>
      </c>
      <c r="T45" s="131" t="str">
        <f>IF(Tabela5[[#This Row],[EIS03]]="X",'x - susbtituido'!AQ$2,"")</f>
        <v/>
      </c>
      <c r="U45" s="131" t="str">
        <f>IF(Tabela5[[#This Row],[NEIS01]]="X",'x - susbtituido'!AR$2,"")</f>
        <v/>
      </c>
      <c r="V45" s="131" t="str">
        <f>IF(Tabela5[[#This Row],[NEIS02]]="X",'x - susbtituido'!AS$2,"")</f>
        <v/>
      </c>
      <c r="W45" s="131" t="str">
        <f>IF(Tabela5[[#This Row],[NECP03]]="X",'x - susbtituido'!AT$2,"")</f>
        <v/>
      </c>
    </row>
    <row r="46" spans="1:23" s="32" customFormat="1" ht="18.75" x14ac:dyDescent="0.25">
      <c r="A46" s="103">
        <v>8</v>
      </c>
      <c r="B46" s="104" t="s">
        <v>44</v>
      </c>
      <c r="C46" s="56" t="str">
        <f>IF(Tabela5[[#This Row],[ECM01]]="X",'x - susbtituido'!Z$2,"")</f>
        <v/>
      </c>
      <c r="D46" s="56" t="str">
        <f>IF(Tabela5[[#This Row],[ECM02]]="X",'x - susbtituido'!AA$2,"")</f>
        <v/>
      </c>
      <c r="E46" s="56" t="str">
        <f>IF(Tabela5[[#This Row],[ECM03]]="X",'x - susbtituido'!AB$2,"")</f>
        <v/>
      </c>
      <c r="F46" s="56" t="str">
        <f>IF(Tabela5[[#This Row],[ECM04]]="X",'x - susbtituido'!AC$2,"")</f>
        <v/>
      </c>
      <c r="G46" s="56" t="str">
        <f>IF(Tabela5[[#This Row],[ECM05]]="X",'x - susbtituido'!AD$2,"")</f>
        <v/>
      </c>
      <c r="H46" s="56" t="str">
        <f>IF(Tabela5[[#This Row],[ECM06]]="X",'x - susbtituido'!AE$2,"")</f>
        <v/>
      </c>
      <c r="I46" s="56" t="str">
        <f>IF(Tabela5[[#This Row],[ECM07]]="X",'x - susbtituido'!AF$2,"")</f>
        <v/>
      </c>
      <c r="J46" s="56" t="str">
        <f>IF(Tabela5[[#This Row],[ECM08]]="X",'x - susbtituido'!AG$2,"")</f>
        <v/>
      </c>
      <c r="K46" s="105" t="str">
        <f>IF(Tabela5[[#This Row],[ECP01]]="X",'x - susbtituido'!AH$2,"")</f>
        <v>ECP01</v>
      </c>
      <c r="L46" s="105" t="str">
        <f>IF(Tabela5[[#This Row],[ECP02]]="X",'x - susbtituido'!AI$2,"")</f>
        <v>ECP02</v>
      </c>
      <c r="M46" s="105" t="str">
        <f>IF(Tabela5[[#This Row],[ECP03]]="X",'x - susbtituido'!AJ$2,"")</f>
        <v>ECP03</v>
      </c>
      <c r="N46" s="105" t="str">
        <f>IF(Tabela5[[#This Row],[ECP04]]="X",'x - susbtituido'!AK$2,"")</f>
        <v/>
      </c>
      <c r="O46" s="105" t="str">
        <f>IF(Tabela5[[#This Row],[ECP05]]="X",'x - susbtituido'!AL$2,"")</f>
        <v>ECP05</v>
      </c>
      <c r="P46" s="105" t="str">
        <f>IF(Tabela5[[#This Row],[ECP06]]="X",'x - susbtituido'!AM$2,"")</f>
        <v/>
      </c>
      <c r="Q46" s="105" t="str">
        <f>IF(Tabela5[[#This Row],[NECP01]]="X",'x - susbtituido'!AN$2,"")</f>
        <v/>
      </c>
      <c r="R46" s="131" t="str">
        <f>IF(Tabela5[[#This Row],[EIS01]]="X",'x - susbtituido'!AO$2,"")</f>
        <v/>
      </c>
      <c r="S46" s="131" t="str">
        <f>IF(Tabela5[[#This Row],[EIS02]]="X",'x - susbtituido'!AP$2,"")</f>
        <v/>
      </c>
      <c r="T46" s="131" t="str">
        <f>IF(Tabela5[[#This Row],[EIS03]]="X",'x - susbtituido'!AQ$2,"")</f>
        <v/>
      </c>
      <c r="U46" s="131" t="str">
        <f>IF(Tabela5[[#This Row],[NEIS01]]="X",'x - susbtituido'!AR$2,"")</f>
        <v/>
      </c>
      <c r="V46" s="131" t="str">
        <f>IF(Tabela5[[#This Row],[NEIS02]]="X",'x - susbtituido'!AS$2,"")</f>
        <v/>
      </c>
      <c r="W46" s="131" t="str">
        <f>IF(Tabela5[[#This Row],[NECP03]]="X",'x - susbtituido'!AT$2,"")</f>
        <v/>
      </c>
    </row>
    <row r="47" spans="1:23" s="32" customFormat="1" ht="18.75" x14ac:dyDescent="0.25">
      <c r="A47" s="103">
        <v>9</v>
      </c>
      <c r="B47" s="104" t="s">
        <v>45</v>
      </c>
      <c r="C47" s="56" t="str">
        <f>IF(Tabela5[[#This Row],[ECM01]]="X",'x - susbtituido'!Z$2,"")</f>
        <v/>
      </c>
      <c r="D47" s="56" t="str">
        <f>IF(Tabela5[[#This Row],[ECM02]]="X",'x - susbtituido'!AA$2,"")</f>
        <v/>
      </c>
      <c r="E47" s="56" t="str">
        <f>IF(Tabela5[[#This Row],[ECM03]]="X",'x - susbtituido'!AB$2,"")</f>
        <v/>
      </c>
      <c r="F47" s="56" t="str">
        <f>IF(Tabela5[[#This Row],[ECM04]]="X",'x - susbtituido'!AC$2,"")</f>
        <v/>
      </c>
      <c r="G47" s="56" t="str">
        <f>IF(Tabela5[[#This Row],[ECM05]]="X",'x - susbtituido'!AD$2,"")</f>
        <v/>
      </c>
      <c r="H47" s="56" t="str">
        <f>IF(Tabela5[[#This Row],[ECM06]]="X",'x - susbtituido'!AE$2,"")</f>
        <v/>
      </c>
      <c r="I47" s="56" t="str">
        <f>IF(Tabela5[[#This Row],[ECM07]]="X",'x - susbtituido'!AF$2,"")</f>
        <v/>
      </c>
      <c r="J47" s="56" t="str">
        <f>IF(Tabela5[[#This Row],[ECM08]]="X",'x - susbtituido'!AG$2,"")</f>
        <v/>
      </c>
      <c r="K47" s="105" t="str">
        <f>IF(Tabela5[[#This Row],[ECP01]]="X",'x - susbtituido'!AH$2,"")</f>
        <v>ECP01</v>
      </c>
      <c r="L47" s="105" t="str">
        <f>IF(Tabela5[[#This Row],[ECP02]]="X",'x - susbtituido'!AI$2,"")</f>
        <v>ECP02</v>
      </c>
      <c r="M47" s="105" t="str">
        <f>IF(Tabela5[[#This Row],[ECP03]]="X",'x - susbtituido'!AJ$2,"")</f>
        <v>ECP03</v>
      </c>
      <c r="N47" s="105" t="str">
        <f>IF(Tabela5[[#This Row],[ECP04]]="X",'x - susbtituido'!AK$2,"")</f>
        <v/>
      </c>
      <c r="O47" s="105" t="str">
        <f>IF(Tabela5[[#This Row],[ECP05]]="X",'x - susbtituido'!AL$2,"")</f>
        <v/>
      </c>
      <c r="P47" s="105" t="str">
        <f>IF(Tabela5[[#This Row],[ECP06]]="X",'x - susbtituido'!AM$2,"")</f>
        <v>ECP06</v>
      </c>
      <c r="Q47" s="105" t="str">
        <f>IF(Tabela5[[#This Row],[NECP01]]="X",'x - susbtituido'!AN$2,"")</f>
        <v/>
      </c>
      <c r="R47" s="131" t="str">
        <f>IF(Tabela5[[#This Row],[EIS01]]="X",'x - susbtituido'!AO$2,"")</f>
        <v/>
      </c>
      <c r="S47" s="131" t="str">
        <f>IF(Tabela5[[#This Row],[EIS02]]="X",'x - susbtituido'!AP$2,"")</f>
        <v/>
      </c>
      <c r="T47" s="131" t="str">
        <f>IF(Tabela5[[#This Row],[EIS03]]="X",'x - susbtituido'!AQ$2,"")</f>
        <v/>
      </c>
      <c r="U47" s="131" t="str">
        <f>IF(Tabela5[[#This Row],[NEIS01]]="X",'x - susbtituido'!AR$2,"")</f>
        <v/>
      </c>
      <c r="V47" s="131" t="str">
        <f>IF(Tabela5[[#This Row],[NEIS02]]="X",'x - susbtituido'!AS$2,"")</f>
        <v/>
      </c>
      <c r="W47" s="131" t="str">
        <f>IF(Tabela5[[#This Row],[NECP03]]="X",'x - susbtituido'!AT$2,"")</f>
        <v/>
      </c>
    </row>
    <row r="48" spans="1:23" s="32" customFormat="1" ht="18.75" x14ac:dyDescent="0.25">
      <c r="A48" s="103">
        <v>10</v>
      </c>
      <c r="B48" s="104" t="s">
        <v>46</v>
      </c>
      <c r="C48" s="56" t="str">
        <f>IF(Tabela5[[#This Row],[ECM01]]="X",'x - susbtituido'!Z$2,"")</f>
        <v/>
      </c>
      <c r="D48" s="56" t="str">
        <f>IF(Tabela5[[#This Row],[ECM02]]="X",'x - susbtituido'!AA$2,"")</f>
        <v/>
      </c>
      <c r="E48" s="56" t="str">
        <f>IF(Tabela5[[#This Row],[ECM03]]="X",'x - susbtituido'!AB$2,"")</f>
        <v/>
      </c>
      <c r="F48" s="56" t="str">
        <f>IF(Tabela5[[#This Row],[ECM04]]="X",'x - susbtituido'!AC$2,"")</f>
        <v/>
      </c>
      <c r="G48" s="56" t="str">
        <f>IF(Tabela5[[#This Row],[ECM05]]="X",'x - susbtituido'!AD$2,"")</f>
        <v/>
      </c>
      <c r="H48" s="56" t="str">
        <f>IF(Tabela5[[#This Row],[ECM06]]="X",'x - susbtituido'!AE$2,"")</f>
        <v/>
      </c>
      <c r="I48" s="56" t="str">
        <f>IF(Tabela5[[#This Row],[ECM07]]="X",'x - susbtituido'!AF$2,"")</f>
        <v/>
      </c>
      <c r="J48" s="56" t="str">
        <f>IF(Tabela5[[#This Row],[ECM08]]="X",'x - susbtituido'!AG$2,"")</f>
        <v/>
      </c>
      <c r="K48" s="105" t="str">
        <f>IF(Tabela5[[#This Row],[ECP01]]="X",'x - susbtituido'!AH$2,"")</f>
        <v>ECP01</v>
      </c>
      <c r="L48" s="105" t="str">
        <f>IF(Tabela5[[#This Row],[ECP02]]="X",'x - susbtituido'!AI$2,"")</f>
        <v>ECP02</v>
      </c>
      <c r="M48" s="105" t="str">
        <f>IF(Tabela5[[#This Row],[ECP03]]="X",'x - susbtituido'!AJ$2,"")</f>
        <v/>
      </c>
      <c r="N48" s="105" t="str">
        <f>IF(Tabela5[[#This Row],[ECP04]]="X",'x - susbtituido'!AK$2,"")</f>
        <v>ECP04</v>
      </c>
      <c r="O48" s="105" t="str">
        <f>IF(Tabela5[[#This Row],[ECP05]]="X",'x - susbtituido'!AL$2,"")</f>
        <v/>
      </c>
      <c r="P48" s="105" t="str">
        <f>IF(Tabela5[[#This Row],[ECP06]]="X",'x - susbtituido'!AM$2,"")</f>
        <v/>
      </c>
      <c r="Q48" s="105" t="str">
        <f>IF(Tabela5[[#This Row],[NECP01]]="X",'x - susbtituido'!AN$2,"")</f>
        <v/>
      </c>
      <c r="R48" s="131" t="str">
        <f>IF(Tabela5[[#This Row],[EIS01]]="X",'x - susbtituido'!AO$2,"")</f>
        <v/>
      </c>
      <c r="S48" s="131" t="str">
        <f>IF(Tabela5[[#This Row],[EIS02]]="X",'x - susbtituido'!AP$2,"")</f>
        <v/>
      </c>
      <c r="T48" s="131" t="str">
        <f>IF(Tabela5[[#This Row],[EIS03]]="X",'x - susbtituido'!AQ$2,"")</f>
        <v/>
      </c>
      <c r="U48" s="131" t="str">
        <f>IF(Tabela5[[#This Row],[NEIS01]]="X",'x - susbtituido'!AR$2,"")</f>
        <v/>
      </c>
      <c r="V48" s="131" t="str">
        <f>IF(Tabela5[[#This Row],[NEIS02]]="X",'x - susbtituido'!AS$2,"")</f>
        <v/>
      </c>
      <c r="W48" s="131" t="str">
        <f>IF(Tabela5[[#This Row],[NECP03]]="X",'x - susbtituido'!AT$2,"")</f>
        <v/>
      </c>
    </row>
    <row r="49" spans="1:23" s="32" customFormat="1" ht="18.75" x14ac:dyDescent="0.25">
      <c r="A49" s="103">
        <v>11</v>
      </c>
      <c r="B49" s="104" t="s">
        <v>47</v>
      </c>
      <c r="C49" s="56" t="str">
        <f>IF(Tabela5[[#This Row],[ECM01]]="X",'x - susbtituido'!Z$2,"")</f>
        <v/>
      </c>
      <c r="D49" s="56" t="str">
        <f>IF(Tabela5[[#This Row],[ECM02]]="X",'x - susbtituido'!AA$2,"")</f>
        <v/>
      </c>
      <c r="E49" s="56" t="str">
        <f>IF(Tabela5[[#This Row],[ECM03]]="X",'x - susbtituido'!AB$2,"")</f>
        <v/>
      </c>
      <c r="F49" s="56" t="str">
        <f>IF(Tabela5[[#This Row],[ECM04]]="X",'x - susbtituido'!AC$2,"")</f>
        <v/>
      </c>
      <c r="G49" s="56" t="str">
        <f>IF(Tabela5[[#This Row],[ECM05]]="X",'x - susbtituido'!AD$2,"")</f>
        <v/>
      </c>
      <c r="H49" s="56" t="str">
        <f>IF(Tabela5[[#This Row],[ECM06]]="X",'x - susbtituido'!AE$2,"")</f>
        <v/>
      </c>
      <c r="I49" s="56" t="str">
        <f>IF(Tabela5[[#This Row],[ECM07]]="X",'x - susbtituido'!AF$2,"")</f>
        <v/>
      </c>
      <c r="J49" s="56" t="str">
        <f>IF(Tabela5[[#This Row],[ECM08]]="X",'x - susbtituido'!AG$2,"")</f>
        <v/>
      </c>
      <c r="K49" s="105" t="str">
        <f>IF(Tabela5[[#This Row],[ECP01]]="X",'x - susbtituido'!AH$2,"")</f>
        <v/>
      </c>
      <c r="L49" s="105" t="str">
        <f>IF(Tabela5[[#This Row],[ECP02]]="X",'x - susbtituido'!AI$2,"")</f>
        <v>ECP02</v>
      </c>
      <c r="M49" s="105" t="str">
        <f>IF(Tabela5[[#This Row],[ECP03]]="X",'x - susbtituido'!AJ$2,"")</f>
        <v>ECP03</v>
      </c>
      <c r="N49" s="105" t="str">
        <f>IF(Tabela5[[#This Row],[ECP04]]="X",'x - susbtituido'!AK$2,"")</f>
        <v/>
      </c>
      <c r="O49" s="105" t="str">
        <f>IF(Tabela5[[#This Row],[ECP05]]="X",'x - susbtituido'!AL$2,"")</f>
        <v>ECP05</v>
      </c>
      <c r="P49" s="105" t="str">
        <f>IF(Tabela5[[#This Row],[ECP06]]="X",'x - susbtituido'!AM$2,"")</f>
        <v/>
      </c>
      <c r="Q49" s="105" t="str">
        <f>IF(Tabela5[[#This Row],[NECP01]]="X",'x - susbtituido'!AN$2,"")</f>
        <v/>
      </c>
      <c r="R49" s="131" t="str">
        <f>IF(Tabela5[[#This Row],[EIS01]]="X",'x - susbtituido'!AO$2,"")</f>
        <v/>
      </c>
      <c r="S49" s="131" t="str">
        <f>IF(Tabela5[[#This Row],[EIS02]]="X",'x - susbtituido'!AP$2,"")</f>
        <v/>
      </c>
      <c r="T49" s="131" t="str">
        <f>IF(Tabela5[[#This Row],[EIS03]]="X",'x - susbtituido'!AQ$2,"")</f>
        <v/>
      </c>
      <c r="U49" s="131" t="str">
        <f>IF(Tabela5[[#This Row],[NEIS01]]="X",'x - susbtituido'!AR$2,"")</f>
        <v/>
      </c>
      <c r="V49" s="131" t="str">
        <f>IF(Tabela5[[#This Row],[NEIS02]]="X",'x - susbtituido'!AS$2,"")</f>
        <v/>
      </c>
      <c r="W49" s="131" t="str">
        <f>IF(Tabela5[[#This Row],[NECP03]]="X",'x - susbtituido'!AT$2,"")</f>
        <v/>
      </c>
    </row>
    <row r="50" spans="1:23" s="32" customFormat="1" ht="18.75" x14ac:dyDescent="0.25">
      <c r="A50" s="103">
        <v>12</v>
      </c>
      <c r="B50" s="104" t="s">
        <v>48</v>
      </c>
      <c r="C50" s="56" t="str">
        <f>IF(Tabela5[[#This Row],[ECM01]]="X",'x - susbtituido'!Z$2,"")</f>
        <v/>
      </c>
      <c r="D50" s="56" t="str">
        <f>IF(Tabela5[[#This Row],[ECM02]]="X",'x - susbtituido'!AA$2,"")</f>
        <v/>
      </c>
      <c r="E50" s="56" t="str">
        <f>IF(Tabela5[[#This Row],[ECM03]]="X",'x - susbtituido'!AB$2,"")</f>
        <v/>
      </c>
      <c r="F50" s="56" t="str">
        <f>IF(Tabela5[[#This Row],[ECM04]]="X",'x - susbtituido'!AC$2,"")</f>
        <v/>
      </c>
      <c r="G50" s="56" t="str">
        <f>IF(Tabela5[[#This Row],[ECM05]]="X",'x - susbtituido'!AD$2,"")</f>
        <v/>
      </c>
      <c r="H50" s="56" t="str">
        <f>IF(Tabela5[[#This Row],[ECM06]]="X",'x - susbtituido'!AE$2,"")</f>
        <v/>
      </c>
      <c r="I50" s="56" t="str">
        <f>IF(Tabela5[[#This Row],[ECM07]]="X",'x - susbtituido'!AF$2,"")</f>
        <v/>
      </c>
      <c r="J50" s="56" t="str">
        <f>IF(Tabela5[[#This Row],[ECM08]]="X",'x - susbtituido'!AG$2,"")</f>
        <v/>
      </c>
      <c r="K50" s="105" t="str">
        <f>IF(Tabela5[[#This Row],[ECP01]]="X",'x - susbtituido'!AH$2,"")</f>
        <v>ECP01</v>
      </c>
      <c r="L50" s="105" t="str">
        <f>IF(Tabela5[[#This Row],[ECP02]]="X",'x - susbtituido'!AI$2,"")</f>
        <v/>
      </c>
      <c r="M50" s="105" t="str">
        <f>IF(Tabela5[[#This Row],[ECP03]]="X",'x - susbtituido'!AJ$2,"")</f>
        <v>ECP03</v>
      </c>
      <c r="N50" s="105" t="str">
        <f>IF(Tabela5[[#This Row],[ECP04]]="X",'x - susbtituido'!AK$2,"")</f>
        <v>ECP04</v>
      </c>
      <c r="O50" s="105" t="str">
        <f>IF(Tabela5[[#This Row],[ECP05]]="X",'x - susbtituido'!AL$2,"")</f>
        <v>ECP05</v>
      </c>
      <c r="P50" s="105" t="str">
        <f>IF(Tabela5[[#This Row],[ECP06]]="X",'x - susbtituido'!AM$2,"")</f>
        <v/>
      </c>
      <c r="Q50" s="105" t="str">
        <f>IF(Tabela5[[#This Row],[NECP01]]="X",'x - susbtituido'!AN$2,"")</f>
        <v>NECP01</v>
      </c>
      <c r="R50" s="131" t="str">
        <f>IF(Tabela5[[#This Row],[EIS01]]="X",'x - susbtituido'!AO$2,"")</f>
        <v/>
      </c>
      <c r="S50" s="131" t="str">
        <f>IF(Tabela5[[#This Row],[EIS02]]="X",'x - susbtituido'!AP$2,"")</f>
        <v/>
      </c>
      <c r="T50" s="131" t="str">
        <f>IF(Tabela5[[#This Row],[EIS03]]="X",'x - susbtituido'!AQ$2,"")</f>
        <v/>
      </c>
      <c r="U50" s="131" t="str">
        <f>IF(Tabela5[[#This Row],[NEIS01]]="X",'x - susbtituido'!AR$2,"")</f>
        <v/>
      </c>
      <c r="V50" s="131" t="str">
        <f>IF(Tabela5[[#This Row],[NEIS02]]="X",'x - susbtituido'!AS$2,"")</f>
        <v/>
      </c>
      <c r="W50" s="131" t="str">
        <f>IF(Tabela5[[#This Row],[NECP03]]="X",'x - susbtituido'!AT$2,"")</f>
        <v/>
      </c>
    </row>
    <row r="51" spans="1:23" s="32" customFormat="1" ht="18.75" x14ac:dyDescent="0.25">
      <c r="A51" s="103">
        <v>13</v>
      </c>
      <c r="B51" s="104" t="s">
        <v>49</v>
      </c>
      <c r="C51" s="56" t="str">
        <f>IF(Tabela5[[#This Row],[ECM01]]="X",'x - susbtituido'!Z$2,"")</f>
        <v/>
      </c>
      <c r="D51" s="56" t="str">
        <f>IF(Tabela5[[#This Row],[ECM02]]="X",'x - susbtituido'!AA$2,"")</f>
        <v/>
      </c>
      <c r="E51" s="56" t="str">
        <f>IF(Tabela5[[#This Row],[ECM03]]="X",'x - susbtituido'!AB$2,"")</f>
        <v/>
      </c>
      <c r="F51" s="56" t="str">
        <f>IF(Tabela5[[#This Row],[ECM04]]="X",'x - susbtituido'!AC$2,"")</f>
        <v/>
      </c>
      <c r="G51" s="56" t="str">
        <f>IF(Tabela5[[#This Row],[ECM05]]="X",'x - susbtituido'!AD$2,"")</f>
        <v/>
      </c>
      <c r="H51" s="56" t="str">
        <f>IF(Tabela5[[#This Row],[ECM06]]="X",'x - susbtituido'!AE$2,"")</f>
        <v/>
      </c>
      <c r="I51" s="56" t="str">
        <f>IF(Tabela5[[#This Row],[ECM07]]="X",'x - susbtituido'!AF$2,"")</f>
        <v/>
      </c>
      <c r="J51" s="56" t="str">
        <f>IF(Tabela5[[#This Row],[ECM08]]="X",'x - susbtituido'!AG$2,"")</f>
        <v/>
      </c>
      <c r="K51" s="105" t="str">
        <f>IF(Tabela5[[#This Row],[ECP01]]="X",'x - susbtituido'!AH$2,"")</f>
        <v>ECP01</v>
      </c>
      <c r="L51" s="105" t="str">
        <f>IF(Tabela5[[#This Row],[ECP02]]="X",'x - susbtituido'!AI$2,"")</f>
        <v>ECP02</v>
      </c>
      <c r="M51" s="105" t="str">
        <f>IF(Tabela5[[#This Row],[ECP03]]="X",'x - susbtituido'!AJ$2,"")</f>
        <v/>
      </c>
      <c r="N51" s="105" t="str">
        <f>IF(Tabela5[[#This Row],[ECP04]]="X",'x - susbtituido'!AK$2,"")</f>
        <v/>
      </c>
      <c r="O51" s="105" t="str">
        <f>IF(Tabela5[[#This Row],[ECP05]]="X",'x - susbtituido'!AL$2,"")</f>
        <v/>
      </c>
      <c r="P51" s="105" t="str">
        <f>IF(Tabela5[[#This Row],[ECP06]]="X",'x - susbtituido'!AM$2,"")</f>
        <v/>
      </c>
      <c r="Q51" s="105" t="str">
        <f>IF(Tabela5[[#This Row],[NECP01]]="X",'x - susbtituido'!AN$2,"")</f>
        <v/>
      </c>
      <c r="R51" s="131" t="str">
        <f>IF(Tabela5[[#This Row],[EIS01]]="X",'x - susbtituido'!AO$2,"")</f>
        <v/>
      </c>
      <c r="S51" s="131" t="str">
        <f>IF(Tabela5[[#This Row],[EIS02]]="X",'x - susbtituido'!AP$2,"")</f>
        <v/>
      </c>
      <c r="T51" s="131" t="str">
        <f>IF(Tabela5[[#This Row],[EIS03]]="X",'x - susbtituido'!AQ$2,"")</f>
        <v/>
      </c>
      <c r="U51" s="131" t="str">
        <f>IF(Tabela5[[#This Row],[NEIS01]]="X",'x - susbtituido'!AR$2,"")</f>
        <v/>
      </c>
      <c r="V51" s="131" t="str">
        <f>IF(Tabela5[[#This Row],[NEIS02]]="X",'x - susbtituido'!AS$2,"")</f>
        <v/>
      </c>
      <c r="W51" s="131" t="str">
        <f>IF(Tabela5[[#This Row],[NECP03]]="X",'x - susbtituido'!AT$2,"")</f>
        <v/>
      </c>
    </row>
    <row r="52" spans="1:23" s="32" customFormat="1" ht="18.75" x14ac:dyDescent="0.25">
      <c r="A52" s="103">
        <v>14</v>
      </c>
      <c r="B52" s="104" t="s">
        <v>183</v>
      </c>
      <c r="C52" s="56" t="str">
        <f>IF(Tabela5[[#This Row],[ECM01]]="X",'x - susbtituido'!Z$2,"")</f>
        <v/>
      </c>
      <c r="D52" s="56" t="str">
        <f>IF(Tabela5[[#This Row],[ECM02]]="X",'x - susbtituido'!AA$2,"")</f>
        <v/>
      </c>
      <c r="E52" s="56" t="str">
        <f>IF(Tabela5[[#This Row],[ECM03]]="X",'x - susbtituido'!AB$2,"")</f>
        <v/>
      </c>
      <c r="F52" s="56" t="str">
        <f>IF(Tabela5[[#This Row],[ECM04]]="X",'x - susbtituido'!AC$2,"")</f>
        <v/>
      </c>
      <c r="G52" s="56" t="str">
        <f>IF(Tabela5[[#This Row],[ECM05]]="X",'x - susbtituido'!AD$2,"")</f>
        <v/>
      </c>
      <c r="H52" s="56" t="str">
        <f>IF(Tabela5[[#This Row],[ECM06]]="X",'x - susbtituido'!AE$2,"")</f>
        <v/>
      </c>
      <c r="I52" s="56" t="str">
        <f>IF(Tabela5[[#This Row],[ECM07]]="X",'x - susbtituido'!AF$2,"")</f>
        <v/>
      </c>
      <c r="J52" s="56" t="str">
        <f>IF(Tabela5[[#This Row],[ECM08]]="X",'x - susbtituido'!AG$2,"")</f>
        <v/>
      </c>
      <c r="K52" s="105" t="str">
        <f>IF(Tabela5[[#This Row],[ECP01]]="X",'x - susbtituido'!AH$2,"")</f>
        <v>ECP01</v>
      </c>
      <c r="L52" s="105" t="str">
        <f>IF(Tabela5[[#This Row],[ECP02]]="X",'x - susbtituido'!AI$2,"")</f>
        <v>ECP02</v>
      </c>
      <c r="M52" s="105" t="str">
        <f>IF(Tabela5[[#This Row],[ECP03]]="X",'x - susbtituido'!AJ$2,"")</f>
        <v>ECP03</v>
      </c>
      <c r="N52" s="105" t="str">
        <f>IF(Tabela5[[#This Row],[ECP04]]="X",'x - susbtituido'!AK$2,"")</f>
        <v>ECP04</v>
      </c>
      <c r="O52" s="105" t="str">
        <f>IF(Tabela5[[#This Row],[ECP05]]="X",'x - susbtituido'!AL$2,"")</f>
        <v>ECP05</v>
      </c>
      <c r="P52" s="105" t="str">
        <f>IF(Tabela5[[#This Row],[ECP06]]="X",'x - susbtituido'!AM$2,"")</f>
        <v>ECP06</v>
      </c>
      <c r="Q52" s="105" t="str">
        <f>IF(Tabela5[[#This Row],[NECP01]]="X",'x - susbtituido'!AN$2,"")</f>
        <v/>
      </c>
      <c r="R52" s="131" t="str">
        <f>IF(Tabela5[[#This Row],[EIS01]]="X",'x - susbtituido'!AO$2,"")</f>
        <v/>
      </c>
      <c r="S52" s="131" t="str">
        <f>IF(Tabela5[[#This Row],[EIS02]]="X",'x - susbtituido'!AP$2,"")</f>
        <v/>
      </c>
      <c r="T52" s="131" t="str">
        <f>IF(Tabela5[[#This Row],[EIS03]]="X",'x - susbtituido'!AQ$2,"")</f>
        <v/>
      </c>
      <c r="U52" s="131" t="str">
        <f>IF(Tabela5[[#This Row],[NEIS01]]="X",'x - susbtituido'!AR$2,"")</f>
        <v/>
      </c>
      <c r="V52" s="131" t="str">
        <f>IF(Tabela5[[#This Row],[NEIS02]]="X",'x - susbtituido'!AS$2,"")</f>
        <v/>
      </c>
      <c r="W52" s="131" t="str">
        <f>IF(Tabela5[[#This Row],[NECP03]]="X",'x - susbtituido'!AT$2,"")</f>
        <v/>
      </c>
    </row>
    <row r="53" spans="1:23" s="32" customFormat="1" ht="18.75" x14ac:dyDescent="0.25">
      <c r="A53" s="103">
        <v>15</v>
      </c>
      <c r="B53" s="104" t="s">
        <v>51</v>
      </c>
      <c r="C53" s="56" t="str">
        <f>IF(Tabela5[[#This Row],[ECM01]]="X",'x - susbtituido'!Z$2,"")</f>
        <v/>
      </c>
      <c r="D53" s="56" t="str">
        <f>IF(Tabela5[[#This Row],[ECM02]]="X",'x - susbtituido'!AA$2,"")</f>
        <v/>
      </c>
      <c r="E53" s="56" t="str">
        <f>IF(Tabela5[[#This Row],[ECM03]]="X",'x - susbtituido'!AB$2,"")</f>
        <v/>
      </c>
      <c r="F53" s="56" t="str">
        <f>IF(Tabela5[[#This Row],[ECM04]]="X",'x - susbtituido'!AC$2,"")</f>
        <v/>
      </c>
      <c r="G53" s="56" t="str">
        <f>IF(Tabela5[[#This Row],[ECM05]]="X",'x - susbtituido'!AD$2,"")</f>
        <v/>
      </c>
      <c r="H53" s="56" t="str">
        <f>IF(Tabela5[[#This Row],[ECM06]]="X",'x - susbtituido'!AE$2,"")</f>
        <v/>
      </c>
      <c r="I53" s="56" t="str">
        <f>IF(Tabela5[[#This Row],[ECM07]]="X",'x - susbtituido'!AF$2,"")</f>
        <v/>
      </c>
      <c r="J53" s="56" t="str">
        <f>IF(Tabela5[[#This Row],[ECM08]]="X",'x - susbtituido'!AG$2,"")</f>
        <v/>
      </c>
      <c r="K53" s="105" t="str">
        <f>IF(Tabela5[[#This Row],[ECP01]]="X",'x - susbtituido'!AH$2,"")</f>
        <v/>
      </c>
      <c r="L53" s="105" t="str">
        <f>IF(Tabela5[[#This Row],[ECP02]]="X",'x - susbtituido'!AI$2,"")</f>
        <v/>
      </c>
      <c r="M53" s="105" t="str">
        <f>IF(Tabela5[[#This Row],[ECP03]]="X",'x - susbtituido'!AJ$2,"")</f>
        <v>ECP03</v>
      </c>
      <c r="N53" s="105" t="str">
        <f>IF(Tabela5[[#This Row],[ECP04]]="X",'x - susbtituido'!AK$2,"")</f>
        <v/>
      </c>
      <c r="O53" s="105" t="str">
        <f>IF(Tabela5[[#This Row],[ECP05]]="X",'x - susbtituido'!AL$2,"")</f>
        <v/>
      </c>
      <c r="P53" s="105" t="str">
        <f>IF(Tabela5[[#This Row],[ECP06]]="X",'x - susbtituido'!AM$2,"")</f>
        <v>ECP06</v>
      </c>
      <c r="Q53" s="105" t="str">
        <f>IF(Tabela5[[#This Row],[NECP01]]="X",'x - susbtituido'!AN$2,"")</f>
        <v>NECP01</v>
      </c>
      <c r="R53" s="131" t="str">
        <f>IF(Tabela5[[#This Row],[EIS01]]="X",'x - susbtituido'!AO$2,"")</f>
        <v/>
      </c>
      <c r="S53" s="131" t="str">
        <f>IF(Tabela5[[#This Row],[EIS02]]="X",'x - susbtituido'!AP$2,"")</f>
        <v/>
      </c>
      <c r="T53" s="131" t="str">
        <f>IF(Tabela5[[#This Row],[EIS03]]="X",'x - susbtituido'!AQ$2,"")</f>
        <v/>
      </c>
      <c r="U53" s="131" t="str">
        <f>IF(Tabela5[[#This Row],[NEIS01]]="X",'x - susbtituido'!AR$2,"")</f>
        <v/>
      </c>
      <c r="V53" s="131" t="str">
        <f>IF(Tabela5[[#This Row],[NEIS02]]="X",'x - susbtituido'!AS$2,"")</f>
        <v/>
      </c>
      <c r="W53" s="131" t="str">
        <f>IF(Tabela5[[#This Row],[NECP03]]="X",'x - susbtituido'!AT$2,"")</f>
        <v/>
      </c>
    </row>
    <row r="54" spans="1:23" s="32" customFormat="1" ht="18.75" x14ac:dyDescent="0.25">
      <c r="A54" s="103">
        <v>16</v>
      </c>
      <c r="B54" s="104" t="s">
        <v>52</v>
      </c>
      <c r="C54" s="56" t="str">
        <f>IF(Tabela5[[#This Row],[ECM01]]="X",'x - susbtituido'!Z$2,"")</f>
        <v/>
      </c>
      <c r="D54" s="56" t="str">
        <f>IF(Tabela5[[#This Row],[ECM02]]="X",'x - susbtituido'!AA$2,"")</f>
        <v/>
      </c>
      <c r="E54" s="56" t="str">
        <f>IF(Tabela5[[#This Row],[ECM03]]="X",'x - susbtituido'!AB$2,"")</f>
        <v/>
      </c>
      <c r="F54" s="56" t="str">
        <f>IF(Tabela5[[#This Row],[ECM04]]="X",'x - susbtituido'!AC$2,"")</f>
        <v/>
      </c>
      <c r="G54" s="56" t="str">
        <f>IF(Tabela5[[#This Row],[ECM05]]="X",'x - susbtituido'!AD$2,"")</f>
        <v/>
      </c>
      <c r="H54" s="56" t="str">
        <f>IF(Tabela5[[#This Row],[ECM06]]="X",'x - susbtituido'!AE$2,"")</f>
        <v/>
      </c>
      <c r="I54" s="56" t="str">
        <f>IF(Tabela5[[#This Row],[ECM07]]="X",'x - susbtituido'!AF$2,"")</f>
        <v/>
      </c>
      <c r="J54" s="56" t="str">
        <f>IF(Tabela5[[#This Row],[ECM08]]="X",'x - susbtituido'!AG$2,"")</f>
        <v/>
      </c>
      <c r="K54" s="105" t="str">
        <f>IF(Tabela5[[#This Row],[ECP01]]="X",'x - susbtituido'!AH$2,"")</f>
        <v/>
      </c>
      <c r="L54" s="105" t="str">
        <f>IF(Tabela5[[#This Row],[ECP02]]="X",'x - susbtituido'!AI$2,"")</f>
        <v/>
      </c>
      <c r="M54" s="105" t="str">
        <f>IF(Tabela5[[#This Row],[ECP03]]="X",'x - susbtituido'!AJ$2,"")</f>
        <v/>
      </c>
      <c r="N54" s="105" t="str">
        <f>IF(Tabela5[[#This Row],[ECP04]]="X",'x - susbtituido'!AK$2,"")</f>
        <v>ECP04</v>
      </c>
      <c r="O54" s="105" t="str">
        <f>IF(Tabela5[[#This Row],[ECP05]]="X",'x - susbtituido'!AL$2,"")</f>
        <v/>
      </c>
      <c r="P54" s="105" t="str">
        <f>IF(Tabela5[[#This Row],[ECP06]]="X",'x - susbtituido'!AM$2,"")</f>
        <v/>
      </c>
      <c r="Q54" s="105" t="str">
        <f>IF(Tabela5[[#This Row],[NECP01]]="X",'x - susbtituido'!AN$2,"")</f>
        <v/>
      </c>
      <c r="R54" s="131" t="str">
        <f>IF(Tabela5[[#This Row],[EIS01]]="X",'x - susbtituido'!AO$2,"")</f>
        <v/>
      </c>
      <c r="S54" s="131" t="str">
        <f>IF(Tabela5[[#This Row],[EIS02]]="X",'x - susbtituido'!AP$2,"")</f>
        <v/>
      </c>
      <c r="T54" s="131" t="str">
        <f>IF(Tabela5[[#This Row],[EIS03]]="X",'x - susbtituido'!AQ$2,"")</f>
        <v/>
      </c>
      <c r="U54" s="131" t="str">
        <f>IF(Tabela5[[#This Row],[NEIS01]]="X",'x - susbtituido'!AR$2,"")</f>
        <v/>
      </c>
      <c r="V54" s="131" t="str">
        <f>IF(Tabela5[[#This Row],[NEIS02]]="X",'x - susbtituido'!AS$2,"")</f>
        <v/>
      </c>
      <c r="W54" s="131" t="str">
        <f>IF(Tabela5[[#This Row],[NECP03]]="X",'x - susbtituido'!AT$2,"")</f>
        <v/>
      </c>
    </row>
    <row r="55" spans="1:23" s="32" customFormat="1" ht="19.5" thickBot="1" x14ac:dyDescent="0.3">
      <c r="A55" s="108">
        <v>17</v>
      </c>
      <c r="B55" s="109" t="s">
        <v>53</v>
      </c>
      <c r="C55" s="63" t="str">
        <f>IF(Tabela5[[#This Row],[ECM01]]="X",'x - susbtituido'!Z$2,"")</f>
        <v/>
      </c>
      <c r="D55" s="63" t="str">
        <f>IF(Tabela5[[#This Row],[ECM02]]="X",'x - susbtituido'!AA$2,"")</f>
        <v/>
      </c>
      <c r="E55" s="63" t="str">
        <f>IF(Tabela5[[#This Row],[ECM03]]="X",'x - susbtituido'!AB$2,"")</f>
        <v/>
      </c>
      <c r="F55" s="63" t="str">
        <f>IF(Tabela5[[#This Row],[ECM04]]="X",'x - susbtituido'!AC$2,"")</f>
        <v/>
      </c>
      <c r="G55" s="63" t="str">
        <f>IF(Tabela5[[#This Row],[ECM05]]="X",'x - susbtituido'!AD$2,"")</f>
        <v/>
      </c>
      <c r="H55" s="63" t="str">
        <f>IF(Tabela5[[#This Row],[ECM06]]="X",'x - susbtituido'!AE$2,"")</f>
        <v/>
      </c>
      <c r="I55" s="63" t="str">
        <f>IF(Tabela5[[#This Row],[ECM07]]="X",'x - susbtituido'!AF$2,"")</f>
        <v/>
      </c>
      <c r="J55" s="63" t="str">
        <f>IF(Tabela5[[#This Row],[ECM08]]="X",'x - susbtituido'!AG$2,"")</f>
        <v/>
      </c>
      <c r="K55" s="110" t="str">
        <f>IF(Tabela5[[#This Row],[ECP01]]="X",'x - susbtituido'!AH$2,"")</f>
        <v>ECP01</v>
      </c>
      <c r="L55" s="110" t="str">
        <f>IF(Tabela5[[#This Row],[ECP02]]="X",'x - susbtituido'!AI$2,"")</f>
        <v>ECP02</v>
      </c>
      <c r="M55" s="110" t="str">
        <f>IF(Tabela5[[#This Row],[ECP03]]="X",'x - susbtituido'!AJ$2,"")</f>
        <v/>
      </c>
      <c r="N55" s="110" t="str">
        <f>IF(Tabela5[[#This Row],[ECP04]]="X",'x - susbtituido'!AK$2,"")</f>
        <v>ECP04</v>
      </c>
      <c r="O55" s="110" t="str">
        <f>IF(Tabela5[[#This Row],[ECP05]]="X",'x - susbtituido'!AL$2,"")</f>
        <v>ECP05</v>
      </c>
      <c r="P55" s="110" t="str">
        <f>IF(Tabela5[[#This Row],[ECP06]]="X",'x - susbtituido'!AM$2,"")</f>
        <v/>
      </c>
      <c r="Q55" s="110" t="str">
        <f>IF(Tabela5[[#This Row],[NECP01]]="X",'x - susbtituido'!AN$2,"")</f>
        <v>NECP01</v>
      </c>
      <c r="R55" s="158" t="str">
        <f>IF(Tabela5[[#This Row],[EIS01]]="X",'x - susbtituido'!AO$2,"")</f>
        <v/>
      </c>
      <c r="S55" s="158" t="str">
        <f>IF(Tabela5[[#This Row],[EIS02]]="X",'x - susbtituido'!AP$2,"")</f>
        <v/>
      </c>
      <c r="T55" s="158" t="str">
        <f>IF(Tabela5[[#This Row],[EIS03]]="X",'x - susbtituido'!AQ$2,"")</f>
        <v/>
      </c>
      <c r="U55" s="158" t="str">
        <f>IF(Tabela5[[#This Row],[NEIS01]]="X",'x - susbtituido'!AR$2,"")</f>
        <v/>
      </c>
      <c r="V55" s="158" t="str">
        <f>IF(Tabela5[[#This Row],[NEIS02]]="X",'x - susbtituido'!AS$2,"")</f>
        <v/>
      </c>
      <c r="W55" s="158" t="str">
        <f>IF(Tabela5[[#This Row],[NECP03]]="X",'x - susbtituido'!AT$2,"")</f>
        <v/>
      </c>
    </row>
    <row r="56" spans="1:23" s="33" customFormat="1" ht="42" customHeight="1" x14ac:dyDescent="0.25">
      <c r="A56" s="161" t="s">
        <v>35</v>
      </c>
      <c r="B56" s="162">
        <f>SUBTOTAL(103,Tabela512[HABILIDADES])</f>
        <v>17</v>
      </c>
      <c r="C56" s="150">
        <f>COUNTIF(Tabela512[ECM01],Z2)</f>
        <v>0</v>
      </c>
      <c r="D56" s="150">
        <f>COUNTIF(Tabela512[ECM02],AA2)</f>
        <v>0</v>
      </c>
      <c r="E56" s="150">
        <f>COUNTIF(Tabela512[ECM03],AB2)</f>
        <v>0</v>
      </c>
      <c r="F56" s="150">
        <f>COUNTIF(Tabela512[ECM04],AC2)</f>
        <v>0</v>
      </c>
      <c r="G56" s="150">
        <f>COUNTIF(Tabela512[ECM05],AD2)</f>
        <v>0</v>
      </c>
      <c r="H56" s="150">
        <f>COUNTIF(Tabela512[ECM06],AE2)</f>
        <v>0</v>
      </c>
      <c r="I56" s="150">
        <f>COUNTIF(Tabela512[ECM07],AF2)</f>
        <v>0</v>
      </c>
      <c r="J56" s="150">
        <f>COUNTIF(Tabela512[ECM08],AG2)</f>
        <v>0</v>
      </c>
      <c r="K56" s="157">
        <f>COUNTIF(Tabela512[ECP01],AH2)</f>
        <v>11</v>
      </c>
      <c r="L56" s="157">
        <f>COUNTIF(Tabela512[ECP02],AI2)</f>
        <v>8</v>
      </c>
      <c r="M56" s="157">
        <f>COUNTIF(Tabela512[ECP03],AJ2)</f>
        <v>11</v>
      </c>
      <c r="N56" s="157">
        <f>COUNTIF(Tabela512[ECP04],AK2)</f>
        <v>11</v>
      </c>
      <c r="O56" s="157">
        <f>COUNTIF(Tabela512[ECP05],AL2)</f>
        <v>9</v>
      </c>
      <c r="P56" s="157">
        <f>COUNTIF(Tabela512[ECP06],AM2)</f>
        <v>8</v>
      </c>
      <c r="Q56" s="157">
        <f>COUNTIF(Tabela512[NECP01],AN2)</f>
        <v>9</v>
      </c>
      <c r="R56" s="160">
        <f>COUNTIF(Tabela512[EIS01],AO2)</f>
        <v>0</v>
      </c>
      <c r="S56" s="160">
        <f>COUNTIF(Tabela512[EIS02],AP2)</f>
        <v>0</v>
      </c>
      <c r="T56" s="160">
        <f>COUNTIF(Tabela512[EIS03],AQ2)</f>
        <v>0</v>
      </c>
      <c r="U56" s="160">
        <f>COUNTIF(Tabela512[NEIS01],AR2)</f>
        <v>0</v>
      </c>
      <c r="V56" s="160">
        <f>COUNTIF(Tabela512[NEIS02],AS2)</f>
        <v>0</v>
      </c>
      <c r="W56" s="160">
        <f>COUNTIF(Tabela512[NECP03],AT2)</f>
        <v>0</v>
      </c>
    </row>
    <row r="57" spans="1:23" s="31" customFormat="1" ht="42" customHeight="1" thickBot="1" x14ac:dyDescent="0.3">
      <c r="A57" s="117"/>
      <c r="B57" s="118"/>
      <c r="C57" s="119"/>
      <c r="D57" s="119"/>
      <c r="E57" s="119"/>
      <c r="F57" s="119"/>
      <c r="G57" s="119"/>
      <c r="H57" s="119"/>
      <c r="I57" s="120"/>
      <c r="J57" s="119"/>
      <c r="K57" s="119"/>
      <c r="L57" s="119"/>
      <c r="M57" s="119"/>
      <c r="N57" s="120"/>
      <c r="O57" s="120"/>
      <c r="P57" s="119"/>
      <c r="Q57" s="119"/>
      <c r="R57" s="119"/>
      <c r="S57" s="119"/>
      <c r="T57" s="119"/>
      <c r="U57" s="119"/>
      <c r="V57" s="119"/>
      <c r="W57" s="119"/>
    </row>
    <row r="58" spans="1:23" s="32" customFormat="1" ht="57" customHeight="1" thickBot="1" x14ac:dyDescent="0.3">
      <c r="A58" s="319" t="s">
        <v>83</v>
      </c>
      <c r="B58" s="320"/>
      <c r="C58" s="320"/>
      <c r="D58" s="320"/>
      <c r="E58" s="320"/>
      <c r="F58" s="320"/>
      <c r="G58" s="320"/>
      <c r="H58" s="320"/>
      <c r="I58" s="320"/>
      <c r="J58" s="320"/>
      <c r="K58" s="320"/>
      <c r="L58" s="320"/>
      <c r="M58" s="320"/>
      <c r="N58" s="320"/>
      <c r="O58" s="320"/>
      <c r="P58" s="320"/>
      <c r="Q58" s="320"/>
      <c r="R58" s="320"/>
      <c r="S58" s="320"/>
      <c r="T58" s="320"/>
      <c r="U58" s="320"/>
      <c r="V58" s="320"/>
      <c r="W58" s="320"/>
    </row>
    <row r="59" spans="1:23" s="32" customFormat="1" ht="57.75" customHeight="1" thickBot="1" x14ac:dyDescent="0.3">
      <c r="A59" s="122" t="s">
        <v>0</v>
      </c>
      <c r="B59" s="48" t="s">
        <v>5</v>
      </c>
      <c r="C59" s="151" t="s">
        <v>108</v>
      </c>
      <c r="D59" s="151" t="s">
        <v>109</v>
      </c>
      <c r="E59" s="151" t="s">
        <v>110</v>
      </c>
      <c r="F59" s="151" t="s">
        <v>111</v>
      </c>
      <c r="G59" s="151" t="s">
        <v>112</v>
      </c>
      <c r="H59" s="151" t="s">
        <v>113</v>
      </c>
      <c r="I59" s="151" t="s">
        <v>114</v>
      </c>
      <c r="J59" s="151" t="s">
        <v>115</v>
      </c>
      <c r="K59" s="153" t="s">
        <v>116</v>
      </c>
      <c r="L59" s="153" t="s">
        <v>117</v>
      </c>
      <c r="M59" s="153" t="s">
        <v>118</v>
      </c>
      <c r="N59" s="153" t="s">
        <v>119</v>
      </c>
      <c r="O59" s="153" t="s">
        <v>120</v>
      </c>
      <c r="P59" s="153" t="s">
        <v>121</v>
      </c>
      <c r="Q59" s="153" t="s">
        <v>122</v>
      </c>
      <c r="R59" s="152" t="s">
        <v>123</v>
      </c>
      <c r="S59" s="152" t="s">
        <v>124</v>
      </c>
      <c r="T59" s="152" t="s">
        <v>125</v>
      </c>
      <c r="U59" s="152" t="s">
        <v>127</v>
      </c>
      <c r="V59" s="152" t="s">
        <v>126</v>
      </c>
      <c r="W59" s="152" t="s">
        <v>128</v>
      </c>
    </row>
    <row r="60" spans="1:23" s="32" customFormat="1" ht="18.75" x14ac:dyDescent="0.25">
      <c r="A60" s="124">
        <v>1</v>
      </c>
      <c r="B60" s="125" t="s">
        <v>55</v>
      </c>
      <c r="C60" s="51" t="str">
        <f>IF(Tabela6[[#This Row],[ECM01]]="X",'x - susbtituido'!Z$2,"")</f>
        <v/>
      </c>
      <c r="D60" s="51" t="str">
        <f>IF(Tabela6[[#This Row],[ECM02]]="X",'x - susbtituido'!AA$2,"")</f>
        <v/>
      </c>
      <c r="E60" s="51" t="str">
        <f>IF(Tabela6[[#This Row],[ECM03]]="X",'x - susbtituido'!AB$2,"")</f>
        <v/>
      </c>
      <c r="F60" s="51" t="str">
        <f>IF(Tabela6[[#This Row],[ECM04]]="X",'x - susbtituido'!AC$2,"")</f>
        <v/>
      </c>
      <c r="G60" s="51" t="str">
        <f>IF(Tabela6[[#This Row],[ECM05]]="X",'x - susbtituido'!AD$2,"")</f>
        <v/>
      </c>
      <c r="H60" s="51" t="str">
        <f>IF(Tabela6[[#This Row],[ECM06]]="X",'x - susbtituido'!AE$2,"")</f>
        <v/>
      </c>
      <c r="I60" s="51" t="str">
        <f>IF(Tabela6[[#This Row],[ECM07]]="X",'x - susbtituido'!AF$2,"")</f>
        <v/>
      </c>
      <c r="J60" s="51" t="str">
        <f>IF(Tabela6[[#This Row],[ECM08]]="X",'x - susbtituido'!AG$2,"")</f>
        <v/>
      </c>
      <c r="K60" s="100" t="str">
        <f>IF(Tabela6[[#This Row],[ECP01]]="X",'x - susbtituido'!AH$2,"")</f>
        <v/>
      </c>
      <c r="L60" s="100" t="str">
        <f>IF(Tabela6[[#This Row],[ECP02]]="X",'x - susbtituido'!AI$2,"")</f>
        <v/>
      </c>
      <c r="M60" s="100" t="str">
        <f>IF(Tabela6[[#This Row],[ECP03]]="X",'x - susbtituido'!AJ$2,"")</f>
        <v/>
      </c>
      <c r="N60" s="100" t="str">
        <f>IF(Tabela6[[#This Row],[ECP04]]="X",'x - susbtituido'!AK$2,"")</f>
        <v/>
      </c>
      <c r="O60" s="100" t="str">
        <f>IF(Tabela6[[#This Row],[ECP05]]="X",'x - susbtituido'!AL$2,"")</f>
        <v/>
      </c>
      <c r="P60" s="100" t="str">
        <f>IF(Tabela6[[#This Row],[ECP06]]="X",'x - susbtituido'!AM$2,"")</f>
        <v/>
      </c>
      <c r="Q60" s="100" t="str">
        <f>IF(Tabela6[[#This Row],[NECP01]]="X",'x - susbtituido'!AN$2,"")</f>
        <v/>
      </c>
      <c r="R60" s="126" t="str">
        <f>IF(Tabela6[[#This Row],[EIS01]]="X",'x - susbtituido'!AO$2,"")</f>
        <v/>
      </c>
      <c r="S60" s="126" t="str">
        <f>IF(Tabela6[[#This Row],[EIS02]]="X",'x - susbtituido'!AP$2,"")</f>
        <v/>
      </c>
      <c r="T60" s="126" t="str">
        <f>IF(Tabela6[[#This Row],[EIS03]]="X",'x - susbtituido'!AQ$2,"")</f>
        <v/>
      </c>
      <c r="U60" s="126" t="str">
        <f>IF(Tabela6[[#This Row],[NEIS01]]="X",'x - susbtituido'!AR$2,"")</f>
        <v/>
      </c>
      <c r="V60" s="126" t="str">
        <f>IF(Tabela6[[#This Row],[NEIS02]]="X",'x - susbtituido'!AS$2,"")</f>
        <v>NEIS02</v>
      </c>
      <c r="W60" s="126" t="str">
        <f>IF(Tabela6[[#This Row],[NECP03]]="X",'x - susbtituido'!AT$2,"")</f>
        <v>NECP03</v>
      </c>
    </row>
    <row r="61" spans="1:23" s="32" customFormat="1" ht="18.75" x14ac:dyDescent="0.25">
      <c r="A61" s="129">
        <v>2</v>
      </c>
      <c r="B61" s="130" t="s">
        <v>56</v>
      </c>
      <c r="C61" s="56" t="str">
        <f>IF(Tabela6[[#This Row],[ECM01]]="X",'x - susbtituido'!Z$2,"")</f>
        <v/>
      </c>
      <c r="D61" s="56" t="str">
        <f>IF(Tabela6[[#This Row],[ECM02]]="X",'x - susbtituido'!AA$2,"")</f>
        <v/>
      </c>
      <c r="E61" s="56" t="str">
        <f>IF(Tabela6[[#This Row],[ECM03]]="X",'x - susbtituido'!AB$2,"")</f>
        <v/>
      </c>
      <c r="F61" s="56" t="str">
        <f>IF(Tabela6[[#This Row],[ECM04]]="X",'x - susbtituido'!AC$2,"")</f>
        <v/>
      </c>
      <c r="G61" s="56" t="str">
        <f>IF(Tabela6[[#This Row],[ECM05]]="X",'x - susbtituido'!AD$2,"")</f>
        <v/>
      </c>
      <c r="H61" s="56" t="str">
        <f>IF(Tabela6[[#This Row],[ECM06]]="X",'x - susbtituido'!AE$2,"")</f>
        <v/>
      </c>
      <c r="I61" s="56" t="str">
        <f>IF(Tabela6[[#This Row],[ECM07]]="X",'x - susbtituido'!AF$2,"")</f>
        <v/>
      </c>
      <c r="J61" s="56" t="str">
        <f>IF(Tabela6[[#This Row],[ECM08]]="X",'x - susbtituido'!AG$2,"")</f>
        <v/>
      </c>
      <c r="K61" s="105" t="str">
        <f>IF(Tabela6[[#This Row],[ECP01]]="X",'x - susbtituido'!AH$2,"")</f>
        <v/>
      </c>
      <c r="L61" s="105" t="str">
        <f>IF(Tabela6[[#This Row],[ECP02]]="X",'x - susbtituido'!AI$2,"")</f>
        <v/>
      </c>
      <c r="M61" s="105" t="str">
        <f>IF(Tabela6[[#This Row],[ECP03]]="X",'x - susbtituido'!AJ$2,"")</f>
        <v/>
      </c>
      <c r="N61" s="105" t="str">
        <f>IF(Tabela6[[#This Row],[ECP04]]="X",'x - susbtituido'!AK$2,"")</f>
        <v/>
      </c>
      <c r="O61" s="105" t="str">
        <f>IF(Tabela6[[#This Row],[ECP05]]="X",'x - susbtituido'!AL$2,"")</f>
        <v/>
      </c>
      <c r="P61" s="105" t="str">
        <f>IF(Tabela6[[#This Row],[ECP06]]="X",'x - susbtituido'!AM$2,"")</f>
        <v/>
      </c>
      <c r="Q61" s="105" t="str">
        <f>IF(Tabela6[[#This Row],[NECP01]]="X",'x - susbtituido'!AN$2,"")</f>
        <v/>
      </c>
      <c r="R61" s="131" t="str">
        <f>IF(Tabela6[[#This Row],[EIS01]]="X",'x - susbtituido'!AO$2,"")</f>
        <v>EIS01</v>
      </c>
      <c r="S61" s="131" t="str">
        <f>IF(Tabela6[[#This Row],[EIS02]]="X",'x - susbtituido'!AP$2,"")</f>
        <v/>
      </c>
      <c r="T61" s="131" t="str">
        <f>IF(Tabela6[[#This Row],[EIS03]]="X",'x - susbtituido'!AQ$2,"")</f>
        <v>EIS03</v>
      </c>
      <c r="U61" s="131" t="str">
        <f>IF(Tabela6[[#This Row],[NEIS01]]="X",'x - susbtituido'!AR$2,"")</f>
        <v/>
      </c>
      <c r="V61" s="131" t="str">
        <f>IF(Tabela6[[#This Row],[NEIS02]]="X",'x - susbtituido'!AS$2,"")</f>
        <v>NEIS02</v>
      </c>
      <c r="W61" s="131" t="str">
        <f>IF(Tabela6[[#This Row],[NECP03]]="X",'x - susbtituido'!AT$2,"")</f>
        <v>NECP03</v>
      </c>
    </row>
    <row r="62" spans="1:23" s="32" customFormat="1" ht="18.75" x14ac:dyDescent="0.25">
      <c r="A62" s="129">
        <v>3</v>
      </c>
      <c r="B62" s="130" t="s">
        <v>57</v>
      </c>
      <c r="C62" s="56" t="str">
        <f>IF(Tabela6[[#This Row],[ECM01]]="X",'x - susbtituido'!Z$2,"")</f>
        <v/>
      </c>
      <c r="D62" s="56" t="str">
        <f>IF(Tabela6[[#This Row],[ECM02]]="X",'x - susbtituido'!AA$2,"")</f>
        <v/>
      </c>
      <c r="E62" s="56" t="str">
        <f>IF(Tabela6[[#This Row],[ECM03]]="X",'x - susbtituido'!AB$2,"")</f>
        <v/>
      </c>
      <c r="F62" s="56" t="str">
        <f>IF(Tabela6[[#This Row],[ECM04]]="X",'x - susbtituido'!AC$2,"")</f>
        <v/>
      </c>
      <c r="G62" s="56" t="str">
        <f>IF(Tabela6[[#This Row],[ECM05]]="X",'x - susbtituido'!AD$2,"")</f>
        <v/>
      </c>
      <c r="H62" s="56" t="str">
        <f>IF(Tabela6[[#This Row],[ECM06]]="X",'x - susbtituido'!AE$2,"")</f>
        <v/>
      </c>
      <c r="I62" s="56" t="str">
        <f>IF(Tabela6[[#This Row],[ECM07]]="X",'x - susbtituido'!AF$2,"")</f>
        <v/>
      </c>
      <c r="J62" s="56" t="str">
        <f>IF(Tabela6[[#This Row],[ECM08]]="X",'x - susbtituido'!AG$2,"")</f>
        <v/>
      </c>
      <c r="K62" s="105" t="str">
        <f>IF(Tabela6[[#This Row],[ECP01]]="X",'x - susbtituido'!AH$2,"")</f>
        <v/>
      </c>
      <c r="L62" s="105" t="str">
        <f>IF(Tabela6[[#This Row],[ECP02]]="X",'x - susbtituido'!AI$2,"")</f>
        <v/>
      </c>
      <c r="M62" s="105" t="str">
        <f>IF(Tabela6[[#This Row],[ECP03]]="X",'x - susbtituido'!AJ$2,"")</f>
        <v/>
      </c>
      <c r="N62" s="105" t="str">
        <f>IF(Tabela6[[#This Row],[ECP04]]="X",'x - susbtituido'!AK$2,"")</f>
        <v/>
      </c>
      <c r="O62" s="105" t="str">
        <f>IF(Tabela6[[#This Row],[ECP05]]="X",'x - susbtituido'!AL$2,"")</f>
        <v/>
      </c>
      <c r="P62" s="105" t="str">
        <f>IF(Tabela6[[#This Row],[ECP06]]="X",'x - susbtituido'!AM$2,"")</f>
        <v/>
      </c>
      <c r="Q62" s="105" t="str">
        <f>IF(Tabela6[[#This Row],[NECP01]]="X",'x - susbtituido'!AN$2,"")</f>
        <v/>
      </c>
      <c r="R62" s="131" t="str">
        <f>IF(Tabela6[[#This Row],[EIS01]]="X",'x - susbtituido'!AO$2,"")</f>
        <v>EIS01</v>
      </c>
      <c r="S62" s="131" t="str">
        <f>IF(Tabela6[[#This Row],[EIS02]]="X",'x - susbtituido'!AP$2,"")</f>
        <v/>
      </c>
      <c r="T62" s="131" t="str">
        <f>IF(Tabela6[[#This Row],[EIS03]]="X",'x - susbtituido'!AQ$2,"")</f>
        <v>EIS03</v>
      </c>
      <c r="U62" s="131" t="str">
        <f>IF(Tabela6[[#This Row],[NEIS01]]="X",'x - susbtituido'!AR$2,"")</f>
        <v>NEIS01</v>
      </c>
      <c r="V62" s="131" t="str">
        <f>IF(Tabela6[[#This Row],[NEIS02]]="X",'x - susbtituido'!AS$2,"")</f>
        <v>NEIS02</v>
      </c>
      <c r="W62" s="131" t="str">
        <f>IF(Tabela6[[#This Row],[NECP03]]="X",'x - susbtituido'!AT$2,"")</f>
        <v>NECP03</v>
      </c>
    </row>
    <row r="63" spans="1:23" s="32" customFormat="1" ht="18.75" x14ac:dyDescent="0.25">
      <c r="A63" s="129">
        <v>4</v>
      </c>
      <c r="B63" s="130" t="s">
        <v>58</v>
      </c>
      <c r="C63" s="56" t="str">
        <f>IF(Tabela6[[#This Row],[ECM01]]="X",'x - susbtituido'!Z$2,"")</f>
        <v/>
      </c>
      <c r="D63" s="56" t="str">
        <f>IF(Tabela6[[#This Row],[ECM02]]="X",'x - susbtituido'!AA$2,"")</f>
        <v/>
      </c>
      <c r="E63" s="56" t="str">
        <f>IF(Tabela6[[#This Row],[ECM03]]="X",'x - susbtituido'!AB$2,"")</f>
        <v/>
      </c>
      <c r="F63" s="56" t="str">
        <f>IF(Tabela6[[#This Row],[ECM04]]="X",'x - susbtituido'!AC$2,"")</f>
        <v/>
      </c>
      <c r="G63" s="56" t="str">
        <f>IF(Tabela6[[#This Row],[ECM05]]="X",'x - susbtituido'!AD$2,"")</f>
        <v/>
      </c>
      <c r="H63" s="56" t="str">
        <f>IF(Tabela6[[#This Row],[ECM06]]="X",'x - susbtituido'!AE$2,"")</f>
        <v/>
      </c>
      <c r="I63" s="56" t="str">
        <f>IF(Tabela6[[#This Row],[ECM07]]="X",'x - susbtituido'!AF$2,"")</f>
        <v/>
      </c>
      <c r="J63" s="56" t="str">
        <f>IF(Tabela6[[#This Row],[ECM08]]="X",'x - susbtituido'!AG$2,"")</f>
        <v/>
      </c>
      <c r="K63" s="105" t="str">
        <f>IF(Tabela6[[#This Row],[ECP01]]="X",'x - susbtituido'!AH$2,"")</f>
        <v/>
      </c>
      <c r="L63" s="105" t="str">
        <f>IF(Tabela6[[#This Row],[ECP02]]="X",'x - susbtituido'!AI$2,"")</f>
        <v/>
      </c>
      <c r="M63" s="105" t="str">
        <f>IF(Tabela6[[#This Row],[ECP03]]="X",'x - susbtituido'!AJ$2,"")</f>
        <v/>
      </c>
      <c r="N63" s="105" t="str">
        <f>IF(Tabela6[[#This Row],[ECP04]]="X",'x - susbtituido'!AK$2,"")</f>
        <v/>
      </c>
      <c r="O63" s="105" t="str">
        <f>IF(Tabela6[[#This Row],[ECP05]]="X",'x - susbtituido'!AL$2,"")</f>
        <v/>
      </c>
      <c r="P63" s="105" t="str">
        <f>IF(Tabela6[[#This Row],[ECP06]]="X",'x - susbtituido'!AM$2,"")</f>
        <v/>
      </c>
      <c r="Q63" s="105" t="str">
        <f>IF(Tabela6[[#This Row],[NECP01]]="X",'x - susbtituido'!AN$2,"")</f>
        <v/>
      </c>
      <c r="R63" s="131" t="str">
        <f>IF(Tabela6[[#This Row],[EIS01]]="X",'x - susbtituido'!AO$2,"")</f>
        <v/>
      </c>
      <c r="S63" s="131" t="str">
        <f>IF(Tabela6[[#This Row],[EIS02]]="X",'x - susbtituido'!AP$2,"")</f>
        <v/>
      </c>
      <c r="T63" s="131" t="str">
        <f>IF(Tabela6[[#This Row],[EIS03]]="X",'x - susbtituido'!AQ$2,"")</f>
        <v>EIS03</v>
      </c>
      <c r="U63" s="131" t="str">
        <f>IF(Tabela6[[#This Row],[NEIS01]]="X",'x - susbtituido'!AR$2,"")</f>
        <v>NEIS01</v>
      </c>
      <c r="V63" s="131" t="str">
        <f>IF(Tabela6[[#This Row],[NEIS02]]="X",'x - susbtituido'!AS$2,"")</f>
        <v>NEIS02</v>
      </c>
      <c r="W63" s="131" t="str">
        <f>IF(Tabela6[[#This Row],[NECP03]]="X",'x - susbtituido'!AT$2,"")</f>
        <v>NECP03</v>
      </c>
    </row>
    <row r="64" spans="1:23" s="32" customFormat="1" ht="18.75" x14ac:dyDescent="0.25">
      <c r="A64" s="129">
        <v>5</v>
      </c>
      <c r="B64" s="130" t="s">
        <v>59</v>
      </c>
      <c r="C64" s="56" t="str">
        <f>IF(Tabela6[[#This Row],[ECM01]]="X",'x - susbtituido'!Z$2,"")</f>
        <v/>
      </c>
      <c r="D64" s="56" t="str">
        <f>IF(Tabela6[[#This Row],[ECM02]]="X",'x - susbtituido'!AA$2,"")</f>
        <v/>
      </c>
      <c r="E64" s="56" t="str">
        <f>IF(Tabela6[[#This Row],[ECM03]]="X",'x - susbtituido'!AB$2,"")</f>
        <v/>
      </c>
      <c r="F64" s="56" t="str">
        <f>IF(Tabela6[[#This Row],[ECM04]]="X",'x - susbtituido'!AC$2,"")</f>
        <v/>
      </c>
      <c r="G64" s="56" t="str">
        <f>IF(Tabela6[[#This Row],[ECM05]]="X",'x - susbtituido'!AD$2,"")</f>
        <v/>
      </c>
      <c r="H64" s="56" t="str">
        <f>IF(Tabela6[[#This Row],[ECM06]]="X",'x - susbtituido'!AE$2,"")</f>
        <v/>
      </c>
      <c r="I64" s="56" t="str">
        <f>IF(Tabela6[[#This Row],[ECM07]]="X",'x - susbtituido'!AF$2,"")</f>
        <v/>
      </c>
      <c r="J64" s="56" t="str">
        <f>IF(Tabela6[[#This Row],[ECM08]]="X",'x - susbtituido'!AG$2,"")</f>
        <v/>
      </c>
      <c r="K64" s="105" t="str">
        <f>IF(Tabela6[[#This Row],[ECP01]]="X",'x - susbtituido'!AH$2,"")</f>
        <v/>
      </c>
      <c r="L64" s="105" t="str">
        <f>IF(Tabela6[[#This Row],[ECP02]]="X",'x - susbtituido'!AI$2,"")</f>
        <v/>
      </c>
      <c r="M64" s="105" t="str">
        <f>IF(Tabela6[[#This Row],[ECP03]]="X",'x - susbtituido'!AJ$2,"")</f>
        <v/>
      </c>
      <c r="N64" s="105" t="str">
        <f>IF(Tabela6[[#This Row],[ECP04]]="X",'x - susbtituido'!AK$2,"")</f>
        <v/>
      </c>
      <c r="O64" s="105" t="str">
        <f>IF(Tabela6[[#This Row],[ECP05]]="X",'x - susbtituido'!AL$2,"")</f>
        <v/>
      </c>
      <c r="P64" s="105" t="str">
        <f>IF(Tabela6[[#This Row],[ECP06]]="X",'x - susbtituido'!AM$2,"")</f>
        <v/>
      </c>
      <c r="Q64" s="105" t="str">
        <f>IF(Tabela6[[#This Row],[NECP01]]="X",'x - susbtituido'!AN$2,"")</f>
        <v/>
      </c>
      <c r="R64" s="131" t="str">
        <f>IF(Tabela6[[#This Row],[EIS01]]="X",'x - susbtituido'!AO$2,"")</f>
        <v/>
      </c>
      <c r="S64" s="131" t="str">
        <f>IF(Tabela6[[#This Row],[EIS02]]="X",'x - susbtituido'!AP$2,"")</f>
        <v>EIS02</v>
      </c>
      <c r="T64" s="131" t="str">
        <f>IF(Tabela6[[#This Row],[EIS03]]="X",'x - susbtituido'!AQ$2,"")</f>
        <v>EIS03</v>
      </c>
      <c r="U64" s="131" t="str">
        <f>IF(Tabela6[[#This Row],[NEIS01]]="X",'x - susbtituido'!AR$2,"")</f>
        <v>NEIS01</v>
      </c>
      <c r="V64" s="131" t="str">
        <f>IF(Tabela6[[#This Row],[NEIS02]]="X",'x - susbtituido'!AS$2,"")</f>
        <v>NEIS02</v>
      </c>
      <c r="W64" s="131" t="str">
        <f>IF(Tabela6[[#This Row],[NECP03]]="X",'x - susbtituido'!AT$2,"")</f>
        <v>NECP03</v>
      </c>
    </row>
    <row r="65" spans="1:23" s="32" customFormat="1" ht="18.75" x14ac:dyDescent="0.25">
      <c r="A65" s="129">
        <v>6</v>
      </c>
      <c r="B65" s="130" t="s">
        <v>60</v>
      </c>
      <c r="C65" s="56" t="str">
        <f>IF(Tabela6[[#This Row],[ECM01]]="X",'x - susbtituido'!Z$2,"")</f>
        <v/>
      </c>
      <c r="D65" s="56" t="str">
        <f>IF(Tabela6[[#This Row],[ECM02]]="X",'x - susbtituido'!AA$2,"")</f>
        <v/>
      </c>
      <c r="E65" s="56" t="str">
        <f>IF(Tabela6[[#This Row],[ECM03]]="X",'x - susbtituido'!AB$2,"")</f>
        <v/>
      </c>
      <c r="F65" s="56" t="str">
        <f>IF(Tabela6[[#This Row],[ECM04]]="X",'x - susbtituido'!AC$2,"")</f>
        <v/>
      </c>
      <c r="G65" s="56" t="str">
        <f>IF(Tabela6[[#This Row],[ECM05]]="X",'x - susbtituido'!AD$2,"")</f>
        <v/>
      </c>
      <c r="H65" s="56" t="str">
        <f>IF(Tabela6[[#This Row],[ECM06]]="X",'x - susbtituido'!AE$2,"")</f>
        <v/>
      </c>
      <c r="I65" s="56" t="str">
        <f>IF(Tabela6[[#This Row],[ECM07]]="X",'x - susbtituido'!AF$2,"")</f>
        <v/>
      </c>
      <c r="J65" s="56" t="str">
        <f>IF(Tabela6[[#This Row],[ECM08]]="X",'x - susbtituido'!AG$2,"")</f>
        <v/>
      </c>
      <c r="K65" s="105" t="str">
        <f>IF(Tabela6[[#This Row],[ECP01]]="X",'x - susbtituido'!AH$2,"")</f>
        <v/>
      </c>
      <c r="L65" s="105" t="str">
        <f>IF(Tabela6[[#This Row],[ECP02]]="X",'x - susbtituido'!AI$2,"")</f>
        <v/>
      </c>
      <c r="M65" s="105" t="str">
        <f>IF(Tabela6[[#This Row],[ECP03]]="X",'x - susbtituido'!AJ$2,"")</f>
        <v/>
      </c>
      <c r="N65" s="105" t="str">
        <f>IF(Tabela6[[#This Row],[ECP04]]="X",'x - susbtituido'!AK$2,"")</f>
        <v/>
      </c>
      <c r="O65" s="105" t="str">
        <f>IF(Tabela6[[#This Row],[ECP05]]="X",'x - susbtituido'!AL$2,"")</f>
        <v/>
      </c>
      <c r="P65" s="105" t="str">
        <f>IF(Tabela6[[#This Row],[ECP06]]="X",'x - susbtituido'!AM$2,"")</f>
        <v/>
      </c>
      <c r="Q65" s="105" t="str">
        <f>IF(Tabela6[[#This Row],[NECP01]]="X",'x - susbtituido'!AN$2,"")</f>
        <v/>
      </c>
      <c r="R65" s="131" t="str">
        <f>IF(Tabela6[[#This Row],[EIS01]]="X",'x - susbtituido'!AO$2,"")</f>
        <v>EIS01</v>
      </c>
      <c r="S65" s="131" t="str">
        <f>IF(Tabela6[[#This Row],[EIS02]]="X",'x - susbtituido'!AP$2,"")</f>
        <v/>
      </c>
      <c r="T65" s="131" t="str">
        <f>IF(Tabela6[[#This Row],[EIS03]]="X",'x - susbtituido'!AQ$2,"")</f>
        <v>EIS03</v>
      </c>
      <c r="U65" s="131" t="str">
        <f>IF(Tabela6[[#This Row],[NEIS01]]="X",'x - susbtituido'!AR$2,"")</f>
        <v/>
      </c>
      <c r="V65" s="131" t="str">
        <f>IF(Tabela6[[#This Row],[NEIS02]]="X",'x - susbtituido'!AS$2,"")</f>
        <v/>
      </c>
      <c r="W65" s="131" t="str">
        <f>IF(Tabela6[[#This Row],[NECP03]]="X",'x - susbtituido'!AT$2,"")</f>
        <v/>
      </c>
    </row>
    <row r="66" spans="1:23" s="32" customFormat="1" ht="18.75" x14ac:dyDescent="0.25">
      <c r="A66" s="129">
        <v>7</v>
      </c>
      <c r="B66" s="134" t="s">
        <v>61</v>
      </c>
      <c r="C66" s="56" t="str">
        <f>IF(Tabela6[[#This Row],[ECM01]]="X",'x - susbtituido'!Z$2,"")</f>
        <v/>
      </c>
      <c r="D66" s="56" t="str">
        <f>IF(Tabela6[[#This Row],[ECM02]]="X",'x - susbtituido'!AA$2,"")</f>
        <v/>
      </c>
      <c r="E66" s="56" t="str">
        <f>IF(Tabela6[[#This Row],[ECM03]]="X",'x - susbtituido'!AB$2,"")</f>
        <v/>
      </c>
      <c r="F66" s="56" t="str">
        <f>IF(Tabela6[[#This Row],[ECM04]]="X",'x - susbtituido'!AC$2,"")</f>
        <v/>
      </c>
      <c r="G66" s="56" t="str">
        <f>IF(Tabela6[[#This Row],[ECM05]]="X",'x - susbtituido'!AD$2,"")</f>
        <v/>
      </c>
      <c r="H66" s="56" t="str">
        <f>IF(Tabela6[[#This Row],[ECM06]]="X",'x - susbtituido'!AE$2,"")</f>
        <v/>
      </c>
      <c r="I66" s="56" t="str">
        <f>IF(Tabela6[[#This Row],[ECM07]]="X",'x - susbtituido'!AF$2,"")</f>
        <v/>
      </c>
      <c r="J66" s="56" t="str">
        <f>IF(Tabela6[[#This Row],[ECM08]]="X",'x - susbtituido'!AG$2,"")</f>
        <v/>
      </c>
      <c r="K66" s="105" t="str">
        <f>IF(Tabela6[[#This Row],[ECP01]]="X",'x - susbtituido'!AH$2,"")</f>
        <v/>
      </c>
      <c r="L66" s="105" t="str">
        <f>IF(Tabela6[[#This Row],[ECP02]]="X",'x - susbtituido'!AI$2,"")</f>
        <v/>
      </c>
      <c r="M66" s="105" t="str">
        <f>IF(Tabela6[[#This Row],[ECP03]]="X",'x - susbtituido'!AJ$2,"")</f>
        <v/>
      </c>
      <c r="N66" s="105" t="str">
        <f>IF(Tabela6[[#This Row],[ECP04]]="X",'x - susbtituido'!AK$2,"")</f>
        <v/>
      </c>
      <c r="O66" s="105" t="str">
        <f>IF(Tabela6[[#This Row],[ECP05]]="X",'x - susbtituido'!AL$2,"")</f>
        <v/>
      </c>
      <c r="P66" s="105" t="str">
        <f>IF(Tabela6[[#This Row],[ECP06]]="X",'x - susbtituido'!AM$2,"")</f>
        <v/>
      </c>
      <c r="Q66" s="105" t="str">
        <f>IF(Tabela6[[#This Row],[NECP01]]="X",'x - susbtituido'!AN$2,"")</f>
        <v/>
      </c>
      <c r="R66" s="131" t="str">
        <f>IF(Tabela6[[#This Row],[EIS01]]="X",'x - susbtituido'!AO$2,"")</f>
        <v>EIS01</v>
      </c>
      <c r="S66" s="131" t="str">
        <f>IF(Tabela6[[#This Row],[EIS02]]="X",'x - susbtituido'!AP$2,"")</f>
        <v>EIS02</v>
      </c>
      <c r="T66" s="131" t="str">
        <f>IF(Tabela6[[#This Row],[EIS03]]="X",'x - susbtituido'!AQ$2,"")</f>
        <v>EIS03</v>
      </c>
      <c r="U66" s="131" t="str">
        <f>IF(Tabela6[[#This Row],[NEIS01]]="X",'x - susbtituido'!AR$2,"")</f>
        <v>NEIS01</v>
      </c>
      <c r="V66" s="131" t="str">
        <f>IF(Tabela6[[#This Row],[NEIS02]]="X",'x - susbtituido'!AS$2,"")</f>
        <v>NEIS02</v>
      </c>
      <c r="W66" s="131" t="str">
        <f>IF(Tabela6[[#This Row],[NECP03]]="X",'x - susbtituido'!AT$2,"")</f>
        <v>NECP03</v>
      </c>
    </row>
    <row r="67" spans="1:23" s="32" customFormat="1" ht="18.75" x14ac:dyDescent="0.25">
      <c r="A67" s="129">
        <v>8</v>
      </c>
      <c r="B67" s="130" t="s">
        <v>62</v>
      </c>
      <c r="C67" s="56" t="str">
        <f>IF(Tabela6[[#This Row],[ECM01]]="X",'x - susbtituido'!Z$2,"")</f>
        <v/>
      </c>
      <c r="D67" s="56" t="str">
        <f>IF(Tabela6[[#This Row],[ECM02]]="X",'x - susbtituido'!AA$2,"")</f>
        <v/>
      </c>
      <c r="E67" s="56" t="str">
        <f>IF(Tabela6[[#This Row],[ECM03]]="X",'x - susbtituido'!AB$2,"")</f>
        <v/>
      </c>
      <c r="F67" s="56" t="str">
        <f>IF(Tabela6[[#This Row],[ECM04]]="X",'x - susbtituido'!AC$2,"")</f>
        <v/>
      </c>
      <c r="G67" s="56" t="str">
        <f>IF(Tabela6[[#This Row],[ECM05]]="X",'x - susbtituido'!AD$2,"")</f>
        <v/>
      </c>
      <c r="H67" s="56" t="str">
        <f>IF(Tabela6[[#This Row],[ECM06]]="X",'x - susbtituido'!AE$2,"")</f>
        <v/>
      </c>
      <c r="I67" s="56" t="str">
        <f>IF(Tabela6[[#This Row],[ECM07]]="X",'x - susbtituido'!AF$2,"")</f>
        <v/>
      </c>
      <c r="J67" s="56" t="str">
        <f>IF(Tabela6[[#This Row],[ECM08]]="X",'x - susbtituido'!AG$2,"")</f>
        <v/>
      </c>
      <c r="K67" s="105" t="str">
        <f>IF(Tabela6[[#This Row],[ECP01]]="X",'x - susbtituido'!AH$2,"")</f>
        <v/>
      </c>
      <c r="L67" s="105" t="str">
        <f>IF(Tabela6[[#This Row],[ECP02]]="X",'x - susbtituido'!AI$2,"")</f>
        <v/>
      </c>
      <c r="M67" s="105" t="str">
        <f>IF(Tabela6[[#This Row],[ECP03]]="X",'x - susbtituido'!AJ$2,"")</f>
        <v/>
      </c>
      <c r="N67" s="105" t="str">
        <f>IF(Tabela6[[#This Row],[ECP04]]="X",'x - susbtituido'!AK$2,"")</f>
        <v/>
      </c>
      <c r="O67" s="105" t="str">
        <f>IF(Tabela6[[#This Row],[ECP05]]="X",'x - susbtituido'!AL$2,"")</f>
        <v/>
      </c>
      <c r="P67" s="105" t="str">
        <f>IF(Tabela6[[#This Row],[ECP06]]="X",'x - susbtituido'!AM$2,"")</f>
        <v/>
      </c>
      <c r="Q67" s="105" t="str">
        <f>IF(Tabela6[[#This Row],[NECP01]]="X",'x - susbtituido'!AN$2,"")</f>
        <v/>
      </c>
      <c r="R67" s="131" t="str">
        <f>IF(Tabela6[[#This Row],[EIS01]]="X",'x - susbtituido'!AO$2,"")</f>
        <v>EIS01</v>
      </c>
      <c r="S67" s="131" t="str">
        <f>IF(Tabela6[[#This Row],[EIS02]]="X",'x - susbtituido'!AP$2,"")</f>
        <v/>
      </c>
      <c r="T67" s="131" t="str">
        <f>IF(Tabela6[[#This Row],[EIS03]]="X",'x - susbtituido'!AQ$2,"")</f>
        <v>EIS03</v>
      </c>
      <c r="U67" s="131" t="str">
        <f>IF(Tabela6[[#This Row],[NEIS01]]="X",'x - susbtituido'!AR$2,"")</f>
        <v/>
      </c>
      <c r="V67" s="131" t="str">
        <f>IF(Tabela6[[#This Row],[NEIS02]]="X",'x - susbtituido'!AS$2,"")</f>
        <v>NEIS02</v>
      </c>
      <c r="W67" s="131" t="str">
        <f>IF(Tabela6[[#This Row],[NECP03]]="X",'x - susbtituido'!AT$2,"")</f>
        <v/>
      </c>
    </row>
    <row r="68" spans="1:23" s="32" customFormat="1" ht="18.75" x14ac:dyDescent="0.25">
      <c r="A68" s="129">
        <v>9</v>
      </c>
      <c r="B68" s="130" t="s">
        <v>63</v>
      </c>
      <c r="C68" s="56" t="str">
        <f>IF(Tabela6[[#This Row],[ECM01]]="X",'x - susbtituido'!Z$2,"")</f>
        <v/>
      </c>
      <c r="D68" s="56" t="str">
        <f>IF(Tabela6[[#This Row],[ECM02]]="X",'x - susbtituido'!AA$2,"")</f>
        <v/>
      </c>
      <c r="E68" s="56" t="str">
        <f>IF(Tabela6[[#This Row],[ECM03]]="X",'x - susbtituido'!AB$2,"")</f>
        <v/>
      </c>
      <c r="F68" s="56" t="str">
        <f>IF(Tabela6[[#This Row],[ECM04]]="X",'x - susbtituido'!AC$2,"")</f>
        <v/>
      </c>
      <c r="G68" s="56" t="str">
        <f>IF(Tabela6[[#This Row],[ECM05]]="X",'x - susbtituido'!AD$2,"")</f>
        <v/>
      </c>
      <c r="H68" s="56" t="str">
        <f>IF(Tabela6[[#This Row],[ECM06]]="X",'x - susbtituido'!AE$2,"")</f>
        <v/>
      </c>
      <c r="I68" s="56" t="str">
        <f>IF(Tabela6[[#This Row],[ECM07]]="X",'x - susbtituido'!AF$2,"")</f>
        <v/>
      </c>
      <c r="J68" s="56" t="str">
        <f>IF(Tabela6[[#This Row],[ECM08]]="X",'x - susbtituido'!AG$2,"")</f>
        <v/>
      </c>
      <c r="K68" s="105" t="str">
        <f>IF(Tabela6[[#This Row],[ECP01]]="X",'x - susbtituido'!AH$2,"")</f>
        <v/>
      </c>
      <c r="L68" s="105" t="str">
        <f>IF(Tabela6[[#This Row],[ECP02]]="X",'x - susbtituido'!AI$2,"")</f>
        <v/>
      </c>
      <c r="M68" s="105" t="str">
        <f>IF(Tabela6[[#This Row],[ECP03]]="X",'x - susbtituido'!AJ$2,"")</f>
        <v/>
      </c>
      <c r="N68" s="105" t="str">
        <f>IF(Tabela6[[#This Row],[ECP04]]="X",'x - susbtituido'!AK$2,"")</f>
        <v/>
      </c>
      <c r="O68" s="105" t="str">
        <f>IF(Tabela6[[#This Row],[ECP05]]="X",'x - susbtituido'!AL$2,"")</f>
        <v/>
      </c>
      <c r="P68" s="105" t="str">
        <f>IF(Tabela6[[#This Row],[ECP06]]="X",'x - susbtituido'!AM$2,"")</f>
        <v/>
      </c>
      <c r="Q68" s="105" t="str">
        <f>IF(Tabela6[[#This Row],[NECP01]]="X",'x - susbtituido'!AN$2,"")</f>
        <v/>
      </c>
      <c r="R68" s="131" t="str">
        <f>IF(Tabela6[[#This Row],[EIS01]]="X",'x - susbtituido'!AO$2,"")</f>
        <v>EIS01</v>
      </c>
      <c r="S68" s="131" t="str">
        <f>IF(Tabela6[[#This Row],[EIS02]]="X",'x - susbtituido'!AP$2,"")</f>
        <v/>
      </c>
      <c r="T68" s="131" t="str">
        <f>IF(Tabela6[[#This Row],[EIS03]]="X",'x - susbtituido'!AQ$2,"")</f>
        <v>EIS03</v>
      </c>
      <c r="U68" s="131" t="str">
        <f>IF(Tabela6[[#This Row],[NEIS01]]="X",'x - susbtituido'!AR$2,"")</f>
        <v>NEIS01</v>
      </c>
      <c r="V68" s="131" t="str">
        <f>IF(Tabela6[[#This Row],[NEIS02]]="X",'x - susbtituido'!AS$2,"")</f>
        <v>NEIS02</v>
      </c>
      <c r="W68" s="131" t="str">
        <f>IF(Tabela6[[#This Row],[NECP03]]="X",'x - susbtituido'!AT$2,"")</f>
        <v/>
      </c>
    </row>
    <row r="69" spans="1:23" s="32" customFormat="1" ht="18.75" x14ac:dyDescent="0.25">
      <c r="A69" s="129">
        <v>10</v>
      </c>
      <c r="B69" s="130" t="s">
        <v>64</v>
      </c>
      <c r="C69" s="56" t="str">
        <f>IF(Tabela6[[#This Row],[ECM01]]="X",'x - susbtituido'!Z$2,"")</f>
        <v/>
      </c>
      <c r="D69" s="56" t="str">
        <f>IF(Tabela6[[#This Row],[ECM02]]="X",'x - susbtituido'!AA$2,"")</f>
        <v/>
      </c>
      <c r="E69" s="56" t="str">
        <f>IF(Tabela6[[#This Row],[ECM03]]="X",'x - susbtituido'!AB$2,"")</f>
        <v/>
      </c>
      <c r="F69" s="56" t="str">
        <f>IF(Tabela6[[#This Row],[ECM04]]="X",'x - susbtituido'!AC$2,"")</f>
        <v/>
      </c>
      <c r="G69" s="56" t="str">
        <f>IF(Tabela6[[#This Row],[ECM05]]="X",'x - susbtituido'!AD$2,"")</f>
        <v/>
      </c>
      <c r="H69" s="56" t="str">
        <f>IF(Tabela6[[#This Row],[ECM06]]="X",'x - susbtituido'!AE$2,"")</f>
        <v/>
      </c>
      <c r="I69" s="56" t="str">
        <f>IF(Tabela6[[#This Row],[ECM07]]="X",'x - susbtituido'!AF$2,"")</f>
        <v/>
      </c>
      <c r="J69" s="56" t="str">
        <f>IF(Tabela6[[#This Row],[ECM08]]="X",'x - susbtituido'!AG$2,"")</f>
        <v/>
      </c>
      <c r="K69" s="105" t="str">
        <f>IF(Tabela6[[#This Row],[ECP01]]="X",'x - susbtituido'!AH$2,"")</f>
        <v/>
      </c>
      <c r="L69" s="105" t="str">
        <f>IF(Tabela6[[#This Row],[ECP02]]="X",'x - susbtituido'!AI$2,"")</f>
        <v/>
      </c>
      <c r="M69" s="105" t="str">
        <f>IF(Tabela6[[#This Row],[ECP03]]="X",'x - susbtituido'!AJ$2,"")</f>
        <v/>
      </c>
      <c r="N69" s="105" t="str">
        <f>IF(Tabela6[[#This Row],[ECP04]]="X",'x - susbtituido'!AK$2,"")</f>
        <v/>
      </c>
      <c r="O69" s="105" t="str">
        <f>IF(Tabela6[[#This Row],[ECP05]]="X",'x - susbtituido'!AL$2,"")</f>
        <v/>
      </c>
      <c r="P69" s="105" t="str">
        <f>IF(Tabela6[[#This Row],[ECP06]]="X",'x - susbtituido'!AM$2,"")</f>
        <v/>
      </c>
      <c r="Q69" s="105" t="str">
        <f>IF(Tabela6[[#This Row],[NECP01]]="X",'x - susbtituido'!AN$2,"")</f>
        <v/>
      </c>
      <c r="R69" s="131" t="str">
        <f>IF(Tabela6[[#This Row],[EIS01]]="X",'x - susbtituido'!AO$2,"")</f>
        <v/>
      </c>
      <c r="S69" s="131" t="str">
        <f>IF(Tabela6[[#This Row],[EIS02]]="X",'x - susbtituido'!AP$2,"")</f>
        <v>EIS02</v>
      </c>
      <c r="T69" s="131" t="str">
        <f>IF(Tabela6[[#This Row],[EIS03]]="X",'x - susbtituido'!AQ$2,"")</f>
        <v>EIS03</v>
      </c>
      <c r="U69" s="131" t="str">
        <f>IF(Tabela6[[#This Row],[NEIS01]]="X",'x - susbtituido'!AR$2,"")</f>
        <v>NEIS01</v>
      </c>
      <c r="V69" s="131" t="str">
        <f>IF(Tabela6[[#This Row],[NEIS02]]="X",'x - susbtituido'!AS$2,"")</f>
        <v>NEIS02</v>
      </c>
      <c r="W69" s="131" t="str">
        <f>IF(Tabela6[[#This Row],[NECP03]]="X",'x - susbtituido'!AT$2,"")</f>
        <v>NECP03</v>
      </c>
    </row>
    <row r="70" spans="1:23" s="32" customFormat="1" ht="18.75" x14ac:dyDescent="0.25">
      <c r="A70" s="129">
        <v>11</v>
      </c>
      <c r="B70" s="130" t="s">
        <v>65</v>
      </c>
      <c r="C70" s="56" t="str">
        <f>IF(Tabela6[[#This Row],[ECM01]]="X",'x - susbtituido'!Z$2,"")</f>
        <v/>
      </c>
      <c r="D70" s="56" t="str">
        <f>IF(Tabela6[[#This Row],[ECM02]]="X",'x - susbtituido'!AA$2,"")</f>
        <v/>
      </c>
      <c r="E70" s="56" t="str">
        <f>IF(Tabela6[[#This Row],[ECM03]]="X",'x - susbtituido'!AB$2,"")</f>
        <v/>
      </c>
      <c r="F70" s="56" t="str">
        <f>IF(Tabela6[[#This Row],[ECM04]]="X",'x - susbtituido'!AC$2,"")</f>
        <v/>
      </c>
      <c r="G70" s="56" t="str">
        <f>IF(Tabela6[[#This Row],[ECM05]]="X",'x - susbtituido'!AD$2,"")</f>
        <v/>
      </c>
      <c r="H70" s="56" t="str">
        <f>IF(Tabela6[[#This Row],[ECM06]]="X",'x - susbtituido'!AE$2,"")</f>
        <v/>
      </c>
      <c r="I70" s="56" t="str">
        <f>IF(Tabela6[[#This Row],[ECM07]]="X",'x - susbtituido'!AF$2,"")</f>
        <v/>
      </c>
      <c r="J70" s="56" t="str">
        <f>IF(Tabela6[[#This Row],[ECM08]]="X",'x - susbtituido'!AG$2,"")</f>
        <v/>
      </c>
      <c r="K70" s="105" t="str">
        <f>IF(Tabela6[[#This Row],[ECP01]]="X",'x - susbtituido'!AH$2,"")</f>
        <v/>
      </c>
      <c r="L70" s="105" t="str">
        <f>IF(Tabela6[[#This Row],[ECP02]]="X",'x - susbtituido'!AI$2,"")</f>
        <v/>
      </c>
      <c r="M70" s="105" t="str">
        <f>IF(Tabela6[[#This Row],[ECP03]]="X",'x - susbtituido'!AJ$2,"")</f>
        <v/>
      </c>
      <c r="N70" s="105" t="str">
        <f>IF(Tabela6[[#This Row],[ECP04]]="X",'x - susbtituido'!AK$2,"")</f>
        <v/>
      </c>
      <c r="O70" s="105" t="str">
        <f>IF(Tabela6[[#This Row],[ECP05]]="X",'x - susbtituido'!AL$2,"")</f>
        <v/>
      </c>
      <c r="P70" s="105" t="str">
        <f>IF(Tabela6[[#This Row],[ECP06]]="X",'x - susbtituido'!AM$2,"")</f>
        <v/>
      </c>
      <c r="Q70" s="105" t="str">
        <f>IF(Tabela6[[#This Row],[NECP01]]="X",'x - susbtituido'!AN$2,"")</f>
        <v/>
      </c>
      <c r="R70" s="131" t="str">
        <f>IF(Tabela6[[#This Row],[EIS01]]="X",'x - susbtituido'!AO$2,"")</f>
        <v>EIS01</v>
      </c>
      <c r="S70" s="131" t="str">
        <f>IF(Tabela6[[#This Row],[EIS02]]="X",'x - susbtituido'!AP$2,"")</f>
        <v>EIS02</v>
      </c>
      <c r="T70" s="131" t="str">
        <f>IF(Tabela6[[#This Row],[EIS03]]="X",'x - susbtituido'!AQ$2,"")</f>
        <v>EIS03</v>
      </c>
      <c r="U70" s="131" t="str">
        <f>IF(Tabela6[[#This Row],[NEIS01]]="X",'x - susbtituido'!AR$2,"")</f>
        <v>NEIS01</v>
      </c>
      <c r="V70" s="131" t="str">
        <f>IF(Tabela6[[#This Row],[NEIS02]]="X",'x - susbtituido'!AS$2,"")</f>
        <v>NEIS02</v>
      </c>
      <c r="W70" s="131" t="str">
        <f>IF(Tabela6[[#This Row],[NECP03]]="X",'x - susbtituido'!AT$2,"")</f>
        <v>NECP03</v>
      </c>
    </row>
    <row r="71" spans="1:23" s="32" customFormat="1" ht="18.75" x14ac:dyDescent="0.25">
      <c r="A71" s="129">
        <v>12</v>
      </c>
      <c r="B71" s="130" t="s">
        <v>66</v>
      </c>
      <c r="C71" s="56" t="str">
        <f>IF(Tabela6[[#This Row],[ECM01]]="X",'x - susbtituido'!Z$2,"")</f>
        <v/>
      </c>
      <c r="D71" s="56" t="str">
        <f>IF(Tabela6[[#This Row],[ECM02]]="X",'x - susbtituido'!AA$2,"")</f>
        <v/>
      </c>
      <c r="E71" s="56" t="str">
        <f>IF(Tabela6[[#This Row],[ECM03]]="X",'x - susbtituido'!AB$2,"")</f>
        <v/>
      </c>
      <c r="F71" s="56" t="str">
        <f>IF(Tabela6[[#This Row],[ECM04]]="X",'x - susbtituido'!AC$2,"")</f>
        <v/>
      </c>
      <c r="G71" s="56" t="str">
        <f>IF(Tabela6[[#This Row],[ECM05]]="X",'x - susbtituido'!AD$2,"")</f>
        <v/>
      </c>
      <c r="H71" s="56" t="str">
        <f>IF(Tabela6[[#This Row],[ECM06]]="X",'x - susbtituido'!AE$2,"")</f>
        <v/>
      </c>
      <c r="I71" s="56" t="str">
        <f>IF(Tabela6[[#This Row],[ECM07]]="X",'x - susbtituido'!AF$2,"")</f>
        <v/>
      </c>
      <c r="J71" s="56" t="str">
        <f>IF(Tabela6[[#This Row],[ECM08]]="X",'x - susbtituido'!AG$2,"")</f>
        <v/>
      </c>
      <c r="K71" s="105" t="str">
        <f>IF(Tabela6[[#This Row],[ECP01]]="X",'x - susbtituido'!AH$2,"")</f>
        <v/>
      </c>
      <c r="L71" s="105" t="str">
        <f>IF(Tabela6[[#This Row],[ECP02]]="X",'x - susbtituido'!AI$2,"")</f>
        <v/>
      </c>
      <c r="M71" s="105" t="str">
        <f>IF(Tabela6[[#This Row],[ECP03]]="X",'x - susbtituido'!AJ$2,"")</f>
        <v/>
      </c>
      <c r="N71" s="105" t="str">
        <f>IF(Tabela6[[#This Row],[ECP04]]="X",'x - susbtituido'!AK$2,"")</f>
        <v/>
      </c>
      <c r="O71" s="105" t="str">
        <f>IF(Tabela6[[#This Row],[ECP05]]="X",'x - susbtituido'!AL$2,"")</f>
        <v/>
      </c>
      <c r="P71" s="105" t="str">
        <f>IF(Tabela6[[#This Row],[ECP06]]="X",'x - susbtituido'!AM$2,"")</f>
        <v/>
      </c>
      <c r="Q71" s="105" t="str">
        <f>IF(Tabela6[[#This Row],[NECP01]]="X",'x - susbtituido'!AN$2,"")</f>
        <v/>
      </c>
      <c r="R71" s="131" t="str">
        <f>IF(Tabela6[[#This Row],[EIS01]]="X",'x - susbtituido'!AO$2,"")</f>
        <v>EIS01</v>
      </c>
      <c r="S71" s="131" t="str">
        <f>IF(Tabela6[[#This Row],[EIS02]]="X",'x - susbtituido'!AP$2,"")</f>
        <v/>
      </c>
      <c r="T71" s="131" t="str">
        <f>IF(Tabela6[[#This Row],[EIS03]]="X",'x - susbtituido'!AQ$2,"")</f>
        <v>EIS03</v>
      </c>
      <c r="U71" s="131" t="str">
        <f>IF(Tabela6[[#This Row],[NEIS01]]="X",'x - susbtituido'!AR$2,"")</f>
        <v/>
      </c>
      <c r="V71" s="131" t="str">
        <f>IF(Tabela6[[#This Row],[NEIS02]]="X",'x - susbtituido'!AS$2,"")</f>
        <v/>
      </c>
      <c r="W71" s="131" t="str">
        <f>IF(Tabela6[[#This Row],[NECP03]]="X",'x - susbtituido'!AT$2,"")</f>
        <v/>
      </c>
    </row>
    <row r="72" spans="1:23" s="32" customFormat="1" ht="18.75" x14ac:dyDescent="0.25">
      <c r="A72" s="129">
        <v>13</v>
      </c>
      <c r="B72" s="130" t="s">
        <v>67</v>
      </c>
      <c r="C72" s="56" t="str">
        <f>IF(Tabela6[[#This Row],[ECM01]]="X",'x - susbtituido'!Z$2,"")</f>
        <v/>
      </c>
      <c r="D72" s="56" t="str">
        <f>IF(Tabela6[[#This Row],[ECM02]]="X",'x - susbtituido'!AA$2,"")</f>
        <v/>
      </c>
      <c r="E72" s="56" t="str">
        <f>IF(Tabela6[[#This Row],[ECM03]]="X",'x - susbtituido'!AB$2,"")</f>
        <v/>
      </c>
      <c r="F72" s="56" t="str">
        <f>IF(Tabela6[[#This Row],[ECM04]]="X",'x - susbtituido'!AC$2,"")</f>
        <v/>
      </c>
      <c r="G72" s="56" t="str">
        <f>IF(Tabela6[[#This Row],[ECM05]]="X",'x - susbtituido'!AD$2,"")</f>
        <v/>
      </c>
      <c r="H72" s="56" t="str">
        <f>IF(Tabela6[[#This Row],[ECM06]]="X",'x - susbtituido'!AE$2,"")</f>
        <v/>
      </c>
      <c r="I72" s="56" t="str">
        <f>IF(Tabela6[[#This Row],[ECM07]]="X",'x - susbtituido'!AF$2,"")</f>
        <v/>
      </c>
      <c r="J72" s="56" t="str">
        <f>IF(Tabela6[[#This Row],[ECM08]]="X",'x - susbtituido'!AG$2,"")</f>
        <v/>
      </c>
      <c r="K72" s="105" t="str">
        <f>IF(Tabela6[[#This Row],[ECP01]]="X",'x - susbtituido'!AH$2,"")</f>
        <v/>
      </c>
      <c r="L72" s="105" t="str">
        <f>IF(Tabela6[[#This Row],[ECP02]]="X",'x - susbtituido'!AI$2,"")</f>
        <v/>
      </c>
      <c r="M72" s="105" t="str">
        <f>IF(Tabela6[[#This Row],[ECP03]]="X",'x - susbtituido'!AJ$2,"")</f>
        <v/>
      </c>
      <c r="N72" s="105" t="str">
        <f>IF(Tabela6[[#This Row],[ECP04]]="X",'x - susbtituido'!AK$2,"")</f>
        <v/>
      </c>
      <c r="O72" s="105" t="str">
        <f>IF(Tabela6[[#This Row],[ECP05]]="X",'x - susbtituido'!AL$2,"")</f>
        <v/>
      </c>
      <c r="P72" s="105" t="str">
        <f>IF(Tabela6[[#This Row],[ECP06]]="X",'x - susbtituido'!AM$2,"")</f>
        <v/>
      </c>
      <c r="Q72" s="105" t="str">
        <f>IF(Tabela6[[#This Row],[NECP01]]="X",'x - susbtituido'!AN$2,"")</f>
        <v/>
      </c>
      <c r="R72" s="131" t="str">
        <f>IF(Tabela6[[#This Row],[EIS01]]="X",'x - susbtituido'!AO$2,"")</f>
        <v/>
      </c>
      <c r="S72" s="131" t="str">
        <f>IF(Tabela6[[#This Row],[EIS02]]="X",'x - susbtituido'!AP$2,"")</f>
        <v>EIS02</v>
      </c>
      <c r="T72" s="131" t="str">
        <f>IF(Tabela6[[#This Row],[EIS03]]="X",'x - susbtituido'!AQ$2,"")</f>
        <v/>
      </c>
      <c r="U72" s="131" t="str">
        <f>IF(Tabela6[[#This Row],[NEIS01]]="X",'x - susbtituido'!AR$2,"")</f>
        <v/>
      </c>
      <c r="V72" s="131" t="str">
        <f>IF(Tabela6[[#This Row],[NEIS02]]="X",'x - susbtituido'!AS$2,"")</f>
        <v/>
      </c>
      <c r="W72" s="131" t="str">
        <f>IF(Tabela6[[#This Row],[NECP03]]="X",'x - susbtituido'!AT$2,"")</f>
        <v/>
      </c>
    </row>
    <row r="73" spans="1:23" s="32" customFormat="1" ht="18.75" x14ac:dyDescent="0.25">
      <c r="A73" s="129">
        <v>14</v>
      </c>
      <c r="B73" s="130" t="s">
        <v>68</v>
      </c>
      <c r="C73" s="56" t="str">
        <f>IF(Tabela6[[#This Row],[ECM01]]="X",'x - susbtituido'!Z$2,"")</f>
        <v/>
      </c>
      <c r="D73" s="56" t="str">
        <f>IF(Tabela6[[#This Row],[ECM02]]="X",'x - susbtituido'!AA$2,"")</f>
        <v/>
      </c>
      <c r="E73" s="56" t="str">
        <f>IF(Tabela6[[#This Row],[ECM03]]="X",'x - susbtituido'!AB$2,"")</f>
        <v/>
      </c>
      <c r="F73" s="56" t="str">
        <f>IF(Tabela6[[#This Row],[ECM04]]="X",'x - susbtituido'!AC$2,"")</f>
        <v/>
      </c>
      <c r="G73" s="56" t="str">
        <f>IF(Tabela6[[#This Row],[ECM05]]="X",'x - susbtituido'!AD$2,"")</f>
        <v/>
      </c>
      <c r="H73" s="56" t="str">
        <f>IF(Tabela6[[#This Row],[ECM06]]="X",'x - susbtituido'!AE$2,"")</f>
        <v/>
      </c>
      <c r="I73" s="56" t="str">
        <f>IF(Tabela6[[#This Row],[ECM07]]="X",'x - susbtituido'!AF$2,"")</f>
        <v/>
      </c>
      <c r="J73" s="56" t="str">
        <f>IF(Tabela6[[#This Row],[ECM08]]="X",'x - susbtituido'!AG$2,"")</f>
        <v/>
      </c>
      <c r="K73" s="105" t="str">
        <f>IF(Tabela6[[#This Row],[ECP01]]="X",'x - susbtituido'!AH$2,"")</f>
        <v/>
      </c>
      <c r="L73" s="105" t="str">
        <f>IF(Tabela6[[#This Row],[ECP02]]="X",'x - susbtituido'!AI$2,"")</f>
        <v/>
      </c>
      <c r="M73" s="105" t="str">
        <f>IF(Tabela6[[#This Row],[ECP03]]="X",'x - susbtituido'!AJ$2,"")</f>
        <v/>
      </c>
      <c r="N73" s="105" t="str">
        <f>IF(Tabela6[[#This Row],[ECP04]]="X",'x - susbtituido'!AK$2,"")</f>
        <v/>
      </c>
      <c r="O73" s="105" t="str">
        <f>IF(Tabela6[[#This Row],[ECP05]]="X",'x - susbtituido'!AL$2,"")</f>
        <v/>
      </c>
      <c r="P73" s="105" t="str">
        <f>IF(Tabela6[[#This Row],[ECP06]]="X",'x - susbtituido'!AM$2,"")</f>
        <v/>
      </c>
      <c r="Q73" s="105" t="str">
        <f>IF(Tabela6[[#This Row],[NECP01]]="X",'x - susbtituido'!AN$2,"")</f>
        <v/>
      </c>
      <c r="R73" s="131" t="str">
        <f>IF(Tabela6[[#This Row],[EIS01]]="X",'x - susbtituido'!AO$2,"")</f>
        <v>EIS01</v>
      </c>
      <c r="S73" s="131" t="str">
        <f>IF(Tabela6[[#This Row],[EIS02]]="X",'x - susbtituido'!AP$2,"")</f>
        <v>EIS02</v>
      </c>
      <c r="T73" s="131" t="str">
        <f>IF(Tabela6[[#This Row],[EIS03]]="X",'x - susbtituido'!AQ$2,"")</f>
        <v/>
      </c>
      <c r="U73" s="131" t="str">
        <f>IF(Tabela6[[#This Row],[NEIS01]]="X",'x - susbtituido'!AR$2,"")</f>
        <v>NEIS01</v>
      </c>
      <c r="V73" s="131" t="str">
        <f>IF(Tabela6[[#This Row],[NEIS02]]="X",'x - susbtituido'!AS$2,"")</f>
        <v>NEIS02</v>
      </c>
      <c r="W73" s="131" t="str">
        <f>IF(Tabela6[[#This Row],[NECP03]]="X",'x - susbtituido'!AT$2,"")</f>
        <v>NECP03</v>
      </c>
    </row>
    <row r="74" spans="1:23" s="34" customFormat="1" ht="18.75" x14ac:dyDescent="0.25">
      <c r="A74" s="135">
        <v>15</v>
      </c>
      <c r="B74" s="136" t="s">
        <v>69</v>
      </c>
      <c r="C74" s="56" t="str">
        <f>IF(Tabela6[[#This Row],[ECM01]]="X",'x - susbtituido'!Z$2,"")</f>
        <v/>
      </c>
      <c r="D74" s="56" t="str">
        <f>IF(Tabela6[[#This Row],[ECM02]]="X",'x - susbtituido'!AA$2,"")</f>
        <v/>
      </c>
      <c r="E74" s="56" t="str">
        <f>IF(Tabela6[[#This Row],[ECM03]]="X",'x - susbtituido'!AB$2,"")</f>
        <v/>
      </c>
      <c r="F74" s="56" t="str">
        <f>IF(Tabela6[[#This Row],[ECM04]]="X",'x - susbtituido'!AC$2,"")</f>
        <v/>
      </c>
      <c r="G74" s="56" t="str">
        <f>IF(Tabela6[[#This Row],[ECM05]]="X",'x - susbtituido'!AD$2,"")</f>
        <v/>
      </c>
      <c r="H74" s="56" t="str">
        <f>IF(Tabela6[[#This Row],[ECM06]]="X",'x - susbtituido'!AE$2,"")</f>
        <v/>
      </c>
      <c r="I74" s="56" t="str">
        <f>IF(Tabela6[[#This Row],[ECM07]]="X",'x - susbtituido'!AF$2,"")</f>
        <v/>
      </c>
      <c r="J74" s="56" t="str">
        <f>IF(Tabela6[[#This Row],[ECM08]]="X",'x - susbtituido'!AG$2,"")</f>
        <v/>
      </c>
      <c r="K74" s="105" t="str">
        <f>IF(Tabela6[[#This Row],[ECP01]]="X",'x - susbtituido'!AH$2,"")</f>
        <v/>
      </c>
      <c r="L74" s="105" t="str">
        <f>IF(Tabela6[[#This Row],[ECP02]]="X",'x - susbtituido'!AI$2,"")</f>
        <v/>
      </c>
      <c r="M74" s="105" t="str">
        <f>IF(Tabela6[[#This Row],[ECP03]]="X",'x - susbtituido'!AJ$2,"")</f>
        <v/>
      </c>
      <c r="N74" s="105" t="str">
        <f>IF(Tabela6[[#This Row],[ECP04]]="X",'x - susbtituido'!AK$2,"")</f>
        <v/>
      </c>
      <c r="O74" s="105" t="str">
        <f>IF(Tabela6[[#This Row],[ECP05]]="X",'x - susbtituido'!AL$2,"")</f>
        <v/>
      </c>
      <c r="P74" s="105" t="str">
        <f>IF(Tabela6[[#This Row],[ECP06]]="X",'x - susbtituido'!AM$2,"")</f>
        <v/>
      </c>
      <c r="Q74" s="105" t="str">
        <f>IF(Tabela6[[#This Row],[NECP01]]="X",'x - susbtituido'!AN$2,"")</f>
        <v/>
      </c>
      <c r="R74" s="131" t="str">
        <f>IF(Tabela6[[#This Row],[EIS01]]="X",'x - susbtituido'!AO$2,"")</f>
        <v/>
      </c>
      <c r="S74" s="131" t="str">
        <f>IF(Tabela6[[#This Row],[EIS02]]="X",'x - susbtituido'!AP$2,"")</f>
        <v/>
      </c>
      <c r="T74" s="131" t="str">
        <f>IF(Tabela6[[#This Row],[EIS03]]="X",'x - susbtituido'!AQ$2,"")</f>
        <v>EIS03</v>
      </c>
      <c r="U74" s="131" t="str">
        <f>IF(Tabela6[[#This Row],[NEIS01]]="X",'x - susbtituido'!AR$2,"")</f>
        <v/>
      </c>
      <c r="V74" s="131" t="str">
        <f>IF(Tabela6[[#This Row],[NEIS02]]="X",'x - susbtituido'!AS$2,"")</f>
        <v/>
      </c>
      <c r="W74" s="131" t="str">
        <f>IF(Tabela6[[#This Row],[NECP03]]="X",'x - susbtituido'!AT$2,"")</f>
        <v>NECP03</v>
      </c>
    </row>
    <row r="75" spans="1:23" s="34" customFormat="1" ht="18.75" x14ac:dyDescent="0.25">
      <c r="A75" s="135">
        <v>16</v>
      </c>
      <c r="B75" s="136" t="s">
        <v>70</v>
      </c>
      <c r="C75" s="56" t="str">
        <f>IF(Tabela6[[#This Row],[ECM01]]="X",'x - susbtituido'!Z$2,"")</f>
        <v/>
      </c>
      <c r="D75" s="56" t="str">
        <f>IF(Tabela6[[#This Row],[ECM02]]="X",'x - susbtituido'!AA$2,"")</f>
        <v/>
      </c>
      <c r="E75" s="56" t="str">
        <f>IF(Tabela6[[#This Row],[ECM03]]="X",'x - susbtituido'!AB$2,"")</f>
        <v/>
      </c>
      <c r="F75" s="56" t="str">
        <f>IF(Tabela6[[#This Row],[ECM04]]="X",'x - susbtituido'!AC$2,"")</f>
        <v/>
      </c>
      <c r="G75" s="56" t="str">
        <f>IF(Tabela6[[#This Row],[ECM05]]="X",'x - susbtituido'!AD$2,"")</f>
        <v/>
      </c>
      <c r="H75" s="56" t="str">
        <f>IF(Tabela6[[#This Row],[ECM06]]="X",'x - susbtituido'!AE$2,"")</f>
        <v/>
      </c>
      <c r="I75" s="56" t="str">
        <f>IF(Tabela6[[#This Row],[ECM07]]="X",'x - susbtituido'!AF$2,"")</f>
        <v/>
      </c>
      <c r="J75" s="56" t="str">
        <f>IF(Tabela6[[#This Row],[ECM08]]="X",'x - susbtituido'!AG$2,"")</f>
        <v/>
      </c>
      <c r="K75" s="105" t="str">
        <f>IF(Tabela6[[#This Row],[ECP01]]="X",'x - susbtituido'!AH$2,"")</f>
        <v/>
      </c>
      <c r="L75" s="105" t="str">
        <f>IF(Tabela6[[#This Row],[ECP02]]="X",'x - susbtituido'!AI$2,"")</f>
        <v/>
      </c>
      <c r="M75" s="105" t="str">
        <f>IF(Tabela6[[#This Row],[ECP03]]="X",'x - susbtituido'!AJ$2,"")</f>
        <v/>
      </c>
      <c r="N75" s="105" t="str">
        <f>IF(Tabela6[[#This Row],[ECP04]]="X",'x - susbtituido'!AK$2,"")</f>
        <v/>
      </c>
      <c r="O75" s="105" t="str">
        <f>IF(Tabela6[[#This Row],[ECP05]]="X",'x - susbtituido'!AL$2,"")</f>
        <v/>
      </c>
      <c r="P75" s="105" t="str">
        <f>IF(Tabela6[[#This Row],[ECP06]]="X",'x - susbtituido'!AM$2,"")</f>
        <v/>
      </c>
      <c r="Q75" s="105" t="str">
        <f>IF(Tabela6[[#This Row],[NECP01]]="X",'x - susbtituido'!AN$2,"")</f>
        <v/>
      </c>
      <c r="R75" s="131" t="str">
        <f>IF(Tabela6[[#This Row],[EIS01]]="X",'x - susbtituido'!AO$2,"")</f>
        <v/>
      </c>
      <c r="S75" s="131" t="str">
        <f>IF(Tabela6[[#This Row],[EIS02]]="X",'x - susbtituido'!AP$2,"")</f>
        <v/>
      </c>
      <c r="T75" s="131" t="str">
        <f>IF(Tabela6[[#This Row],[EIS03]]="X",'x - susbtituido'!AQ$2,"")</f>
        <v/>
      </c>
      <c r="U75" s="131" t="str">
        <f>IF(Tabela6[[#This Row],[NEIS01]]="X",'x - susbtituido'!AR$2,"")</f>
        <v/>
      </c>
      <c r="V75" s="131" t="str">
        <f>IF(Tabela6[[#This Row],[NEIS02]]="X",'x - susbtituido'!AS$2,"")</f>
        <v>NEIS02</v>
      </c>
      <c r="W75" s="131" t="str">
        <f>IF(Tabela6[[#This Row],[NECP03]]="X",'x - susbtituido'!AT$2,"")</f>
        <v>NECP03</v>
      </c>
    </row>
    <row r="76" spans="1:23" s="34" customFormat="1" ht="18.75" x14ac:dyDescent="0.25">
      <c r="A76" s="135">
        <v>17</v>
      </c>
      <c r="B76" s="136" t="s">
        <v>80</v>
      </c>
      <c r="C76" s="165" t="str">
        <f>IF(Tabela6[[#This Row],[ECM01]]="X",'x - susbtituido'!Z$2,"")</f>
        <v/>
      </c>
      <c r="D76" s="165" t="str">
        <f>IF(Tabela6[[#This Row],[ECM02]]="X",'x - susbtituido'!AA$2,"")</f>
        <v/>
      </c>
      <c r="E76" s="165" t="str">
        <f>IF(Tabela6[[#This Row],[ECM03]]="X",'x - susbtituido'!AB$2,"")</f>
        <v/>
      </c>
      <c r="F76" s="165" t="str">
        <f>IF(Tabela6[[#This Row],[ECM04]]="X",'x - susbtituido'!AC$2,"")</f>
        <v/>
      </c>
      <c r="G76" s="165" t="str">
        <f>IF(Tabela6[[#This Row],[ECM05]]="X",'x - susbtituido'!AD$2,"")</f>
        <v/>
      </c>
      <c r="H76" s="165" t="str">
        <f>IF(Tabela6[[#This Row],[ECM06]]="X",'x - susbtituido'!AE$2,"")</f>
        <v/>
      </c>
      <c r="I76" s="165" t="str">
        <f>IF(Tabela6[[#This Row],[ECM07]]="X",'x - susbtituido'!AF$2,"")</f>
        <v/>
      </c>
      <c r="J76" s="165" t="str">
        <f>IF(Tabela6[[#This Row],[ECM08]]="X",'x - susbtituido'!AG$2,"")</f>
        <v/>
      </c>
      <c r="K76" s="105" t="str">
        <f>IF(Tabela6[[#This Row],[ECP01]]="X",'x - susbtituido'!AH$2,"")</f>
        <v/>
      </c>
      <c r="L76" s="105" t="str">
        <f>IF(Tabela6[[#This Row],[ECP02]]="X",'x - susbtituido'!AI$2,"")</f>
        <v/>
      </c>
      <c r="M76" s="105" t="str">
        <f>IF(Tabela6[[#This Row],[ECP03]]="X",'x - susbtituido'!AJ$2,"")</f>
        <v/>
      </c>
      <c r="N76" s="105" t="str">
        <f>IF(Tabela6[[#This Row],[ECP04]]="X",'x - susbtituido'!AK$2,"")</f>
        <v/>
      </c>
      <c r="O76" s="105" t="str">
        <f>IF(Tabela6[[#This Row],[ECP05]]="X",'x - susbtituido'!AL$2,"")</f>
        <v/>
      </c>
      <c r="P76" s="105" t="str">
        <f>IF(Tabela6[[#This Row],[ECP06]]="X",'x - susbtituido'!AM$2,"")</f>
        <v/>
      </c>
      <c r="Q76" s="105" t="str">
        <f>IF(Tabela6[[#This Row],[NECP01]]="X",'x - susbtituido'!AN$2,"")</f>
        <v/>
      </c>
      <c r="R76" s="131" t="str">
        <f>IF(Tabela6[[#This Row],[EIS01]]="X",'x - susbtituido'!AO$2,"")</f>
        <v>EIS01</v>
      </c>
      <c r="S76" s="131" t="str">
        <f>IF(Tabela6[[#This Row],[EIS02]]="X",'x - susbtituido'!AP$2,"")</f>
        <v>EIS02</v>
      </c>
      <c r="T76" s="131" t="str">
        <f>IF(Tabela6[[#This Row],[EIS03]]="X",'x - susbtituido'!AQ$2,"")</f>
        <v>EIS03</v>
      </c>
      <c r="U76" s="131" t="str">
        <f>IF(Tabela6[[#This Row],[NEIS01]]="X",'x - susbtituido'!AR$2,"")</f>
        <v>NEIS01</v>
      </c>
      <c r="V76" s="131" t="str">
        <f>IF(Tabela6[[#This Row],[NEIS02]]="X",'x - susbtituido'!AS$2,"")</f>
        <v>NEIS02</v>
      </c>
      <c r="W76" s="131" t="str">
        <f>IF(Tabela6[[#This Row],[NECP03]]="X",'x - susbtituido'!AT$2,"")</f>
        <v>NECP03</v>
      </c>
    </row>
    <row r="77" spans="1:23" s="34" customFormat="1" ht="19.5" thickBot="1" x14ac:dyDescent="0.3">
      <c r="A77" s="135">
        <v>18</v>
      </c>
      <c r="B77" s="136" t="s">
        <v>71</v>
      </c>
      <c r="C77" s="166" t="str">
        <f>IF(Tabela6[[#This Row],[ECM01]]="X",'x - susbtituido'!Z$2,"")</f>
        <v/>
      </c>
      <c r="D77" s="166" t="str">
        <f>IF(Tabela6[[#This Row],[ECM02]]="X",'x - susbtituido'!AA$2,"")</f>
        <v/>
      </c>
      <c r="E77" s="166" t="str">
        <f>IF(Tabela6[[#This Row],[ECM03]]="X",'x - susbtituido'!AB$2,"")</f>
        <v/>
      </c>
      <c r="F77" s="166" t="str">
        <f>IF(Tabela6[[#This Row],[ECM04]]="X",'x - susbtituido'!AC$2,"")</f>
        <v/>
      </c>
      <c r="G77" s="166" t="str">
        <f>IF(Tabela6[[#This Row],[ECM05]]="X",'x - susbtituido'!AD$2,"")</f>
        <v/>
      </c>
      <c r="H77" s="166" t="str">
        <f>IF(Tabela6[[#This Row],[ECM06]]="X",'x - susbtituido'!AE$2,"")</f>
        <v/>
      </c>
      <c r="I77" s="166" t="str">
        <f>IF(Tabela6[[#This Row],[ECM07]]="X",'x - susbtituido'!AF$2,"")</f>
        <v/>
      </c>
      <c r="J77" s="166" t="str">
        <f>IF(Tabela6[[#This Row],[ECM08]]="X",'x - susbtituido'!AG$2,"")</f>
        <v/>
      </c>
      <c r="K77" s="105" t="str">
        <f>IF(Tabela6[[#This Row],[ECP01]]="X",'x - susbtituido'!AH$2,"")</f>
        <v/>
      </c>
      <c r="L77" s="105" t="str">
        <f>IF(Tabela6[[#This Row],[ECP02]]="X",'x - susbtituido'!AI$2,"")</f>
        <v/>
      </c>
      <c r="M77" s="105" t="str">
        <f>IF(Tabela6[[#This Row],[ECP03]]="X",'x - susbtituido'!AJ$2,"")</f>
        <v/>
      </c>
      <c r="N77" s="105" t="str">
        <f>IF(Tabela6[[#This Row],[ECP04]]="X",'x - susbtituido'!AK$2,"")</f>
        <v/>
      </c>
      <c r="O77" s="105" t="str">
        <f>IF(Tabela6[[#This Row],[ECP05]]="X",'x - susbtituido'!AL$2,"")</f>
        <v/>
      </c>
      <c r="P77" s="105" t="str">
        <f>IF(Tabela6[[#This Row],[ECP06]]="X",'x - susbtituido'!AM$2,"")</f>
        <v/>
      </c>
      <c r="Q77" s="105" t="str">
        <f>IF(Tabela6[[#This Row],[NECP01]]="X",'x - susbtituido'!AN$2,"")</f>
        <v/>
      </c>
      <c r="R77" s="131" t="str">
        <f>IF(Tabela6[[#This Row],[EIS01]]="X",'x - susbtituido'!AO$2,"")</f>
        <v>EIS01</v>
      </c>
      <c r="S77" s="131" t="str">
        <f>IF(Tabela6[[#This Row],[EIS02]]="X",'x - susbtituido'!AP$2,"")</f>
        <v/>
      </c>
      <c r="T77" s="131" t="str">
        <f>IF(Tabela6[[#This Row],[EIS03]]="X",'x - susbtituido'!AQ$2,"")</f>
        <v>EIS03</v>
      </c>
      <c r="U77" s="131" t="str">
        <f>IF(Tabela6[[#This Row],[NEIS01]]="X",'x - susbtituido'!AR$2,"")</f>
        <v>NEIS01</v>
      </c>
      <c r="V77" s="131" t="str">
        <f>IF(Tabela6[[#This Row],[NEIS02]]="X",'x - susbtituido'!AS$2,"")</f>
        <v>NEIS02</v>
      </c>
      <c r="W77" s="131" t="str">
        <f>IF(Tabela6[[#This Row],[NECP03]]="X",'x - susbtituido'!AT$2,"")</f>
        <v>NECP03</v>
      </c>
    </row>
    <row r="78" spans="1:23" s="33" customFormat="1" ht="32.25" customHeight="1" x14ac:dyDescent="0.25">
      <c r="A78" s="163" t="s">
        <v>35</v>
      </c>
      <c r="B78" s="164">
        <f>SUBTOTAL(103,Tabela613[HABILIDADES])</f>
        <v>18</v>
      </c>
      <c r="C78" s="150">
        <f>COUNTIF(Tabela613[ECM01],Z2)</f>
        <v>0</v>
      </c>
      <c r="D78" s="150">
        <f>COUNTIF(Tabela613[ECM02],AA2)</f>
        <v>0</v>
      </c>
      <c r="E78" s="150">
        <f>COUNTIF(Tabela613[ECM03],AB2)</f>
        <v>0</v>
      </c>
      <c r="F78" s="150">
        <f>COUNTIF(Tabela613[ECM04],AC2)</f>
        <v>0</v>
      </c>
      <c r="G78" s="150">
        <f>COUNTIF(Tabela613[ECM05],AD2)</f>
        <v>0</v>
      </c>
      <c r="H78" s="150">
        <f>COUNTIF(Tabela613[ECM06],AE2)</f>
        <v>0</v>
      </c>
      <c r="I78" s="150">
        <f>COUNTIF(Tabela613[ECM07],AF2)</f>
        <v>0</v>
      </c>
      <c r="J78" s="150">
        <f>COUNTIF(Tabela613[ECM08],AG2)</f>
        <v>0</v>
      </c>
      <c r="K78" s="157">
        <f>COUNTIF(Tabela613[ECP01],AH2)</f>
        <v>0</v>
      </c>
      <c r="L78" s="157">
        <f>COUNTIF(Tabela613[ECP02],AI2)</f>
        <v>0</v>
      </c>
      <c r="M78" s="157">
        <f>COUNTIF(Tabela613[ECP03],AJ2)</f>
        <v>0</v>
      </c>
      <c r="N78" s="157">
        <f>COUNTIF(Tabela613[ECP04],AK2)</f>
        <v>0</v>
      </c>
      <c r="O78" s="157">
        <f>COUNTIF(Tabela613[ECP05],AL2)</f>
        <v>0</v>
      </c>
      <c r="P78" s="157">
        <f>COUNTIF(Tabela613[ECP06],AM2)</f>
        <v>0</v>
      </c>
      <c r="Q78" s="157">
        <f>COUNTIF(Tabela613[NECP01],AN2)</f>
        <v>0</v>
      </c>
      <c r="R78" s="160">
        <f>COUNTIF(Tabela613[EIS01],AO2)</f>
        <v>11</v>
      </c>
      <c r="S78" s="160">
        <f>COUNTIF(Tabela613[EIS02],AP2)</f>
        <v>7</v>
      </c>
      <c r="T78" s="160">
        <f>COUNTIF(Tabela613[EIS03],AQ2)</f>
        <v>14</v>
      </c>
      <c r="U78" s="160">
        <f>COUNTIF(Tabela613[NEIS01],AR2)</f>
        <v>10</v>
      </c>
      <c r="V78" s="160">
        <f>COUNTIF(Tabela613[NEIS02],AS2)</f>
        <v>14</v>
      </c>
      <c r="W78" s="160">
        <f>COUNTIF(Tabela613[NECP03],AT2)</f>
        <v>13</v>
      </c>
    </row>
    <row r="79" spans="1:23" s="34" customFormat="1" ht="15.75" x14ac:dyDescent="0.25">
      <c r="A79" s="35"/>
      <c r="C79" s="36"/>
      <c r="D79" s="36"/>
      <c r="E79" s="36"/>
      <c r="F79" s="36"/>
      <c r="G79" s="36"/>
      <c r="H79" s="37"/>
      <c r="I79" s="37"/>
      <c r="J79" s="36"/>
      <c r="K79" s="36"/>
      <c r="L79" s="36"/>
      <c r="M79" s="36"/>
      <c r="N79" s="36"/>
      <c r="O79" s="36"/>
      <c r="P79" s="36"/>
      <c r="Q79" s="36"/>
      <c r="T79" s="38"/>
      <c r="U79" s="38"/>
    </row>
    <row r="80" spans="1:23" s="34" customFormat="1" x14ac:dyDescent="0.25">
      <c r="A80" s="39"/>
    </row>
    <row r="81" spans="1:21" s="34" customFormat="1" ht="15.75" x14ac:dyDescent="0.25">
      <c r="A81" s="35"/>
      <c r="C81" s="36"/>
      <c r="D81" s="36"/>
      <c r="E81" s="36"/>
      <c r="F81" s="36"/>
      <c r="G81" s="36"/>
      <c r="H81" s="37"/>
      <c r="I81" s="37"/>
      <c r="J81" s="36"/>
      <c r="K81" s="36"/>
      <c r="L81" s="36"/>
      <c r="M81" s="36"/>
      <c r="N81" s="36"/>
      <c r="O81" s="36"/>
      <c r="P81" s="36"/>
      <c r="Q81" s="36"/>
      <c r="T81" s="38"/>
      <c r="U81" s="38"/>
    </row>
    <row r="82" spans="1:21" s="34" customFormat="1" ht="15.75" x14ac:dyDescent="0.25">
      <c r="A82" s="35"/>
      <c r="C82" s="36"/>
      <c r="D82" s="36"/>
      <c r="E82" s="36"/>
      <c r="F82" s="36"/>
      <c r="G82" s="36"/>
      <c r="H82" s="37"/>
      <c r="I82" s="37"/>
      <c r="J82" s="36"/>
      <c r="K82" s="36"/>
      <c r="L82" s="36"/>
      <c r="M82" s="36"/>
      <c r="N82" s="36"/>
      <c r="O82" s="36"/>
      <c r="P82" s="36"/>
      <c r="Q82" s="36"/>
      <c r="T82" s="38"/>
      <c r="U82" s="38"/>
    </row>
    <row r="83" spans="1:21" s="34" customFormat="1" ht="15.75" x14ac:dyDescent="0.25">
      <c r="A83" s="35"/>
      <c r="C83" s="36"/>
      <c r="D83" s="36"/>
      <c r="E83" s="36"/>
      <c r="F83" s="36"/>
      <c r="G83" s="36"/>
      <c r="H83" s="37"/>
      <c r="I83" s="37"/>
      <c r="J83" s="36"/>
      <c r="K83" s="36"/>
      <c r="L83" s="36"/>
      <c r="M83" s="36"/>
      <c r="N83" s="36"/>
      <c r="O83" s="36"/>
      <c r="P83" s="36"/>
      <c r="Q83" s="36"/>
      <c r="T83" s="38"/>
      <c r="U83" s="38"/>
    </row>
    <row r="84" spans="1:21" s="34" customFormat="1" ht="15.75" x14ac:dyDescent="0.25">
      <c r="A84" s="35"/>
      <c r="C84" s="36"/>
      <c r="D84" s="36"/>
      <c r="E84" s="36"/>
      <c r="F84" s="36"/>
      <c r="G84" s="36"/>
      <c r="H84" s="37"/>
      <c r="I84" s="37"/>
      <c r="J84" s="36"/>
      <c r="K84" s="36"/>
      <c r="L84" s="36"/>
      <c r="M84" s="36"/>
      <c r="N84" s="36"/>
      <c r="O84" s="36"/>
      <c r="P84" s="36"/>
      <c r="Q84" s="36"/>
      <c r="T84" s="38"/>
      <c r="U84" s="38"/>
    </row>
    <row r="85" spans="1:21" s="34" customFormat="1" ht="15.75" x14ac:dyDescent="0.25">
      <c r="A85" s="35"/>
      <c r="C85" s="36"/>
      <c r="D85" s="36"/>
      <c r="E85" s="36"/>
      <c r="F85" s="36"/>
      <c r="G85" s="36"/>
      <c r="H85" s="37"/>
      <c r="I85" s="37"/>
      <c r="J85" s="36"/>
      <c r="K85" s="36"/>
      <c r="L85" s="36"/>
      <c r="M85" s="36"/>
      <c r="N85" s="36"/>
      <c r="O85" s="36"/>
      <c r="P85" s="36"/>
      <c r="Q85" s="36"/>
      <c r="T85" s="38"/>
      <c r="U85" s="38"/>
    </row>
    <row r="86" spans="1:21" s="34" customFormat="1" ht="15.75" x14ac:dyDescent="0.25">
      <c r="A86" s="35"/>
      <c r="C86" s="36"/>
      <c r="D86" s="36"/>
      <c r="E86" s="36"/>
      <c r="F86" s="36"/>
      <c r="G86" s="36"/>
      <c r="H86" s="37"/>
      <c r="I86" s="37"/>
      <c r="J86" s="36"/>
      <c r="K86" s="36"/>
      <c r="L86" s="36"/>
      <c r="M86" s="36"/>
      <c r="N86" s="36"/>
      <c r="O86" s="36"/>
      <c r="P86" s="36"/>
      <c r="Q86" s="36"/>
      <c r="T86" s="38"/>
      <c r="U86" s="38"/>
    </row>
    <row r="87" spans="1:21" s="34" customFormat="1" ht="15.75" x14ac:dyDescent="0.25">
      <c r="A87" s="35"/>
      <c r="C87" s="36"/>
      <c r="D87" s="36"/>
      <c r="E87" s="36"/>
      <c r="F87" s="36"/>
      <c r="G87" s="36"/>
      <c r="H87" s="37"/>
      <c r="I87" s="37"/>
      <c r="J87" s="36"/>
      <c r="K87" s="36"/>
      <c r="L87" s="36"/>
      <c r="M87" s="36"/>
      <c r="N87" s="36"/>
      <c r="O87" s="36"/>
      <c r="P87" s="36"/>
      <c r="Q87" s="36"/>
      <c r="T87" s="38"/>
      <c r="U87" s="38"/>
    </row>
    <row r="88" spans="1:21" s="34" customFormat="1" ht="15.75" x14ac:dyDescent="0.25">
      <c r="A88" s="35"/>
      <c r="C88" s="36"/>
      <c r="D88" s="36"/>
      <c r="E88" s="36"/>
      <c r="F88" s="36"/>
      <c r="G88" s="36"/>
      <c r="H88" s="37"/>
      <c r="I88" s="37"/>
      <c r="J88" s="36"/>
      <c r="K88" s="36"/>
      <c r="L88" s="36"/>
      <c r="M88" s="36"/>
      <c r="N88" s="36"/>
      <c r="O88" s="36"/>
      <c r="P88" s="36"/>
      <c r="Q88" s="36"/>
      <c r="T88" s="38"/>
      <c r="U88" s="38"/>
    </row>
    <row r="89" spans="1:21" s="34" customFormat="1" ht="15.75" x14ac:dyDescent="0.25">
      <c r="A89" s="35"/>
      <c r="C89" s="36"/>
      <c r="D89" s="36"/>
      <c r="E89" s="36"/>
      <c r="F89" s="36"/>
      <c r="G89" s="36"/>
      <c r="H89" s="37"/>
      <c r="I89" s="37"/>
      <c r="J89" s="36"/>
      <c r="K89" s="36"/>
      <c r="L89" s="36"/>
      <c r="M89" s="36"/>
      <c r="N89" s="36"/>
      <c r="O89" s="36"/>
      <c r="P89" s="36"/>
      <c r="Q89" s="36"/>
      <c r="T89" s="38"/>
      <c r="U89" s="38"/>
    </row>
    <row r="90" spans="1:21" s="34" customFormat="1" ht="15.75" x14ac:dyDescent="0.25">
      <c r="A90" s="35"/>
      <c r="C90" s="36"/>
      <c r="D90" s="36"/>
      <c r="E90" s="36"/>
      <c r="F90" s="36"/>
      <c r="G90" s="36"/>
      <c r="H90" s="37"/>
      <c r="I90" s="37"/>
      <c r="J90" s="36"/>
      <c r="K90" s="36"/>
      <c r="L90" s="36"/>
      <c r="M90" s="36"/>
      <c r="N90" s="36"/>
      <c r="O90" s="36"/>
      <c r="P90" s="36"/>
      <c r="Q90" s="36"/>
      <c r="T90" s="38"/>
      <c r="U90" s="38"/>
    </row>
    <row r="91" spans="1:21" s="34" customFormat="1" ht="15.75" x14ac:dyDescent="0.25">
      <c r="A91" s="35"/>
      <c r="C91" s="36"/>
      <c r="D91" s="36"/>
      <c r="E91" s="36"/>
      <c r="F91" s="36"/>
      <c r="G91" s="36"/>
      <c r="H91" s="37"/>
      <c r="I91" s="37"/>
      <c r="J91" s="36"/>
      <c r="K91" s="36"/>
      <c r="L91" s="36"/>
      <c r="M91" s="36"/>
      <c r="N91" s="36"/>
      <c r="O91" s="36"/>
      <c r="P91" s="36"/>
      <c r="Q91" s="36"/>
      <c r="T91" s="38"/>
      <c r="U91" s="38"/>
    </row>
    <row r="92" spans="1:21" s="34" customFormat="1" ht="15.75" x14ac:dyDescent="0.25">
      <c r="A92" s="35"/>
      <c r="C92" s="36"/>
      <c r="D92" s="36"/>
      <c r="E92" s="36"/>
      <c r="F92" s="36"/>
      <c r="G92" s="36"/>
      <c r="H92" s="37"/>
      <c r="I92" s="37"/>
      <c r="J92" s="36"/>
      <c r="K92" s="36"/>
      <c r="L92" s="36"/>
      <c r="M92" s="36"/>
      <c r="N92" s="36"/>
      <c r="O92" s="36"/>
      <c r="P92" s="36"/>
      <c r="Q92" s="36"/>
      <c r="T92" s="38"/>
      <c r="U92" s="38"/>
    </row>
    <row r="93" spans="1:21" s="34" customFormat="1" ht="15.75" x14ac:dyDescent="0.25">
      <c r="A93" s="35"/>
      <c r="C93" s="36"/>
      <c r="D93" s="36"/>
      <c r="E93" s="36"/>
      <c r="F93" s="36"/>
      <c r="G93" s="36"/>
      <c r="H93" s="37"/>
      <c r="I93" s="37"/>
      <c r="J93" s="36"/>
      <c r="K93" s="36"/>
      <c r="L93" s="36"/>
      <c r="M93" s="36"/>
      <c r="N93" s="36"/>
      <c r="O93" s="36"/>
      <c r="P93" s="36"/>
      <c r="Q93" s="36"/>
      <c r="T93" s="38"/>
      <c r="U93" s="38"/>
    </row>
    <row r="94" spans="1:21" s="34" customFormat="1" ht="15.75" x14ac:dyDescent="0.25">
      <c r="A94" s="35"/>
      <c r="C94" s="36"/>
      <c r="D94" s="36"/>
      <c r="E94" s="36"/>
      <c r="F94" s="36"/>
      <c r="G94" s="36"/>
      <c r="H94" s="37"/>
      <c r="I94" s="37"/>
      <c r="J94" s="36"/>
      <c r="K94" s="36"/>
      <c r="L94" s="36"/>
      <c r="M94" s="36"/>
      <c r="N94" s="36"/>
      <c r="O94" s="36"/>
      <c r="P94" s="36"/>
      <c r="Q94" s="36"/>
      <c r="T94" s="38"/>
      <c r="U94" s="38"/>
    </row>
    <row r="95" spans="1:21" s="34" customFormat="1" ht="15.75" x14ac:dyDescent="0.25">
      <c r="A95" s="35"/>
      <c r="C95" s="36"/>
      <c r="D95" s="36"/>
      <c r="E95" s="36"/>
      <c r="F95" s="36"/>
      <c r="G95" s="36"/>
      <c r="H95" s="37"/>
      <c r="I95" s="37"/>
      <c r="J95" s="36"/>
      <c r="K95" s="36"/>
      <c r="L95" s="36"/>
      <c r="M95" s="36"/>
      <c r="N95" s="36"/>
      <c r="O95" s="36"/>
      <c r="P95" s="36"/>
      <c r="Q95" s="36"/>
      <c r="T95" s="38"/>
      <c r="U95" s="38"/>
    </row>
    <row r="96" spans="1:21" s="34" customFormat="1" ht="15.75" x14ac:dyDescent="0.25">
      <c r="A96" s="35"/>
      <c r="C96" s="36"/>
      <c r="D96" s="36"/>
      <c r="E96" s="36"/>
      <c r="F96" s="36"/>
      <c r="G96" s="36"/>
      <c r="H96" s="37"/>
      <c r="I96" s="37"/>
      <c r="J96" s="36"/>
      <c r="K96" s="36"/>
      <c r="L96" s="36"/>
      <c r="M96" s="36"/>
      <c r="N96" s="36"/>
      <c r="O96" s="36"/>
      <c r="P96" s="36"/>
      <c r="Q96" s="36"/>
      <c r="T96" s="38"/>
      <c r="U96" s="38"/>
    </row>
    <row r="97" spans="1:21" s="34" customFormat="1" ht="15.75" x14ac:dyDescent="0.25">
      <c r="A97" s="35"/>
      <c r="C97" s="36"/>
      <c r="D97" s="36"/>
      <c r="E97" s="36"/>
      <c r="F97" s="36"/>
      <c r="G97" s="36"/>
      <c r="H97" s="37"/>
      <c r="I97" s="37"/>
      <c r="J97" s="36"/>
      <c r="K97" s="36"/>
      <c r="L97" s="36"/>
      <c r="M97" s="36"/>
      <c r="N97" s="36"/>
      <c r="O97" s="36"/>
      <c r="P97" s="36"/>
      <c r="Q97" s="36"/>
      <c r="T97" s="38"/>
      <c r="U97" s="38"/>
    </row>
    <row r="98" spans="1:21" s="34" customFormat="1" ht="15.75" x14ac:dyDescent="0.25">
      <c r="A98" s="35"/>
      <c r="C98" s="36"/>
      <c r="D98" s="36"/>
      <c r="E98" s="36"/>
      <c r="F98" s="36"/>
      <c r="G98" s="36"/>
      <c r="H98" s="37"/>
      <c r="I98" s="37"/>
      <c r="J98" s="36"/>
      <c r="K98" s="36"/>
      <c r="L98" s="36"/>
      <c r="M98" s="36"/>
      <c r="N98" s="36"/>
      <c r="O98" s="36"/>
      <c r="P98" s="36"/>
      <c r="Q98" s="36"/>
      <c r="T98" s="38"/>
      <c r="U98" s="38"/>
    </row>
    <row r="99" spans="1:21" s="34" customFormat="1" ht="15.75" x14ac:dyDescent="0.25">
      <c r="A99" s="35"/>
      <c r="C99" s="36"/>
      <c r="D99" s="36"/>
      <c r="E99" s="36"/>
      <c r="F99" s="36"/>
      <c r="G99" s="36"/>
      <c r="H99" s="37"/>
      <c r="I99" s="37"/>
      <c r="J99" s="36"/>
      <c r="K99" s="36"/>
      <c r="L99" s="36"/>
      <c r="M99" s="36"/>
      <c r="N99" s="36"/>
      <c r="O99" s="36"/>
      <c r="P99" s="36"/>
      <c r="Q99" s="36"/>
      <c r="T99" s="38"/>
      <c r="U99" s="38"/>
    </row>
    <row r="100" spans="1:21" s="34" customFormat="1" ht="15.75" x14ac:dyDescent="0.25">
      <c r="A100" s="35"/>
      <c r="C100" s="36"/>
      <c r="D100" s="36"/>
      <c r="E100" s="36"/>
      <c r="F100" s="36"/>
      <c r="G100" s="36"/>
      <c r="H100" s="37"/>
      <c r="I100" s="37"/>
      <c r="J100" s="36"/>
      <c r="K100" s="36"/>
      <c r="L100" s="36"/>
      <c r="M100" s="36"/>
      <c r="N100" s="36"/>
      <c r="O100" s="36"/>
      <c r="P100" s="36"/>
      <c r="Q100" s="36"/>
      <c r="T100" s="38"/>
      <c r="U100" s="38"/>
    </row>
    <row r="101" spans="1:21" s="34" customFormat="1" ht="15.75" x14ac:dyDescent="0.25">
      <c r="A101" s="35"/>
      <c r="C101" s="36"/>
      <c r="D101" s="36"/>
      <c r="E101" s="36"/>
      <c r="F101" s="36"/>
      <c r="G101" s="36"/>
      <c r="H101" s="37"/>
      <c r="I101" s="37"/>
      <c r="J101" s="36"/>
      <c r="K101" s="36"/>
      <c r="L101" s="36"/>
      <c r="M101" s="36"/>
      <c r="N101" s="36"/>
      <c r="O101" s="36"/>
      <c r="P101" s="36"/>
      <c r="Q101" s="36"/>
      <c r="T101" s="38"/>
      <c r="U101" s="38"/>
    </row>
    <row r="102" spans="1:21" s="34" customFormat="1" ht="15.75" x14ac:dyDescent="0.25">
      <c r="A102" s="35"/>
      <c r="C102" s="36"/>
      <c r="D102" s="36"/>
      <c r="E102" s="36"/>
      <c r="F102" s="36"/>
      <c r="G102" s="36"/>
      <c r="H102" s="37"/>
      <c r="I102" s="37"/>
      <c r="J102" s="36"/>
      <c r="K102" s="36"/>
      <c r="L102" s="36"/>
      <c r="M102" s="36"/>
      <c r="N102" s="36"/>
      <c r="O102" s="36"/>
      <c r="P102" s="36"/>
      <c r="Q102" s="36"/>
      <c r="T102" s="38"/>
      <c r="U102" s="38"/>
    </row>
    <row r="103" spans="1:21" s="34" customFormat="1" ht="15.75" x14ac:dyDescent="0.25">
      <c r="A103" s="35"/>
      <c r="C103" s="36"/>
      <c r="D103" s="36"/>
      <c r="E103" s="36"/>
      <c r="F103" s="36"/>
      <c r="G103" s="36"/>
      <c r="H103" s="37"/>
      <c r="I103" s="37"/>
      <c r="J103" s="36"/>
      <c r="K103" s="36"/>
      <c r="L103" s="36"/>
      <c r="M103" s="36"/>
      <c r="N103" s="36"/>
      <c r="O103" s="36"/>
      <c r="P103" s="36"/>
      <c r="Q103" s="36"/>
      <c r="T103" s="38"/>
      <c r="U103" s="38"/>
    </row>
    <row r="104" spans="1:21" s="34" customFormat="1" ht="15.75" x14ac:dyDescent="0.25">
      <c r="A104" s="35"/>
      <c r="C104" s="36"/>
      <c r="D104" s="36"/>
      <c r="E104" s="36"/>
      <c r="F104" s="36"/>
      <c r="G104" s="36"/>
      <c r="H104" s="37"/>
      <c r="I104" s="37"/>
      <c r="J104" s="36"/>
      <c r="K104" s="36"/>
      <c r="L104" s="36"/>
      <c r="M104" s="36"/>
      <c r="N104" s="36"/>
      <c r="O104" s="36"/>
      <c r="P104" s="36"/>
      <c r="Q104" s="36"/>
      <c r="T104" s="38"/>
      <c r="U104" s="38"/>
    </row>
    <row r="105" spans="1:21" s="34" customFormat="1" ht="15.75" x14ac:dyDescent="0.25">
      <c r="A105" s="35"/>
      <c r="C105" s="36"/>
      <c r="D105" s="36"/>
      <c r="E105" s="36"/>
      <c r="F105" s="36"/>
      <c r="G105" s="36"/>
      <c r="H105" s="37"/>
      <c r="I105" s="37"/>
      <c r="J105" s="36"/>
      <c r="K105" s="36"/>
      <c r="L105" s="36"/>
      <c r="M105" s="36"/>
      <c r="N105" s="36"/>
      <c r="O105" s="36"/>
      <c r="P105" s="36"/>
      <c r="Q105" s="36"/>
      <c r="T105" s="38"/>
      <c r="U105" s="38"/>
    </row>
    <row r="106" spans="1:21" s="34" customFormat="1" ht="15.75" x14ac:dyDescent="0.25">
      <c r="A106" s="35"/>
      <c r="C106" s="36"/>
      <c r="D106" s="36"/>
      <c r="E106" s="36"/>
      <c r="F106" s="36"/>
      <c r="G106" s="36"/>
      <c r="H106" s="37"/>
      <c r="I106" s="37"/>
      <c r="J106" s="36"/>
      <c r="K106" s="36"/>
      <c r="L106" s="36"/>
      <c r="M106" s="36"/>
      <c r="N106" s="36"/>
      <c r="O106" s="36"/>
      <c r="P106" s="36"/>
      <c r="Q106" s="36"/>
      <c r="T106" s="38"/>
      <c r="U106" s="38"/>
    </row>
    <row r="107" spans="1:21" s="34" customFormat="1" ht="15.75" x14ac:dyDescent="0.25">
      <c r="A107" s="35"/>
      <c r="C107" s="36"/>
      <c r="D107" s="36"/>
      <c r="E107" s="36"/>
      <c r="F107" s="36"/>
      <c r="G107" s="36"/>
      <c r="H107" s="37"/>
      <c r="I107" s="37"/>
      <c r="J107" s="36"/>
      <c r="K107" s="36"/>
      <c r="L107" s="36"/>
      <c r="M107" s="36"/>
      <c r="N107" s="36"/>
      <c r="O107" s="36"/>
      <c r="P107" s="36"/>
      <c r="Q107" s="36"/>
      <c r="T107" s="38"/>
      <c r="U107" s="38"/>
    </row>
    <row r="108" spans="1:21" s="34" customFormat="1" ht="15.75" x14ac:dyDescent="0.25">
      <c r="A108" s="35"/>
      <c r="C108" s="36"/>
      <c r="D108" s="36"/>
      <c r="E108" s="36"/>
      <c r="F108" s="36"/>
      <c r="G108" s="36"/>
      <c r="H108" s="37"/>
      <c r="I108" s="37"/>
      <c r="J108" s="36"/>
      <c r="K108" s="36"/>
      <c r="L108" s="36"/>
      <c r="M108" s="36"/>
      <c r="N108" s="36"/>
      <c r="O108" s="36"/>
      <c r="P108" s="36"/>
      <c r="Q108" s="36"/>
      <c r="T108" s="38"/>
      <c r="U108" s="38"/>
    </row>
    <row r="109" spans="1:21" s="34" customFormat="1" ht="15.75" x14ac:dyDescent="0.25">
      <c r="A109" s="35"/>
      <c r="C109" s="36"/>
      <c r="D109" s="36"/>
      <c r="E109" s="36"/>
      <c r="F109" s="36"/>
      <c r="G109" s="36"/>
      <c r="H109" s="37"/>
      <c r="I109" s="37"/>
      <c r="J109" s="36"/>
      <c r="K109" s="36"/>
      <c r="L109" s="36"/>
      <c r="M109" s="36"/>
      <c r="N109" s="36"/>
      <c r="O109" s="36"/>
      <c r="P109" s="36"/>
      <c r="Q109" s="36"/>
      <c r="T109" s="38"/>
      <c r="U109" s="38"/>
    </row>
    <row r="110" spans="1:21" s="34" customFormat="1" ht="15.75" x14ac:dyDescent="0.25">
      <c r="A110" s="35"/>
      <c r="C110" s="36"/>
      <c r="D110" s="36"/>
      <c r="E110" s="36"/>
      <c r="F110" s="36"/>
      <c r="G110" s="36"/>
      <c r="H110" s="37"/>
      <c r="I110" s="37"/>
      <c r="J110" s="36"/>
      <c r="K110" s="36"/>
      <c r="L110" s="36"/>
      <c r="M110" s="36"/>
      <c r="N110" s="36"/>
      <c r="O110" s="36"/>
      <c r="P110" s="36"/>
      <c r="Q110" s="36"/>
      <c r="T110" s="38"/>
      <c r="U110" s="38"/>
    </row>
    <row r="111" spans="1:21" s="34" customFormat="1" ht="15.75" x14ac:dyDescent="0.25">
      <c r="A111" s="35"/>
      <c r="C111" s="36"/>
      <c r="D111" s="36"/>
      <c r="E111" s="36"/>
      <c r="F111" s="36"/>
      <c r="G111" s="36"/>
      <c r="H111" s="37"/>
      <c r="I111" s="37"/>
      <c r="J111" s="36"/>
      <c r="K111" s="36"/>
      <c r="L111" s="36"/>
      <c r="M111" s="36"/>
      <c r="N111" s="36"/>
      <c r="O111" s="36"/>
      <c r="P111" s="36"/>
      <c r="Q111" s="36"/>
      <c r="T111" s="38"/>
      <c r="U111" s="38"/>
    </row>
    <row r="112" spans="1:21" s="34" customFormat="1" ht="15.75" x14ac:dyDescent="0.25">
      <c r="A112" s="35"/>
      <c r="C112" s="36"/>
      <c r="D112" s="36"/>
      <c r="E112" s="36"/>
      <c r="F112" s="36"/>
      <c r="G112" s="36"/>
      <c r="H112" s="37"/>
      <c r="I112" s="37"/>
      <c r="J112" s="36"/>
      <c r="K112" s="36"/>
      <c r="L112" s="36"/>
      <c r="M112" s="36"/>
      <c r="N112" s="36"/>
      <c r="O112" s="36"/>
      <c r="P112" s="36"/>
      <c r="Q112" s="36"/>
      <c r="T112" s="38"/>
      <c r="U112" s="38"/>
    </row>
    <row r="113" spans="1:21" s="34" customFormat="1" ht="15.75" x14ac:dyDescent="0.25">
      <c r="A113" s="35"/>
      <c r="C113" s="36"/>
      <c r="D113" s="36"/>
      <c r="E113" s="36"/>
      <c r="F113" s="36"/>
      <c r="G113" s="36"/>
      <c r="H113" s="37"/>
      <c r="I113" s="37"/>
      <c r="J113" s="36"/>
      <c r="K113" s="36"/>
      <c r="L113" s="36"/>
      <c r="M113" s="36"/>
      <c r="N113" s="36"/>
      <c r="O113" s="36"/>
      <c r="P113" s="36"/>
      <c r="Q113" s="36"/>
      <c r="T113" s="38"/>
      <c r="U113" s="38"/>
    </row>
    <row r="114" spans="1:21" s="34" customFormat="1" ht="15.75" x14ac:dyDescent="0.25">
      <c r="A114" s="35"/>
      <c r="C114" s="36"/>
      <c r="D114" s="36"/>
      <c r="E114" s="36"/>
      <c r="F114" s="36"/>
      <c r="G114" s="36"/>
      <c r="H114" s="37"/>
      <c r="I114" s="37"/>
      <c r="J114" s="36"/>
      <c r="K114" s="36"/>
      <c r="L114" s="36"/>
      <c r="M114" s="36"/>
      <c r="N114" s="36"/>
      <c r="O114" s="36"/>
      <c r="P114" s="36"/>
      <c r="Q114" s="36"/>
      <c r="T114" s="38"/>
      <c r="U114" s="38"/>
    </row>
    <row r="115" spans="1:21" s="34" customFormat="1" ht="15.75" x14ac:dyDescent="0.25">
      <c r="A115" s="35"/>
      <c r="C115" s="36"/>
      <c r="D115" s="36"/>
      <c r="E115" s="36"/>
      <c r="F115" s="36"/>
      <c r="G115" s="36"/>
      <c r="H115" s="37"/>
      <c r="I115" s="37"/>
      <c r="J115" s="36"/>
      <c r="K115" s="36"/>
      <c r="L115" s="36"/>
      <c r="M115" s="36"/>
      <c r="N115" s="36"/>
      <c r="O115" s="36"/>
      <c r="P115" s="36"/>
      <c r="Q115" s="36"/>
      <c r="T115" s="38"/>
      <c r="U115" s="38"/>
    </row>
    <row r="116" spans="1:21" s="34" customFormat="1" ht="15.75" x14ac:dyDescent="0.25">
      <c r="A116" s="35"/>
      <c r="C116" s="36"/>
      <c r="D116" s="36"/>
      <c r="E116" s="36"/>
      <c r="F116" s="36"/>
      <c r="G116" s="36"/>
      <c r="H116" s="37"/>
      <c r="I116" s="37"/>
      <c r="J116" s="36"/>
      <c r="K116" s="36"/>
      <c r="L116" s="36"/>
      <c r="M116" s="36"/>
      <c r="N116" s="36"/>
      <c r="O116" s="36"/>
      <c r="P116" s="36"/>
      <c r="Q116" s="36"/>
      <c r="T116" s="38"/>
      <c r="U116" s="38"/>
    </row>
    <row r="117" spans="1:21" s="34" customFormat="1" ht="15.75" x14ac:dyDescent="0.25">
      <c r="A117" s="35"/>
      <c r="C117" s="36"/>
      <c r="D117" s="36"/>
      <c r="E117" s="36"/>
      <c r="F117" s="36"/>
      <c r="G117" s="36"/>
      <c r="H117" s="37"/>
      <c r="I117" s="37"/>
      <c r="J117" s="36"/>
      <c r="K117" s="36"/>
      <c r="L117" s="36"/>
      <c r="M117" s="36"/>
      <c r="N117" s="36"/>
      <c r="O117" s="36"/>
      <c r="P117" s="36"/>
      <c r="Q117" s="36"/>
      <c r="T117" s="38"/>
      <c r="U117" s="38"/>
    </row>
    <row r="118" spans="1:21" s="34" customFormat="1" ht="15.75" x14ac:dyDescent="0.25">
      <c r="A118" s="35"/>
      <c r="C118" s="36"/>
      <c r="D118" s="36"/>
      <c r="E118" s="36"/>
      <c r="F118" s="36"/>
      <c r="G118" s="36"/>
      <c r="H118" s="37"/>
      <c r="I118" s="37"/>
      <c r="J118" s="36"/>
      <c r="K118" s="36"/>
      <c r="L118" s="36"/>
      <c r="M118" s="36"/>
      <c r="N118" s="36"/>
      <c r="O118" s="36"/>
      <c r="P118" s="36"/>
      <c r="Q118" s="36"/>
      <c r="T118" s="38"/>
      <c r="U118" s="38"/>
    </row>
    <row r="119" spans="1:21" s="34" customFormat="1" ht="15.75" x14ac:dyDescent="0.25">
      <c r="A119" s="35"/>
      <c r="C119" s="36"/>
      <c r="D119" s="36"/>
      <c r="E119" s="36"/>
      <c r="F119" s="36"/>
      <c r="G119" s="36"/>
      <c r="H119" s="37"/>
      <c r="I119" s="37"/>
      <c r="J119" s="36"/>
      <c r="K119" s="36"/>
      <c r="L119" s="36"/>
      <c r="M119" s="36"/>
      <c r="N119" s="36"/>
      <c r="O119" s="36"/>
      <c r="P119" s="36"/>
      <c r="Q119" s="36"/>
      <c r="T119" s="38"/>
      <c r="U119" s="38"/>
    </row>
    <row r="120" spans="1:21" s="34" customFormat="1" ht="15.75" x14ac:dyDescent="0.25">
      <c r="A120" s="35"/>
      <c r="C120" s="36"/>
      <c r="D120" s="36"/>
      <c r="E120" s="36"/>
      <c r="F120" s="36"/>
      <c r="G120" s="36"/>
      <c r="H120" s="37"/>
      <c r="I120" s="37"/>
      <c r="J120" s="36"/>
      <c r="K120" s="36"/>
      <c r="L120" s="36"/>
      <c r="M120" s="36"/>
      <c r="N120" s="36"/>
      <c r="O120" s="36"/>
      <c r="P120" s="36"/>
      <c r="Q120" s="36"/>
      <c r="T120" s="38"/>
      <c r="U120" s="38"/>
    </row>
    <row r="121" spans="1:21" s="34" customFormat="1" ht="15.75" x14ac:dyDescent="0.25">
      <c r="A121" s="35"/>
      <c r="C121" s="36"/>
      <c r="D121" s="36"/>
      <c r="E121" s="36"/>
      <c r="F121" s="36"/>
      <c r="G121" s="36"/>
      <c r="H121" s="37"/>
      <c r="I121" s="37"/>
      <c r="J121" s="36"/>
      <c r="K121" s="36"/>
      <c r="L121" s="36"/>
      <c r="M121" s="36"/>
      <c r="N121" s="36"/>
      <c r="O121" s="36"/>
      <c r="P121" s="36"/>
      <c r="Q121" s="36"/>
      <c r="T121" s="38"/>
      <c r="U121" s="38"/>
    </row>
    <row r="122" spans="1:21" s="34" customFormat="1" ht="15.75" x14ac:dyDescent="0.25">
      <c r="A122" s="35"/>
      <c r="C122" s="36"/>
      <c r="D122" s="36"/>
      <c r="E122" s="36"/>
      <c r="F122" s="36"/>
      <c r="G122" s="36"/>
      <c r="H122" s="37"/>
      <c r="I122" s="37"/>
      <c r="J122" s="36"/>
      <c r="K122" s="36"/>
      <c r="L122" s="36"/>
      <c r="M122" s="36"/>
      <c r="N122" s="36"/>
      <c r="O122" s="36"/>
      <c r="P122" s="36"/>
      <c r="Q122" s="36"/>
      <c r="T122" s="38"/>
      <c r="U122" s="38"/>
    </row>
    <row r="123" spans="1:21" s="34" customFormat="1" ht="15.75" x14ac:dyDescent="0.25">
      <c r="A123" s="35"/>
      <c r="C123" s="40"/>
      <c r="D123" s="40"/>
      <c r="E123" s="40"/>
      <c r="F123" s="40"/>
      <c r="G123" s="40"/>
      <c r="H123" s="41"/>
      <c r="I123" s="41"/>
      <c r="J123" s="40"/>
      <c r="K123" s="40"/>
      <c r="L123" s="40"/>
      <c r="M123" s="40"/>
      <c r="N123" s="40"/>
      <c r="O123" s="40"/>
      <c r="P123" s="40"/>
      <c r="Q123" s="40"/>
    </row>
    <row r="124" spans="1:21" s="34" customFormat="1" ht="15.75" x14ac:dyDescent="0.25">
      <c r="A124" s="35"/>
      <c r="C124" s="40"/>
      <c r="D124" s="40"/>
      <c r="E124" s="40"/>
      <c r="F124" s="40"/>
      <c r="G124" s="40"/>
      <c r="H124" s="41"/>
      <c r="I124" s="41"/>
      <c r="J124" s="40"/>
      <c r="K124" s="40"/>
      <c r="L124" s="40"/>
      <c r="M124" s="40"/>
      <c r="N124" s="40"/>
      <c r="O124" s="40"/>
      <c r="P124" s="40"/>
      <c r="Q124" s="40"/>
    </row>
    <row r="125" spans="1:21" s="34" customFormat="1" ht="15.75" x14ac:dyDescent="0.25">
      <c r="A125" s="35"/>
      <c r="C125" s="40"/>
      <c r="D125" s="40"/>
      <c r="E125" s="40"/>
      <c r="F125" s="40"/>
      <c r="G125" s="40"/>
      <c r="H125" s="41"/>
      <c r="I125" s="41"/>
      <c r="J125" s="40"/>
      <c r="K125" s="40"/>
      <c r="L125" s="40"/>
      <c r="M125" s="40"/>
      <c r="N125" s="40"/>
      <c r="O125" s="40"/>
      <c r="P125" s="40"/>
      <c r="Q125" s="40"/>
    </row>
    <row r="126" spans="1:21" s="34" customFormat="1" ht="15.75" x14ac:dyDescent="0.25">
      <c r="A126" s="35"/>
      <c r="C126" s="40"/>
      <c r="D126" s="40"/>
      <c r="E126" s="40"/>
      <c r="F126" s="40"/>
      <c r="G126" s="40"/>
      <c r="H126" s="41"/>
      <c r="I126" s="41"/>
      <c r="J126" s="40"/>
      <c r="K126" s="40"/>
      <c r="L126" s="40"/>
      <c r="M126" s="40"/>
      <c r="N126" s="40"/>
      <c r="O126" s="40"/>
      <c r="P126" s="40"/>
      <c r="Q126" s="40"/>
    </row>
    <row r="127" spans="1:21" s="34" customFormat="1" ht="15.75" x14ac:dyDescent="0.25">
      <c r="A127" s="35"/>
      <c r="C127" s="40"/>
      <c r="D127" s="40"/>
      <c r="E127" s="40"/>
      <c r="F127" s="40"/>
      <c r="G127" s="40"/>
      <c r="H127" s="41"/>
      <c r="I127" s="41"/>
      <c r="J127" s="40"/>
      <c r="K127" s="40"/>
      <c r="L127" s="40"/>
      <c r="M127" s="40"/>
      <c r="N127" s="40"/>
      <c r="O127" s="40"/>
      <c r="P127" s="40"/>
      <c r="Q127" s="40"/>
    </row>
    <row r="128" spans="1:21" s="34" customFormat="1" ht="15.75" x14ac:dyDescent="0.25">
      <c r="A128" s="35"/>
      <c r="C128" s="40"/>
      <c r="D128" s="40"/>
      <c r="E128" s="40"/>
      <c r="F128" s="40"/>
      <c r="G128" s="40"/>
      <c r="H128" s="41"/>
      <c r="I128" s="41"/>
      <c r="J128" s="40"/>
      <c r="K128" s="40"/>
      <c r="L128" s="40"/>
      <c r="M128" s="40"/>
      <c r="N128" s="40"/>
      <c r="O128" s="40"/>
      <c r="P128" s="40"/>
      <c r="Q128" s="40"/>
    </row>
    <row r="129" spans="1:17" s="34" customFormat="1" ht="15.75" x14ac:dyDescent="0.25">
      <c r="A129" s="35"/>
      <c r="C129" s="40"/>
      <c r="D129" s="40"/>
      <c r="E129" s="40"/>
      <c r="F129" s="40"/>
      <c r="G129" s="40"/>
      <c r="H129" s="41"/>
      <c r="I129" s="41"/>
      <c r="J129" s="40"/>
      <c r="K129" s="40"/>
      <c r="L129" s="40"/>
      <c r="M129" s="40"/>
      <c r="N129" s="40"/>
      <c r="O129" s="40"/>
      <c r="P129" s="40"/>
      <c r="Q129" s="40"/>
    </row>
    <row r="130" spans="1:17" s="34" customFormat="1" ht="15.75" x14ac:dyDescent="0.25">
      <c r="A130" s="35"/>
      <c r="C130" s="40"/>
      <c r="D130" s="40"/>
      <c r="E130" s="40"/>
      <c r="F130" s="40"/>
      <c r="G130" s="40"/>
      <c r="H130" s="41"/>
      <c r="I130" s="41"/>
      <c r="J130" s="40"/>
      <c r="K130" s="40"/>
      <c r="L130" s="40"/>
      <c r="M130" s="40"/>
      <c r="N130" s="40"/>
      <c r="O130" s="40"/>
      <c r="P130" s="40"/>
      <c r="Q130" s="40"/>
    </row>
    <row r="131" spans="1:17" s="34" customFormat="1" ht="15.75" x14ac:dyDescent="0.25">
      <c r="A131" s="35"/>
      <c r="C131" s="40"/>
      <c r="D131" s="40"/>
      <c r="E131" s="40"/>
      <c r="F131" s="40"/>
      <c r="G131" s="40"/>
      <c r="H131" s="41"/>
      <c r="I131" s="41"/>
      <c r="J131" s="40"/>
      <c r="K131" s="40"/>
      <c r="L131" s="40"/>
      <c r="M131" s="40"/>
      <c r="N131" s="40"/>
      <c r="O131" s="40"/>
      <c r="P131" s="40"/>
      <c r="Q131" s="40"/>
    </row>
    <row r="132" spans="1:17" s="34" customFormat="1" ht="15.75" x14ac:dyDescent="0.25">
      <c r="A132" s="35"/>
      <c r="C132" s="40"/>
      <c r="D132" s="40"/>
      <c r="E132" s="40"/>
      <c r="F132" s="40"/>
      <c r="G132" s="40"/>
      <c r="H132" s="41"/>
      <c r="I132" s="41"/>
      <c r="J132" s="40"/>
      <c r="K132" s="40"/>
      <c r="L132" s="40"/>
      <c r="M132" s="40"/>
      <c r="N132" s="40"/>
      <c r="O132" s="40"/>
      <c r="P132" s="40"/>
      <c r="Q132" s="40"/>
    </row>
    <row r="133" spans="1:17" s="34" customFormat="1" ht="15.75" x14ac:dyDescent="0.25">
      <c r="A133" s="35"/>
      <c r="C133" s="40"/>
      <c r="D133" s="40"/>
      <c r="E133" s="40"/>
      <c r="F133" s="40"/>
      <c r="G133" s="40"/>
      <c r="H133" s="41"/>
      <c r="I133" s="41"/>
      <c r="J133" s="40"/>
      <c r="K133" s="40"/>
      <c r="L133" s="40"/>
      <c r="M133" s="40"/>
      <c r="N133" s="40"/>
      <c r="O133" s="40"/>
      <c r="P133" s="40"/>
      <c r="Q133" s="40"/>
    </row>
    <row r="134" spans="1:17" s="34" customFormat="1" ht="15.75" x14ac:dyDescent="0.25">
      <c r="A134" s="35"/>
      <c r="C134" s="40"/>
      <c r="D134" s="40"/>
      <c r="E134" s="40"/>
      <c r="F134" s="40"/>
      <c r="G134" s="40"/>
      <c r="H134" s="41"/>
      <c r="I134" s="41"/>
      <c r="J134" s="40"/>
      <c r="K134" s="40"/>
      <c r="L134" s="40"/>
      <c r="M134" s="40"/>
      <c r="N134" s="40"/>
      <c r="O134" s="40"/>
      <c r="P134" s="40"/>
      <c r="Q134" s="40"/>
    </row>
    <row r="135" spans="1:17" s="34" customFormat="1" x14ac:dyDescent="0.25">
      <c r="A135" s="35"/>
      <c r="H135" s="31"/>
      <c r="I135" s="31"/>
    </row>
    <row r="136" spans="1:17" s="34" customFormat="1" x14ac:dyDescent="0.25">
      <c r="A136" s="35"/>
      <c r="H136" s="31"/>
      <c r="I136" s="31"/>
    </row>
    <row r="137" spans="1:17" s="34" customFormat="1" x14ac:dyDescent="0.25">
      <c r="A137" s="35"/>
      <c r="H137" s="31"/>
      <c r="I137" s="31"/>
    </row>
    <row r="138" spans="1:17" s="34" customFormat="1" x14ac:dyDescent="0.25">
      <c r="A138" s="35"/>
      <c r="H138" s="31"/>
      <c r="I138" s="31"/>
    </row>
    <row r="139" spans="1:17" s="34" customFormat="1" x14ac:dyDescent="0.25">
      <c r="A139" s="35"/>
      <c r="H139" s="31"/>
      <c r="I139" s="31"/>
    </row>
    <row r="140" spans="1:17" s="34" customFormat="1" x14ac:dyDescent="0.25">
      <c r="A140" s="35"/>
      <c r="H140" s="31"/>
      <c r="I140" s="31"/>
    </row>
    <row r="141" spans="1:17" s="34" customFormat="1" x14ac:dyDescent="0.25">
      <c r="A141" s="35"/>
      <c r="H141" s="31"/>
      <c r="I141" s="31"/>
    </row>
    <row r="142" spans="1:17" s="34" customFormat="1" x14ac:dyDescent="0.25">
      <c r="A142" s="35"/>
      <c r="H142" s="31"/>
      <c r="I142" s="31"/>
    </row>
    <row r="143" spans="1:17" s="34" customFormat="1" x14ac:dyDescent="0.25">
      <c r="A143" s="35"/>
      <c r="H143" s="31"/>
      <c r="I143" s="31"/>
    </row>
    <row r="144" spans="1:17" s="34" customFormat="1" x14ac:dyDescent="0.25">
      <c r="A144" s="35"/>
      <c r="H144" s="31"/>
      <c r="I144" s="31"/>
    </row>
    <row r="145" spans="1:9" s="34" customFormat="1" x14ac:dyDescent="0.25">
      <c r="A145" s="35"/>
      <c r="H145" s="31"/>
      <c r="I145" s="31"/>
    </row>
    <row r="146" spans="1:9" s="34" customFormat="1" x14ac:dyDescent="0.25">
      <c r="A146" s="35"/>
      <c r="H146" s="31"/>
      <c r="I146" s="31"/>
    </row>
    <row r="147" spans="1:9" s="34" customFormat="1" x14ac:dyDescent="0.25">
      <c r="A147" s="35"/>
      <c r="H147" s="31"/>
      <c r="I147" s="31"/>
    </row>
    <row r="148" spans="1:9" s="34" customFormat="1" x14ac:dyDescent="0.25">
      <c r="A148" s="35"/>
      <c r="H148" s="31"/>
      <c r="I148" s="31"/>
    </row>
    <row r="149" spans="1:9" s="34" customFormat="1" x14ac:dyDescent="0.25">
      <c r="A149" s="35"/>
      <c r="H149" s="31"/>
      <c r="I149" s="31"/>
    </row>
    <row r="150" spans="1:9" s="34" customFormat="1" x14ac:dyDescent="0.25">
      <c r="A150" s="35"/>
      <c r="H150" s="31"/>
      <c r="I150" s="31"/>
    </row>
    <row r="151" spans="1:9" s="34" customFormat="1" x14ac:dyDescent="0.25">
      <c r="A151" s="35"/>
      <c r="H151" s="31"/>
      <c r="I151" s="31"/>
    </row>
    <row r="152" spans="1:9" s="34" customFormat="1" x14ac:dyDescent="0.25">
      <c r="A152" s="35"/>
      <c r="H152" s="31"/>
      <c r="I152" s="31"/>
    </row>
    <row r="153" spans="1:9" s="34" customFormat="1" x14ac:dyDescent="0.25">
      <c r="A153" s="35"/>
      <c r="H153" s="31"/>
      <c r="I153" s="31"/>
    </row>
    <row r="154" spans="1:9" s="34" customFormat="1" x14ac:dyDescent="0.25">
      <c r="A154" s="35"/>
      <c r="H154" s="31"/>
      <c r="I154" s="31"/>
    </row>
    <row r="155" spans="1:9" s="34" customFormat="1" x14ac:dyDescent="0.25">
      <c r="A155" s="35"/>
      <c r="H155" s="31"/>
      <c r="I155" s="31"/>
    </row>
    <row r="156" spans="1:9" s="34" customFormat="1" x14ac:dyDescent="0.25">
      <c r="A156" s="35"/>
      <c r="H156" s="31"/>
      <c r="I156" s="31"/>
    </row>
    <row r="157" spans="1:9" s="34" customFormat="1" x14ac:dyDescent="0.25">
      <c r="A157" s="35"/>
      <c r="H157" s="31"/>
      <c r="I157" s="31"/>
    </row>
    <row r="158" spans="1:9" s="34" customFormat="1" x14ac:dyDescent="0.25">
      <c r="A158" s="35"/>
      <c r="H158" s="31"/>
      <c r="I158" s="31"/>
    </row>
    <row r="159" spans="1:9" s="34" customFormat="1" x14ac:dyDescent="0.25">
      <c r="A159" s="35"/>
      <c r="H159" s="31"/>
      <c r="I159" s="31"/>
    </row>
    <row r="160" spans="1:9" s="34" customFormat="1" x14ac:dyDescent="0.25">
      <c r="A160" s="35"/>
      <c r="H160" s="31"/>
      <c r="I160" s="31"/>
    </row>
    <row r="161" spans="1:9" s="34" customFormat="1" x14ac:dyDescent="0.25">
      <c r="A161" s="35"/>
      <c r="H161" s="31"/>
      <c r="I161" s="31"/>
    </row>
    <row r="162" spans="1:9" s="34" customFormat="1" x14ac:dyDescent="0.25">
      <c r="A162" s="35"/>
      <c r="H162" s="31"/>
      <c r="I162" s="31"/>
    </row>
    <row r="163" spans="1:9" s="34" customFormat="1" x14ac:dyDescent="0.25">
      <c r="A163" s="35"/>
      <c r="H163" s="31"/>
      <c r="I163" s="31"/>
    </row>
    <row r="164" spans="1:9" s="34" customFormat="1" x14ac:dyDescent="0.25">
      <c r="A164" s="35"/>
      <c r="H164" s="31"/>
      <c r="I164" s="31"/>
    </row>
    <row r="165" spans="1:9" s="34" customFormat="1" x14ac:dyDescent="0.25">
      <c r="A165" s="35"/>
      <c r="H165" s="31"/>
      <c r="I165" s="31"/>
    </row>
    <row r="166" spans="1:9" s="34" customFormat="1" x14ac:dyDescent="0.25">
      <c r="A166" s="35"/>
      <c r="H166" s="31"/>
      <c r="I166" s="31"/>
    </row>
    <row r="167" spans="1:9" s="34" customFormat="1" x14ac:dyDescent="0.25">
      <c r="A167" s="35"/>
      <c r="H167" s="31"/>
      <c r="I167" s="31"/>
    </row>
    <row r="168" spans="1:9" s="34" customFormat="1" x14ac:dyDescent="0.25">
      <c r="A168" s="35"/>
      <c r="H168" s="31"/>
      <c r="I168" s="31"/>
    </row>
    <row r="169" spans="1:9" s="34" customFormat="1" x14ac:dyDescent="0.25">
      <c r="A169" s="35"/>
      <c r="H169" s="31"/>
      <c r="I169" s="31"/>
    </row>
    <row r="170" spans="1:9" s="34" customFormat="1" x14ac:dyDescent="0.25">
      <c r="A170" s="35"/>
      <c r="H170" s="31"/>
      <c r="I170" s="31"/>
    </row>
    <row r="171" spans="1:9" s="34" customFormat="1" x14ac:dyDescent="0.25">
      <c r="A171" s="35"/>
      <c r="H171" s="31"/>
      <c r="I171" s="31"/>
    </row>
    <row r="172" spans="1:9" s="34" customFormat="1" x14ac:dyDescent="0.25">
      <c r="A172" s="35"/>
      <c r="H172" s="31"/>
      <c r="I172" s="31"/>
    </row>
    <row r="173" spans="1:9" s="34" customFormat="1" x14ac:dyDescent="0.25">
      <c r="A173" s="35"/>
      <c r="H173" s="31"/>
      <c r="I173" s="31"/>
    </row>
    <row r="174" spans="1:9" s="34" customFormat="1" x14ac:dyDescent="0.25">
      <c r="A174" s="35"/>
      <c r="H174" s="31"/>
      <c r="I174" s="31"/>
    </row>
    <row r="175" spans="1:9" s="34" customFormat="1" x14ac:dyDescent="0.25">
      <c r="A175" s="35"/>
      <c r="H175" s="31"/>
      <c r="I175" s="31"/>
    </row>
    <row r="176" spans="1:9" s="34" customFormat="1" x14ac:dyDescent="0.25">
      <c r="A176" s="35"/>
      <c r="H176" s="31"/>
      <c r="I176" s="31"/>
    </row>
    <row r="177" spans="1:9" s="34" customFormat="1" x14ac:dyDescent="0.25">
      <c r="A177" s="35"/>
      <c r="H177" s="31"/>
      <c r="I177" s="31"/>
    </row>
    <row r="178" spans="1:9" s="34" customFormat="1" x14ac:dyDescent="0.25">
      <c r="A178" s="35"/>
      <c r="H178" s="31"/>
      <c r="I178" s="31"/>
    </row>
    <row r="179" spans="1:9" s="34" customFormat="1" x14ac:dyDescent="0.25">
      <c r="A179" s="35"/>
      <c r="H179" s="31"/>
      <c r="I179" s="31"/>
    </row>
    <row r="180" spans="1:9" s="34" customFormat="1" x14ac:dyDescent="0.25">
      <c r="A180" s="35"/>
      <c r="H180" s="31"/>
      <c r="I180" s="31"/>
    </row>
    <row r="181" spans="1:9" s="34" customFormat="1" x14ac:dyDescent="0.25">
      <c r="A181" s="35"/>
      <c r="H181" s="31"/>
      <c r="I181" s="31"/>
    </row>
    <row r="182" spans="1:9" s="34" customFormat="1" x14ac:dyDescent="0.25">
      <c r="A182" s="35"/>
      <c r="H182" s="31"/>
      <c r="I182" s="31"/>
    </row>
    <row r="183" spans="1:9" s="34" customFormat="1" x14ac:dyDescent="0.25">
      <c r="A183" s="35"/>
      <c r="H183" s="31"/>
      <c r="I183" s="31"/>
    </row>
    <row r="184" spans="1:9" s="34" customFormat="1" x14ac:dyDescent="0.25">
      <c r="A184" s="35"/>
      <c r="H184" s="31"/>
      <c r="I184" s="31"/>
    </row>
    <row r="185" spans="1:9" s="34" customFormat="1" x14ac:dyDescent="0.25">
      <c r="A185" s="35"/>
      <c r="H185" s="31"/>
      <c r="I185" s="31"/>
    </row>
    <row r="186" spans="1:9" s="34" customFormat="1" x14ac:dyDescent="0.25">
      <c r="A186" s="35"/>
      <c r="H186" s="31"/>
      <c r="I186" s="31"/>
    </row>
    <row r="187" spans="1:9" s="34" customFormat="1" x14ac:dyDescent="0.25">
      <c r="A187" s="35"/>
      <c r="H187" s="31"/>
      <c r="I187" s="31"/>
    </row>
    <row r="188" spans="1:9" s="34" customFormat="1" x14ac:dyDescent="0.25">
      <c r="A188" s="35"/>
      <c r="H188" s="31"/>
      <c r="I188" s="31"/>
    </row>
    <row r="189" spans="1:9" s="34" customFormat="1" x14ac:dyDescent="0.25">
      <c r="A189" s="35"/>
      <c r="H189" s="31"/>
      <c r="I189" s="31"/>
    </row>
    <row r="190" spans="1:9" s="34" customFormat="1" x14ac:dyDescent="0.25">
      <c r="A190" s="35"/>
      <c r="H190" s="31"/>
      <c r="I190" s="31"/>
    </row>
    <row r="191" spans="1:9" s="34" customFormat="1" x14ac:dyDescent="0.25">
      <c r="A191" s="35"/>
      <c r="H191" s="31"/>
      <c r="I191" s="31"/>
    </row>
    <row r="192" spans="1:9" s="34" customFormat="1" x14ac:dyDescent="0.25">
      <c r="A192" s="35"/>
      <c r="H192" s="31"/>
      <c r="I192" s="31"/>
    </row>
    <row r="193" spans="1:28" s="34" customFormat="1" x14ac:dyDescent="0.25">
      <c r="A193" s="35"/>
      <c r="H193" s="31"/>
      <c r="I193" s="31"/>
    </row>
    <row r="194" spans="1:28" s="34" customFormat="1" x14ac:dyDescent="0.25">
      <c r="A194" s="35"/>
      <c r="H194" s="31"/>
      <c r="I194" s="31"/>
    </row>
    <row r="195" spans="1:28" s="34" customFormat="1" x14ac:dyDescent="0.25">
      <c r="A195" s="35"/>
      <c r="H195" s="31"/>
      <c r="I195" s="31"/>
      <c r="X195" s="42"/>
      <c r="Y195" s="42"/>
      <c r="Z195" s="42"/>
      <c r="AA195" s="42"/>
      <c r="AB195" s="42"/>
    </row>
    <row r="196" spans="1:28" s="34" customFormat="1" x14ac:dyDescent="0.25">
      <c r="A196" s="35"/>
      <c r="H196" s="31"/>
      <c r="I196" s="31"/>
      <c r="X196" s="43"/>
      <c r="Y196" s="43"/>
      <c r="Z196" s="43"/>
      <c r="AA196" s="43"/>
      <c r="AB196" s="43"/>
    </row>
    <row r="197" spans="1:28" s="34" customFormat="1" x14ac:dyDescent="0.25">
      <c r="A197" s="44"/>
      <c r="B197" s="45"/>
      <c r="H197" s="31"/>
      <c r="I197" s="31"/>
      <c r="X197" s="43"/>
      <c r="Y197" s="43"/>
      <c r="Z197" s="43"/>
      <c r="AA197" s="43"/>
      <c r="AB197" s="43"/>
    </row>
  </sheetData>
  <mergeCells count="3">
    <mergeCell ref="A1:B1"/>
    <mergeCell ref="A37:W37"/>
    <mergeCell ref="A58:W58"/>
  </mergeCells>
  <pageMargins left="0.51181102362204722" right="0.51181102362204722" top="0.78740157480314965" bottom="0.78740157480314965" header="0.31496062992125984" footer="0.31496062992125984"/>
  <pageSetup paperSize="9" scale="50" fitToHeight="0" orientation="landscape" r:id="rId1"/>
  <rowBreaks count="2" manualBreakCount="2">
    <brk id="37" max="16383" man="1"/>
    <brk id="76" max="16383" man="1"/>
  </rowBreaks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5D965-47AF-4FB4-BE79-2BD594EB7019}">
  <sheetPr>
    <pageSetUpPr fitToPage="1"/>
  </sheetPr>
  <dimension ref="A1:BG197"/>
  <sheetViews>
    <sheetView topLeftCell="A83" zoomScale="60" zoomScaleNormal="60" workbookViewId="0">
      <selection activeCell="B39" sqref="B39:B55"/>
    </sheetView>
  </sheetViews>
  <sheetFormatPr defaultColWidth="9" defaultRowHeight="15" x14ac:dyDescent="0.25"/>
  <cols>
    <col min="1" max="1" width="8.5" style="46" customWidth="1"/>
    <col min="2" max="2" width="139.75" style="47" customWidth="1"/>
    <col min="3" max="3" width="10" style="34" bestFit="1" customWidth="1"/>
    <col min="4" max="7" width="7.625" style="34" customWidth="1"/>
    <col min="8" max="9" width="7.625" style="31" customWidth="1"/>
    <col min="10" max="11" width="7.625" style="34" customWidth="1"/>
    <col min="12" max="12" width="8" style="34" customWidth="1"/>
    <col min="13" max="13" width="7.625" style="34" customWidth="1"/>
    <col min="14" max="15" width="8" style="34" customWidth="1"/>
    <col min="16" max="16" width="8.25" style="34" customWidth="1"/>
    <col min="17" max="21" width="8" style="34" customWidth="1"/>
    <col min="22" max="22" width="8.375" style="34" customWidth="1"/>
    <col min="23" max="23" width="8" style="34" customWidth="1"/>
    <col min="24" max="25" width="9" style="43"/>
    <col min="26" max="26" width="15.25" style="43" customWidth="1"/>
    <col min="27" max="27" width="14.625" style="43" customWidth="1"/>
    <col min="28" max="28" width="9" style="43"/>
    <col min="29" max="29" width="9.75" style="34" bestFit="1" customWidth="1"/>
    <col min="30" max="32" width="9" style="34"/>
    <col min="33" max="34" width="15" style="34" bestFit="1" customWidth="1"/>
    <col min="35" max="35" width="15.125" style="34" bestFit="1" customWidth="1"/>
    <col min="36" max="37" width="20.5" style="42" bestFit="1" customWidth="1"/>
    <col min="38" max="38" width="19.5" style="42" bestFit="1" customWidth="1"/>
    <col min="39" max="40" width="21.5" style="42" bestFit="1" customWidth="1"/>
    <col min="41" max="16384" width="9" style="42"/>
  </cols>
  <sheetData>
    <row r="1" spans="1:46" s="31" customFormat="1" ht="251.25" customHeight="1" thickBot="1" x14ac:dyDescent="0.3">
      <c r="A1" s="309" t="s">
        <v>81</v>
      </c>
      <c r="B1" s="310"/>
      <c r="C1" s="72" t="s">
        <v>87</v>
      </c>
      <c r="D1" s="73" t="s">
        <v>88</v>
      </c>
      <c r="E1" s="73" t="s">
        <v>89</v>
      </c>
      <c r="F1" s="73" t="s">
        <v>90</v>
      </c>
      <c r="G1" s="73" t="s">
        <v>91</v>
      </c>
      <c r="H1" s="73" t="s">
        <v>92</v>
      </c>
      <c r="I1" s="73" t="s">
        <v>93</v>
      </c>
      <c r="J1" s="73" t="s">
        <v>94</v>
      </c>
      <c r="K1" s="91" t="s">
        <v>95</v>
      </c>
      <c r="L1" s="91" t="s">
        <v>96</v>
      </c>
      <c r="M1" s="91" t="s">
        <v>97</v>
      </c>
      <c r="N1" s="91" t="s">
        <v>98</v>
      </c>
      <c r="O1" s="91" t="s">
        <v>99</v>
      </c>
      <c r="P1" s="91" t="s">
        <v>100</v>
      </c>
      <c r="Q1" s="91" t="s">
        <v>101</v>
      </c>
      <c r="R1" s="90" t="s">
        <v>102</v>
      </c>
      <c r="S1" s="90" t="s">
        <v>103</v>
      </c>
      <c r="T1" s="90" t="s">
        <v>104</v>
      </c>
      <c r="U1" s="90" t="s">
        <v>105</v>
      </c>
      <c r="V1" s="90" t="s">
        <v>106</v>
      </c>
      <c r="W1" s="90" t="s">
        <v>107</v>
      </c>
    </row>
    <row r="2" spans="1:46" s="31" customFormat="1" ht="62.25" customHeight="1" thickBot="1" x14ac:dyDescent="0.3">
      <c r="A2" s="92" t="s">
        <v>0</v>
      </c>
      <c r="B2" s="93" t="s">
        <v>5</v>
      </c>
      <c r="C2" s="151" t="s">
        <v>108</v>
      </c>
      <c r="D2" s="151" t="s">
        <v>109</v>
      </c>
      <c r="E2" s="151" t="s">
        <v>110</v>
      </c>
      <c r="F2" s="151" t="s">
        <v>111</v>
      </c>
      <c r="G2" s="151" t="s">
        <v>112</v>
      </c>
      <c r="H2" s="151" t="s">
        <v>113</v>
      </c>
      <c r="I2" s="151" t="s">
        <v>114</v>
      </c>
      <c r="J2" s="151" t="s">
        <v>115</v>
      </c>
      <c r="K2" s="153" t="s">
        <v>116</v>
      </c>
      <c r="L2" s="153" t="s">
        <v>117</v>
      </c>
      <c r="M2" s="153" t="s">
        <v>118</v>
      </c>
      <c r="N2" s="153" t="s">
        <v>119</v>
      </c>
      <c r="O2" s="153" t="s">
        <v>120</v>
      </c>
      <c r="P2" s="153" t="s">
        <v>121</v>
      </c>
      <c r="Q2" s="153" t="s">
        <v>122</v>
      </c>
      <c r="R2" s="152" t="s">
        <v>123</v>
      </c>
      <c r="S2" s="152" t="s">
        <v>124</v>
      </c>
      <c r="T2" s="152" t="s">
        <v>125</v>
      </c>
      <c r="U2" s="152" t="s">
        <v>127</v>
      </c>
      <c r="V2" s="152" t="s">
        <v>126</v>
      </c>
      <c r="W2" s="152" t="s">
        <v>128</v>
      </c>
      <c r="Z2" s="176" t="s">
        <v>108</v>
      </c>
      <c r="AA2" s="176" t="s">
        <v>109</v>
      </c>
      <c r="AB2" s="176" t="s">
        <v>110</v>
      </c>
      <c r="AC2" s="176" t="s">
        <v>111</v>
      </c>
      <c r="AD2" s="176" t="s">
        <v>112</v>
      </c>
      <c r="AE2" s="176" t="s">
        <v>113</v>
      </c>
      <c r="AF2" s="176" t="s">
        <v>114</v>
      </c>
      <c r="AG2" s="176" t="s">
        <v>115</v>
      </c>
      <c r="AH2" s="177" t="s">
        <v>116</v>
      </c>
      <c r="AI2" s="177" t="s">
        <v>117</v>
      </c>
      <c r="AJ2" s="177" t="s">
        <v>118</v>
      </c>
      <c r="AK2" s="177" t="s">
        <v>119</v>
      </c>
      <c r="AL2" s="177" t="s">
        <v>120</v>
      </c>
      <c r="AM2" s="177" t="s">
        <v>121</v>
      </c>
      <c r="AN2" s="177" t="s">
        <v>122</v>
      </c>
      <c r="AO2" s="178" t="s">
        <v>123</v>
      </c>
      <c r="AP2" s="178" t="s">
        <v>124</v>
      </c>
      <c r="AQ2" s="178" t="s">
        <v>125</v>
      </c>
      <c r="AR2" s="178" t="s">
        <v>127</v>
      </c>
      <c r="AS2" s="178" t="s">
        <v>126</v>
      </c>
      <c r="AT2" s="179" t="s">
        <v>128</v>
      </c>
    </row>
    <row r="3" spans="1:46" s="32" customFormat="1" ht="18.75" x14ac:dyDescent="0.25">
      <c r="A3" s="49">
        <v>1</v>
      </c>
      <c r="B3" s="50" t="s">
        <v>8</v>
      </c>
      <c r="C3" s="56" t="str">
        <f>IF(SONDAGEM!$E29,(IF(Tabela4[[#This Row],[ECM01]]="X",'Dados Aluno '!Z$2,"")),"")</f>
        <v/>
      </c>
      <c r="D3" s="56" t="str">
        <f>IF(SONDAGEM!$E29,(IF(Tabela4[[#This Row],[ECM02]]="X",'Dados Aluno '!AA$2,"")),"")</f>
        <v/>
      </c>
      <c r="E3" s="56" t="str">
        <f>IF(SONDAGEM!$E29,(IF(Tabela4[[#This Row],[ECM03]]="X",'Dados Aluno '!AB$2,"")),"")</f>
        <v/>
      </c>
      <c r="F3" s="56" t="str">
        <f>IF(SONDAGEM!$E29,(IF(Tabela4[[#This Row],[ECM04]]="X",'Dados Aluno '!AC$2,"")),"")</f>
        <v/>
      </c>
      <c r="G3" s="56" t="str">
        <f>IF(SONDAGEM!$E29,(IF(Tabela4[[#This Row],[ECM05]]="X",'Dados Aluno '!AD$2,"")),"")</f>
        <v/>
      </c>
      <c r="H3" s="56" t="str">
        <f>IF(SONDAGEM!$E29,(IF(Tabela4[[#This Row],[ECM06]]="X",'Dados Aluno '!AE$2,"")),"")</f>
        <v/>
      </c>
      <c r="I3" s="56" t="str">
        <f>IF(SONDAGEM!$E29,(IF(Tabela4[[#This Row],[ECM07]]="X",'Dados Aluno '!AF$2,"")),"")</f>
        <v/>
      </c>
      <c r="J3" s="56" t="str">
        <f>IF(SONDAGEM!$E29,(IF(Tabela4[[#This Row],[ECM08]]="X",'Dados Aluno '!AG$2,"")),"")</f>
        <v/>
      </c>
      <c r="K3" s="105" t="str">
        <f>IF(SONDAGEM!$E29,(IF(Tabela4[[#This Row],[ECP01]]="X",'Dados Aluno '!AH$2,"")),"")</f>
        <v/>
      </c>
      <c r="L3" s="105" t="str">
        <f>IF(SONDAGEM!$E29,(IF(Tabela4[[#This Row],[ECP02]]="X",'Dados Aluno '!AI$2,"")),"")</f>
        <v/>
      </c>
      <c r="M3" s="105" t="str">
        <f>IF(SONDAGEM!$E29,(IF(Tabela4[[#This Row],[ECP03]]="X",'Dados Aluno '!AJ$2,"")),"")</f>
        <v/>
      </c>
      <c r="N3" s="105" t="str">
        <f>IF(SONDAGEM!$E29,(IF(Tabela4[[#This Row],[ECP04]]="X",'Dados Aluno '!AK$2,"")),"")</f>
        <v/>
      </c>
      <c r="O3" s="105" t="str">
        <f>IF(SONDAGEM!$E29,(IF(Tabela4[[#This Row],[ECP05]]="X",'Dados Aluno '!AL$2,"")),"")</f>
        <v/>
      </c>
      <c r="P3" s="105" t="str">
        <f>IF(SONDAGEM!$E29,(IF(Tabela4[[#This Row],[ECP06]]="X",'Dados Aluno '!AM$2,"")),"")</f>
        <v/>
      </c>
      <c r="Q3" s="105" t="str">
        <f>IF(SONDAGEM!$E29,(IF(Tabela4[[#This Row],[NECP01]]="X",'Dados Aluno '!AN$2,"")),"")</f>
        <v/>
      </c>
      <c r="R3" s="131" t="str">
        <f>IF(SONDAGEM!$E29,(IF(Tabela4[[#This Row],[EIS01]]="X",'Dados Aluno '!AO$2,"")),"")</f>
        <v/>
      </c>
      <c r="S3" s="131" t="str">
        <f>IF(SONDAGEM!$E29,(IF(Tabela4[[#This Row],[EIS02]]="X",'Dados Aluno '!AP$2,"")),"")</f>
        <v/>
      </c>
      <c r="T3" s="131" t="str">
        <f>IF(SONDAGEM!$E29,(IF(Tabela4[[#This Row],[EIS03]]="X",'Dados Aluno '!AQ$2,"")),"")</f>
        <v/>
      </c>
      <c r="U3" s="131" t="str">
        <f>IF(SONDAGEM!$E29,(IF(Tabela4[[#This Row],[NEIS01]]="X",'Dados Aluno '!AR$2,"")),"")</f>
        <v/>
      </c>
      <c r="V3" s="131" t="str">
        <f>IF(SONDAGEM!$E29,(IF(Tabela4[[#This Row],[NEIS02]]="X",'Dados Aluno '!AS$2,"")),"")</f>
        <v/>
      </c>
      <c r="W3" s="131" t="str">
        <f>IF(SONDAGEM!$E29,(IF(Tabela4[[#This Row],[NECP03]]="X",'Dados Aluno '!AT$2,"")),"")</f>
        <v/>
      </c>
      <c r="Z3" s="32">
        <f>Tabela41114[[#Totals],[ECM01]]</f>
        <v>0</v>
      </c>
      <c r="AA3" s="32">
        <f>Tabela41114[[#Totals],[ECM02]]</f>
        <v>0</v>
      </c>
      <c r="AB3" s="32">
        <f>Tabela41114[[#Totals],[ECM03]]</f>
        <v>0</v>
      </c>
      <c r="AC3" s="32">
        <f>Tabela41114[[#Totals],[ECM04]]</f>
        <v>0</v>
      </c>
      <c r="AD3" s="32">
        <f>Tabela41114[[#Totals],[ECM05]]</f>
        <v>0</v>
      </c>
      <c r="AE3" s="32">
        <f>Tabela41114[[#Totals],[ECM06]]</f>
        <v>0</v>
      </c>
      <c r="AF3" s="32">
        <f>Tabela41114[[#Totals],[ECM07]]</f>
        <v>0</v>
      </c>
      <c r="AG3" s="32">
        <f>Tabela41114[[#Totals],[ECM08]]</f>
        <v>0</v>
      </c>
    </row>
    <row r="4" spans="1:46" s="32" customFormat="1" ht="18.75" x14ac:dyDescent="0.25">
      <c r="A4" s="54">
        <v>2</v>
      </c>
      <c r="B4" s="55" t="s">
        <v>9</v>
      </c>
      <c r="C4" s="56" t="str">
        <f>IF(SONDAGEM!$E30,(IF(Tabela4[[#This Row],[ECM01]]="X",'Dados Aluno '!Z$2,"")),"")</f>
        <v/>
      </c>
      <c r="D4" s="56" t="str">
        <f>IF(SONDAGEM!$E30,(IF(Tabela4[[#This Row],[ECM02]]="X",'Dados Aluno '!AA$2,"")),"")</f>
        <v/>
      </c>
      <c r="E4" s="56" t="str">
        <f>IF(SONDAGEM!$E30,(IF(Tabela4[[#This Row],[ECM03]]="X",'Dados Aluno '!AB$2,"")),"")</f>
        <v/>
      </c>
      <c r="F4" s="56" t="str">
        <f>IF(SONDAGEM!$E30,(IF(Tabela4[[#This Row],[ECM04]]="X",'Dados Aluno '!AC$2,"")),"")</f>
        <v/>
      </c>
      <c r="G4" s="56" t="str">
        <f>IF(SONDAGEM!$E30,(IF(Tabela4[[#This Row],[ECM05]]="X",'Dados Aluno '!AD$2,"")),"")</f>
        <v/>
      </c>
      <c r="H4" s="56" t="str">
        <f>IF(SONDAGEM!$E30,(IF(Tabela4[[#This Row],[ECM06]]="X",'Dados Aluno '!AE$2,"")),"")</f>
        <v/>
      </c>
      <c r="I4" s="56" t="str">
        <f>IF(SONDAGEM!$E30,(IF(Tabela4[[#This Row],[ECM07]]="X",'Dados Aluno '!AF$2,"")),"")</f>
        <v/>
      </c>
      <c r="J4" s="56" t="str">
        <f>IF(SONDAGEM!$E30,(IF(Tabela4[[#This Row],[ECM08]]="X",'Dados Aluno '!AG$2,"")),"")</f>
        <v/>
      </c>
      <c r="K4" s="105" t="str">
        <f>IF(SONDAGEM!$E30,(IF(Tabela4[[#This Row],[ECP01]]="X",'Dados Aluno '!AH$2,"")),"")</f>
        <v/>
      </c>
      <c r="L4" s="105" t="str">
        <f>IF(SONDAGEM!$E30,(IF(Tabela4[[#This Row],[ECP02]]="X",'Dados Aluno '!AI$2,"")),"")</f>
        <v/>
      </c>
      <c r="M4" s="105" t="str">
        <f>IF(SONDAGEM!$E30,(IF(Tabela4[[#This Row],[ECP03]]="X",'Dados Aluno '!AJ$2,"")),"")</f>
        <v/>
      </c>
      <c r="N4" s="105" t="str">
        <f>IF(SONDAGEM!$E30,(IF(Tabela4[[#This Row],[ECP04]]="X",'Dados Aluno '!AK$2,"")),"")</f>
        <v/>
      </c>
      <c r="O4" s="105" t="str">
        <f>IF(SONDAGEM!$E30,(IF(Tabela4[[#This Row],[ECP05]]="X",'Dados Aluno '!AL$2,"")),"")</f>
        <v/>
      </c>
      <c r="P4" s="105" t="str">
        <f>IF(SONDAGEM!$E30,(IF(Tabela4[[#This Row],[ECP06]]="X",'Dados Aluno '!AM$2,"")),"")</f>
        <v/>
      </c>
      <c r="Q4" s="105" t="str">
        <f>IF(SONDAGEM!$E30,(IF(Tabela4[[#This Row],[NECP01]]="X",'Dados Aluno '!AN$2,"")),"")</f>
        <v/>
      </c>
      <c r="R4" s="131" t="str">
        <f>IF(SONDAGEM!$E30,(IF(Tabela4[[#This Row],[EIS01]]="X",'Dados Aluno '!AO$2,"")),"")</f>
        <v/>
      </c>
      <c r="S4" s="131" t="str">
        <f>IF(SONDAGEM!$E30,(IF(Tabela4[[#This Row],[EIS02]]="X",'Dados Aluno '!AP$2,"")),"")</f>
        <v/>
      </c>
      <c r="T4" s="131" t="str">
        <f>IF(SONDAGEM!$E30,(IF(Tabela4[[#This Row],[EIS03]]="X",'Dados Aluno '!AQ$2,"")),"")</f>
        <v/>
      </c>
      <c r="U4" s="131" t="str">
        <f>IF(SONDAGEM!$E30,(IF(Tabela4[[#This Row],[NEIS01]]="X",'Dados Aluno '!AR$2,"")),"")</f>
        <v/>
      </c>
      <c r="V4" s="131" t="str">
        <f>IF(SONDAGEM!$E30,(IF(Tabela4[[#This Row],[NEIS02]]="X",'Dados Aluno '!AS$2,"")),"")</f>
        <v/>
      </c>
      <c r="W4" s="131" t="str">
        <f>IF(SONDAGEM!$E30,(IF(Tabela4[[#This Row],[NECP03]]="X",'Dados Aluno '!AT$2,"")),"")</f>
        <v/>
      </c>
    </row>
    <row r="5" spans="1:46" s="32" customFormat="1" ht="18.75" x14ac:dyDescent="0.25">
      <c r="A5" s="54">
        <v>3</v>
      </c>
      <c r="B5" s="55" t="s">
        <v>10</v>
      </c>
      <c r="C5" s="56" t="str">
        <f>IF(SONDAGEM!$E31,(IF(Tabela4[[#This Row],[ECM01]]="X",'Dados Aluno '!Z$2,"")),"")</f>
        <v/>
      </c>
      <c r="D5" s="56" t="str">
        <f>IF(SONDAGEM!$E31,(IF(Tabela4[[#This Row],[ECM02]]="X",'Dados Aluno '!AA$2,"")),"")</f>
        <v/>
      </c>
      <c r="E5" s="56" t="str">
        <f>IF(SONDAGEM!$E31,(IF(Tabela4[[#This Row],[ECM03]]="X",'Dados Aluno '!AB$2,"")),"")</f>
        <v/>
      </c>
      <c r="F5" s="56" t="str">
        <f>IF(SONDAGEM!$E31,(IF(Tabela4[[#This Row],[ECM04]]="X",'Dados Aluno '!AC$2,"")),"")</f>
        <v/>
      </c>
      <c r="G5" s="56" t="str">
        <f>IF(SONDAGEM!$E31,(IF(Tabela4[[#This Row],[ECM05]]="X",'Dados Aluno '!AD$2,"")),"")</f>
        <v/>
      </c>
      <c r="H5" s="56" t="str">
        <f>IF(SONDAGEM!$E31,(IF(Tabela4[[#This Row],[ECM06]]="X",'Dados Aluno '!AE$2,"")),"")</f>
        <v/>
      </c>
      <c r="I5" s="56" t="str">
        <f>IF(SONDAGEM!$E31,(IF(Tabela4[[#This Row],[ECM07]]="X",'Dados Aluno '!AF$2,"")),"")</f>
        <v/>
      </c>
      <c r="J5" s="56" t="str">
        <f>IF(SONDAGEM!$E31,(IF(Tabela4[[#This Row],[ECM08]]="X",'Dados Aluno '!AG$2,"")),"")</f>
        <v/>
      </c>
      <c r="K5" s="105" t="str">
        <f>IF(SONDAGEM!$E31,(IF(Tabela4[[#This Row],[ECP01]]="X",'Dados Aluno '!AH$2,"")),"")</f>
        <v/>
      </c>
      <c r="L5" s="105" t="str">
        <f>IF(SONDAGEM!$E31,(IF(Tabela4[[#This Row],[ECP02]]="X",'Dados Aluno '!AI$2,"")),"")</f>
        <v/>
      </c>
      <c r="M5" s="105" t="str">
        <f>IF(SONDAGEM!$E31,(IF(Tabela4[[#This Row],[ECP03]]="X",'Dados Aluno '!AJ$2,"")),"")</f>
        <v/>
      </c>
      <c r="N5" s="105" t="str">
        <f>IF(SONDAGEM!$E31,(IF(Tabela4[[#This Row],[ECP04]]="X",'Dados Aluno '!AK$2,"")),"")</f>
        <v/>
      </c>
      <c r="O5" s="105" t="str">
        <f>IF(SONDAGEM!$E31,(IF(Tabela4[[#This Row],[ECP05]]="X",'Dados Aluno '!AL$2,"")),"")</f>
        <v/>
      </c>
      <c r="P5" s="105" t="str">
        <f>IF(SONDAGEM!$E31,(IF(Tabela4[[#This Row],[ECP06]]="X",'Dados Aluno '!AM$2,"")),"")</f>
        <v/>
      </c>
      <c r="Q5" s="105" t="str">
        <f>IF(SONDAGEM!$E31,(IF(Tabela4[[#This Row],[NECP01]]="X",'Dados Aluno '!AN$2,"")),"")</f>
        <v/>
      </c>
      <c r="R5" s="131" t="str">
        <f>IF(SONDAGEM!$E31,(IF(Tabela4[[#This Row],[EIS01]]="X",'Dados Aluno '!AO$2,"")),"")</f>
        <v/>
      </c>
      <c r="S5" s="131" t="str">
        <f>IF(SONDAGEM!$E31,(IF(Tabela4[[#This Row],[EIS02]]="X",'Dados Aluno '!AP$2,"")),"")</f>
        <v/>
      </c>
      <c r="T5" s="131" t="str">
        <f>IF(SONDAGEM!$E31,(IF(Tabela4[[#This Row],[EIS03]]="X",'Dados Aluno '!AQ$2,"")),"")</f>
        <v/>
      </c>
      <c r="U5" s="131" t="str">
        <f>IF(SONDAGEM!$E31,(IF(Tabela4[[#This Row],[NEIS01]]="X",'Dados Aluno '!AR$2,"")),"")</f>
        <v/>
      </c>
      <c r="V5" s="131" t="str">
        <f>IF(SONDAGEM!$E31,(IF(Tabela4[[#This Row],[NEIS02]]="X",'Dados Aluno '!AS$2,"")),"")</f>
        <v/>
      </c>
      <c r="W5" s="131" t="str">
        <f>IF(SONDAGEM!$E31,(IF(Tabela4[[#This Row],[NECP03]]="X",'Dados Aluno '!AT$2,"")),"")</f>
        <v/>
      </c>
      <c r="Z5" s="191" t="s">
        <v>131</v>
      </c>
      <c r="AA5" s="192" t="s">
        <v>132</v>
      </c>
      <c r="AC5" s="182" t="s">
        <v>133</v>
      </c>
      <c r="AD5" s="182"/>
      <c r="AE5" s="182" t="s">
        <v>135</v>
      </c>
      <c r="AF5" s="182"/>
      <c r="AG5" s="182" t="s">
        <v>138</v>
      </c>
      <c r="AI5" s="182" t="s">
        <v>136</v>
      </c>
      <c r="AJ5" s="182" t="s">
        <v>137</v>
      </c>
      <c r="AL5" s="182" t="s">
        <v>141</v>
      </c>
      <c r="AM5" s="182" t="s">
        <v>140</v>
      </c>
    </row>
    <row r="6" spans="1:46" s="32" customFormat="1" ht="18.75" x14ac:dyDescent="0.25">
      <c r="A6" s="54">
        <v>4</v>
      </c>
      <c r="B6" s="55" t="s">
        <v>11</v>
      </c>
      <c r="C6" s="56" t="str">
        <f>IF(SONDAGEM!$E32,(IF(Tabela4[[#This Row],[ECM01]]="X",'Dados Aluno '!Z$2,"")),"")</f>
        <v/>
      </c>
      <c r="D6" s="56" t="str">
        <f>IF(SONDAGEM!$E32,(IF(Tabela4[[#This Row],[ECM02]]="X",'Dados Aluno '!AA$2,"")),"")</f>
        <v/>
      </c>
      <c r="E6" s="56" t="str">
        <f>IF(SONDAGEM!$E32,(IF(Tabela4[[#This Row],[ECM03]]="X",'Dados Aluno '!AB$2,"")),"")</f>
        <v/>
      </c>
      <c r="F6" s="56" t="str">
        <f>IF(SONDAGEM!$E32,(IF(Tabela4[[#This Row],[ECM04]]="X",'Dados Aluno '!AC$2,"")),"")</f>
        <v/>
      </c>
      <c r="G6" s="56" t="str">
        <f>IF(SONDAGEM!$E32,(IF(Tabela4[[#This Row],[ECM05]]="X",'Dados Aluno '!AD$2,"")),"")</f>
        <v/>
      </c>
      <c r="H6" s="56" t="str">
        <f>IF(SONDAGEM!$E32,(IF(Tabela4[[#This Row],[ECM06]]="X",'Dados Aluno '!AE$2,"")),"")</f>
        <v/>
      </c>
      <c r="I6" s="56" t="str">
        <f>IF(SONDAGEM!$E32,(IF(Tabela4[[#This Row],[ECM07]]="X",'Dados Aluno '!AF$2,"")),"")</f>
        <v/>
      </c>
      <c r="J6" s="56" t="str">
        <f>IF(SONDAGEM!$E32,(IF(Tabela4[[#This Row],[ECM08]]="X",'Dados Aluno '!AG$2,"")),"")</f>
        <v/>
      </c>
      <c r="K6" s="105" t="str">
        <f>IF(SONDAGEM!$E32,(IF(Tabela4[[#This Row],[ECP01]]="X",'Dados Aluno '!AH$2,"")),"")</f>
        <v/>
      </c>
      <c r="L6" s="105" t="str">
        <f>IF(SONDAGEM!$E32,(IF(Tabela4[[#This Row],[ECP02]]="X",'Dados Aluno '!AI$2,"")),"")</f>
        <v/>
      </c>
      <c r="M6" s="105" t="str">
        <f>IF(SONDAGEM!$E32,(IF(Tabela4[[#This Row],[ECP03]]="X",'Dados Aluno '!AJ$2,"")),"")</f>
        <v/>
      </c>
      <c r="N6" s="105" t="str">
        <f>IF(SONDAGEM!$E32,(IF(Tabela4[[#This Row],[ECP04]]="X",'Dados Aluno '!AK$2,"")),"")</f>
        <v/>
      </c>
      <c r="O6" s="105" t="str">
        <f>IF(SONDAGEM!$E32,(IF(Tabela4[[#This Row],[ECP05]]="X",'Dados Aluno '!AL$2,"")),"")</f>
        <v/>
      </c>
      <c r="P6" s="105" t="str">
        <f>IF(SONDAGEM!$E32,(IF(Tabela4[[#This Row],[ECP06]]="X",'Dados Aluno '!AM$2,"")),"")</f>
        <v/>
      </c>
      <c r="Q6" s="105" t="str">
        <f>IF(SONDAGEM!$E32,(IF(Tabela4[[#This Row],[NECP01]]="X",'Dados Aluno '!AN$2,"")),"")</f>
        <v/>
      </c>
      <c r="R6" s="131" t="str">
        <f>IF(SONDAGEM!$E32,(IF(Tabela4[[#This Row],[EIS01]]="X",'Dados Aluno '!AO$2,"")),"")</f>
        <v/>
      </c>
      <c r="S6" s="131" t="str">
        <f>IF(SONDAGEM!$E32,(IF(Tabela4[[#This Row],[EIS02]]="X",'Dados Aluno '!AP$2,"")),"")</f>
        <v/>
      </c>
      <c r="T6" s="131" t="str">
        <f>IF(SONDAGEM!$E32,(IF(Tabela4[[#This Row],[EIS03]]="X",'Dados Aluno '!AQ$2,"")),"")</f>
        <v/>
      </c>
      <c r="U6" s="131" t="str">
        <f>IF(SONDAGEM!$E32,(IF(Tabela4[[#This Row],[NEIS01]]="X",'Dados Aluno '!AR$2,"")),"")</f>
        <v/>
      </c>
      <c r="V6" s="131" t="str">
        <f>IF(SONDAGEM!$E32,(IF(Tabela4[[#This Row],[NEIS02]]="X",'Dados Aluno '!AS$2,"")),"")</f>
        <v/>
      </c>
      <c r="W6" s="131" t="str">
        <f>IF(SONDAGEM!$E32,(IF(Tabela4[[#This Row],[NECP03]]="X",'Dados Aluno '!AT$2,"")),"")</f>
        <v/>
      </c>
      <c r="Z6" s="185" t="s">
        <v>115</v>
      </c>
      <c r="AA6" s="186">
        <f>$AG$3</f>
        <v>0</v>
      </c>
      <c r="AC6" s="182">
        <f>MAX(AA6:AA13)</f>
        <v>0</v>
      </c>
      <c r="AD6" s="182"/>
      <c r="AE6" s="182">
        <f>MATCH(AC6,AA6:AA13,0)</f>
        <v>1</v>
      </c>
      <c r="AF6" s="182"/>
      <c r="AG6" s="182" t="str" cm="1">
        <f t="array" ref="AG6">INDEX(Z6:Z13,AE6)</f>
        <v>ECM08</v>
      </c>
      <c r="AI6" s="182">
        <f>Tabela10[[#This Row],[QUANTIDADE]]/60</f>
        <v>0</v>
      </c>
      <c r="AJ6" s="182">
        <f>ROUNDUP(AI6*10,0)</f>
        <v>0</v>
      </c>
      <c r="AL6" s="182" t="e">
        <f>Tabela10[[#This Row],[QUANTIDADE]]/$AD$14</f>
        <v>#DIV/0!</v>
      </c>
      <c r="AM6" s="182" t="e">
        <f>AL6/5</f>
        <v>#DIV/0!</v>
      </c>
    </row>
    <row r="7" spans="1:46" s="32" customFormat="1" ht="18.75" x14ac:dyDescent="0.25">
      <c r="A7" s="54">
        <v>5</v>
      </c>
      <c r="B7" s="59" t="s">
        <v>12</v>
      </c>
      <c r="C7" s="56" t="str">
        <f>IF(SONDAGEM!$E33,(IF(Tabela4[[#This Row],[ECM01]]="X",'Dados Aluno '!Z$2,"")),"")</f>
        <v/>
      </c>
      <c r="D7" s="56" t="str">
        <f>IF(SONDAGEM!$E33,(IF(Tabela4[[#This Row],[ECM02]]="X",'Dados Aluno '!AA$2,"")),"")</f>
        <v/>
      </c>
      <c r="E7" s="56" t="str">
        <f>IF(SONDAGEM!$E33,(IF(Tabela4[[#This Row],[ECM03]]="X",'Dados Aluno '!AB$2,"")),"")</f>
        <v/>
      </c>
      <c r="F7" s="56" t="str">
        <f>IF(SONDAGEM!$E33,(IF(Tabela4[[#This Row],[ECM04]]="X",'Dados Aluno '!AC$2,"")),"")</f>
        <v/>
      </c>
      <c r="G7" s="56" t="str">
        <f>IF(SONDAGEM!$E33,(IF(Tabela4[[#This Row],[ECM05]]="X",'Dados Aluno '!AD$2,"")),"")</f>
        <v/>
      </c>
      <c r="H7" s="56" t="str">
        <f>IF(SONDAGEM!$E33,(IF(Tabela4[[#This Row],[ECM06]]="X",'Dados Aluno '!AE$2,"")),"")</f>
        <v/>
      </c>
      <c r="I7" s="56" t="str">
        <f>IF(SONDAGEM!$E33,(IF(Tabela4[[#This Row],[ECM07]]="X",'Dados Aluno '!AF$2,"")),"")</f>
        <v/>
      </c>
      <c r="J7" s="56" t="str">
        <f>IF(SONDAGEM!$E33,(IF(Tabela4[[#This Row],[ECM08]]="X",'Dados Aluno '!AG$2,"")),"")</f>
        <v/>
      </c>
      <c r="K7" s="105" t="str">
        <f>IF(SONDAGEM!$E33,(IF(Tabela4[[#This Row],[ECP01]]="X",'Dados Aluno '!AH$2,"")),"")</f>
        <v/>
      </c>
      <c r="L7" s="105" t="str">
        <f>IF(SONDAGEM!$E33,(IF(Tabela4[[#This Row],[ECP02]]="X",'Dados Aluno '!AI$2,"")),"")</f>
        <v/>
      </c>
      <c r="M7" s="105" t="str">
        <f>IF(SONDAGEM!$E33,(IF(Tabela4[[#This Row],[ECP03]]="X",'Dados Aluno '!AJ$2,"")),"")</f>
        <v/>
      </c>
      <c r="N7" s="105" t="str">
        <f>IF(SONDAGEM!$E33,(IF(Tabela4[[#This Row],[ECP04]]="X",'Dados Aluno '!AK$2,"")),"")</f>
        <v/>
      </c>
      <c r="O7" s="105" t="str">
        <f>IF(SONDAGEM!$E33,(IF(Tabela4[[#This Row],[ECP05]]="X",'Dados Aluno '!AL$2,"")),"")</f>
        <v/>
      </c>
      <c r="P7" s="105" t="str">
        <f>IF(SONDAGEM!$E33,(IF(Tabela4[[#This Row],[ECP06]]="X",'Dados Aluno '!AM$2,"")),"")</f>
        <v/>
      </c>
      <c r="Q7" s="105" t="str">
        <f>IF(SONDAGEM!$E33,(IF(Tabela4[[#This Row],[NECP01]]="X",'Dados Aluno '!AN$2,"")),"")</f>
        <v/>
      </c>
      <c r="R7" s="131" t="str">
        <f>IF(SONDAGEM!$E33,(IF(Tabela4[[#This Row],[EIS01]]="X",'Dados Aluno '!AO$2,"")),"")</f>
        <v/>
      </c>
      <c r="S7" s="131" t="str">
        <f>IF(SONDAGEM!$E33,(IF(Tabela4[[#This Row],[EIS02]]="X",'Dados Aluno '!AP$2,"")),"")</f>
        <v/>
      </c>
      <c r="T7" s="131" t="str">
        <f>IF(SONDAGEM!$E33,(IF(Tabela4[[#This Row],[EIS03]]="X",'Dados Aluno '!AQ$2,"")),"")</f>
        <v/>
      </c>
      <c r="U7" s="131" t="str">
        <f>IF(SONDAGEM!$E33,(IF(Tabela4[[#This Row],[NEIS01]]="X",'Dados Aluno '!AR$2,"")),"")</f>
        <v/>
      </c>
      <c r="V7" s="131" t="str">
        <f>IF(SONDAGEM!$E33,(IF(Tabela4[[#This Row],[NEIS02]]="X",'Dados Aluno '!AS$2,"")),"")</f>
        <v/>
      </c>
      <c r="W7" s="131" t="str">
        <f>IF(SONDAGEM!$E33,(IF(Tabela4[[#This Row],[NECP03]]="X",'Dados Aluno '!AT$2,"")),"")</f>
        <v/>
      </c>
      <c r="Z7" s="185" t="s">
        <v>109</v>
      </c>
      <c r="AA7" s="186">
        <f>$AA$3</f>
        <v>0</v>
      </c>
      <c r="AC7" s="182" t="s">
        <v>134</v>
      </c>
      <c r="AD7" s="182"/>
      <c r="AE7" s="182" t="s">
        <v>135</v>
      </c>
      <c r="AF7" s="182"/>
      <c r="AG7" s="182" t="s">
        <v>139</v>
      </c>
      <c r="AI7" s="182">
        <f>Tabela10[[#This Row],[QUANTIDADE]]/60</f>
        <v>0</v>
      </c>
      <c r="AJ7" s="182">
        <f t="shared" ref="AJ7:AJ13" si="0">ROUNDUP(AI7*10,0)</f>
        <v>0</v>
      </c>
      <c r="AL7" s="182" t="e">
        <f>Tabela10[[#This Row],[QUANTIDADE]]/$AD$14</f>
        <v>#DIV/0!</v>
      </c>
      <c r="AM7" s="182" t="e">
        <f t="shared" ref="AM7:AM14" si="1">AL7/5</f>
        <v>#DIV/0!</v>
      </c>
    </row>
    <row r="8" spans="1:46" s="32" customFormat="1" ht="18.75" x14ac:dyDescent="0.25">
      <c r="A8" s="54">
        <v>6</v>
      </c>
      <c r="B8" s="59" t="s">
        <v>13</v>
      </c>
      <c r="C8" s="56" t="str">
        <f>IF(SONDAGEM!$E34,(IF(Tabela4[[#This Row],[ECM01]]="X",'Dados Aluno '!Z$2,"")),"")</f>
        <v/>
      </c>
      <c r="D8" s="56" t="str">
        <f>IF(SONDAGEM!$E34,(IF(Tabela4[[#This Row],[ECM02]]="X",'Dados Aluno '!AA$2,"")),"")</f>
        <v/>
      </c>
      <c r="E8" s="56" t="str">
        <f>IF(SONDAGEM!$E34,(IF(Tabela4[[#This Row],[ECM03]]="X",'Dados Aluno '!AB$2,"")),"")</f>
        <v/>
      </c>
      <c r="F8" s="56" t="str">
        <f>IF(SONDAGEM!$E34,(IF(Tabela4[[#This Row],[ECM04]]="X",'Dados Aluno '!AC$2,"")),"")</f>
        <v/>
      </c>
      <c r="G8" s="56" t="str">
        <f>IF(SONDAGEM!$E34,(IF(Tabela4[[#This Row],[ECM05]]="X",'Dados Aluno '!AD$2,"")),"")</f>
        <v/>
      </c>
      <c r="H8" s="56" t="str">
        <f>IF(SONDAGEM!$E34,(IF(Tabela4[[#This Row],[ECM06]]="X",'Dados Aluno '!AE$2,"")),"")</f>
        <v/>
      </c>
      <c r="I8" s="56" t="str">
        <f>IF(SONDAGEM!$E34,(IF(Tabela4[[#This Row],[ECM07]]="X",'Dados Aluno '!AF$2,"")),"")</f>
        <v/>
      </c>
      <c r="J8" s="56" t="str">
        <f>IF(SONDAGEM!$E34,(IF(Tabela4[[#This Row],[ECM08]]="X",'Dados Aluno '!AG$2,"")),"")</f>
        <v/>
      </c>
      <c r="K8" s="105" t="str">
        <f>IF(SONDAGEM!$E34,(IF(Tabela4[[#This Row],[ECP01]]="X",'Dados Aluno '!AH$2,"")),"")</f>
        <v/>
      </c>
      <c r="L8" s="105" t="str">
        <f>IF(SONDAGEM!$E34,(IF(Tabela4[[#This Row],[ECP02]]="X",'Dados Aluno '!AI$2,"")),"")</f>
        <v/>
      </c>
      <c r="M8" s="105" t="str">
        <f>IF(SONDAGEM!$E34,(IF(Tabela4[[#This Row],[ECP03]]="X",'Dados Aluno '!AJ$2,"")),"")</f>
        <v/>
      </c>
      <c r="N8" s="105" t="str">
        <f>IF(SONDAGEM!$E34,(IF(Tabela4[[#This Row],[ECP04]]="X",'Dados Aluno '!AK$2,"")),"")</f>
        <v/>
      </c>
      <c r="O8" s="105" t="str">
        <f>IF(SONDAGEM!$E34,(IF(Tabela4[[#This Row],[ECP05]]="X",'Dados Aluno '!AL$2,"")),"")</f>
        <v/>
      </c>
      <c r="P8" s="105" t="str">
        <f>IF(SONDAGEM!$E34,(IF(Tabela4[[#This Row],[ECP06]]="X",'Dados Aluno '!AM$2,"")),"")</f>
        <v/>
      </c>
      <c r="Q8" s="105" t="str">
        <f>IF(SONDAGEM!$E34,(IF(Tabela4[[#This Row],[NECP01]]="X",'Dados Aluno '!AN$2,"")),"")</f>
        <v/>
      </c>
      <c r="R8" s="131" t="str">
        <f>IF(SONDAGEM!$E34,(IF(Tabela4[[#This Row],[EIS01]]="X",'Dados Aluno '!AO$2,"")),"")</f>
        <v/>
      </c>
      <c r="S8" s="131" t="str">
        <f>IF(SONDAGEM!$E34,(IF(Tabela4[[#This Row],[EIS02]]="X",'Dados Aluno '!AP$2,"")),"")</f>
        <v/>
      </c>
      <c r="T8" s="131" t="str">
        <f>IF(SONDAGEM!$E34,(IF(Tabela4[[#This Row],[EIS03]]="X",'Dados Aluno '!AQ$2,"")),"")</f>
        <v/>
      </c>
      <c r="U8" s="131" t="str">
        <f>IF(SONDAGEM!$E34,(IF(Tabela4[[#This Row],[NEIS01]]="X",'Dados Aluno '!AR$2,"")),"")</f>
        <v/>
      </c>
      <c r="V8" s="131" t="str">
        <f>IF(SONDAGEM!$E34,(IF(Tabela4[[#This Row],[NEIS02]]="X",'Dados Aluno '!AS$2,"")),"")</f>
        <v/>
      </c>
      <c r="W8" s="131" t="str">
        <f>IF(SONDAGEM!$E34,(IF(Tabela4[[#This Row],[NECP03]]="X",'Dados Aluno '!AT$2,"")),"")</f>
        <v/>
      </c>
      <c r="Z8" s="185" t="s">
        <v>111</v>
      </c>
      <c r="AA8" s="186">
        <f>$AC$3</f>
        <v>0</v>
      </c>
      <c r="AC8" s="182">
        <f>MIN(AA6:AA13)</f>
        <v>0</v>
      </c>
      <c r="AD8" s="182"/>
      <c r="AE8" s="182">
        <f>MATCH(AC8,AA6:AA13,0)</f>
        <v>1</v>
      </c>
      <c r="AF8" s="182"/>
      <c r="AG8" s="182" t="str" cm="1">
        <f t="array" ref="AG8">INDEX(Z6:Z13,AE8)</f>
        <v>ECM08</v>
      </c>
      <c r="AI8" s="182">
        <f>Tabela10[[#This Row],[QUANTIDADE]]/60</f>
        <v>0</v>
      </c>
      <c r="AJ8" s="182">
        <f t="shared" si="0"/>
        <v>0</v>
      </c>
      <c r="AL8" s="182" t="e">
        <f>Tabela10[[#This Row],[QUANTIDADE]]/$AD$14</f>
        <v>#DIV/0!</v>
      </c>
      <c r="AM8" s="182" t="e">
        <f t="shared" si="1"/>
        <v>#DIV/0!</v>
      </c>
    </row>
    <row r="9" spans="1:46" s="32" customFormat="1" ht="18.75" x14ac:dyDescent="0.25">
      <c r="A9" s="54">
        <v>7</v>
      </c>
      <c r="B9" s="59" t="s">
        <v>14</v>
      </c>
      <c r="C9" s="56" t="str">
        <f>IF(SONDAGEM!$E35,(IF(Tabela4[[#This Row],[ECM01]]="X",'Dados Aluno '!Z$2,"")),"")</f>
        <v/>
      </c>
      <c r="D9" s="56" t="str">
        <f>IF(SONDAGEM!$E35,(IF(Tabela4[[#This Row],[ECM02]]="X",'Dados Aluno '!AA$2,"")),"")</f>
        <v/>
      </c>
      <c r="E9" s="56" t="str">
        <f>IF(SONDAGEM!$E35,(IF(Tabela4[[#This Row],[ECM03]]="X",'Dados Aluno '!AB$2,"")),"")</f>
        <v/>
      </c>
      <c r="F9" s="56" t="str">
        <f>IF(SONDAGEM!$E35,(IF(Tabela4[[#This Row],[ECM04]]="X",'Dados Aluno '!AC$2,"")),"")</f>
        <v/>
      </c>
      <c r="G9" s="56" t="str">
        <f>IF(SONDAGEM!$E35,(IF(Tabela4[[#This Row],[ECM05]]="X",'Dados Aluno '!AD$2,"")),"")</f>
        <v/>
      </c>
      <c r="H9" s="56" t="str">
        <f>IF(SONDAGEM!$E35,(IF(Tabela4[[#This Row],[ECM06]]="X",'Dados Aluno '!AE$2,"")),"")</f>
        <v/>
      </c>
      <c r="I9" s="56" t="str">
        <f>IF(SONDAGEM!$E35,(IF(Tabela4[[#This Row],[ECM07]]="X",'Dados Aluno '!AF$2,"")),"")</f>
        <v/>
      </c>
      <c r="J9" s="56" t="str">
        <f>IF(SONDAGEM!$E35,(IF(Tabela4[[#This Row],[ECM08]]="X",'Dados Aluno '!AG$2,"")),"")</f>
        <v/>
      </c>
      <c r="K9" s="105" t="str">
        <f>IF(SONDAGEM!$E35,(IF(Tabela4[[#This Row],[ECP01]]="X",'Dados Aluno '!AH$2,"")),"")</f>
        <v/>
      </c>
      <c r="L9" s="105" t="str">
        <f>IF(SONDAGEM!$E35,(IF(Tabela4[[#This Row],[ECP02]]="X",'Dados Aluno '!AI$2,"")),"")</f>
        <v/>
      </c>
      <c r="M9" s="105" t="str">
        <f>IF(SONDAGEM!$E35,(IF(Tabela4[[#This Row],[ECP03]]="X",'Dados Aluno '!AJ$2,"")),"")</f>
        <v/>
      </c>
      <c r="N9" s="105" t="str">
        <f>IF(SONDAGEM!$E35,(IF(Tabela4[[#This Row],[ECP04]]="X",'Dados Aluno '!AK$2,"")),"")</f>
        <v/>
      </c>
      <c r="O9" s="105" t="str">
        <f>IF(SONDAGEM!$E35,(IF(Tabela4[[#This Row],[ECP05]]="X",'Dados Aluno '!AL$2,"")),"")</f>
        <v/>
      </c>
      <c r="P9" s="105" t="str">
        <f>IF(SONDAGEM!$E35,(IF(Tabela4[[#This Row],[ECP06]]="X",'Dados Aluno '!AM$2,"")),"")</f>
        <v/>
      </c>
      <c r="Q9" s="105" t="str">
        <f>IF(SONDAGEM!$E35,(IF(Tabela4[[#This Row],[NECP01]]="X",'Dados Aluno '!AN$2,"")),"")</f>
        <v/>
      </c>
      <c r="R9" s="131" t="str">
        <f>IF(SONDAGEM!$E35,(IF(Tabela4[[#This Row],[EIS01]]="X",'Dados Aluno '!AO$2,"")),"")</f>
        <v/>
      </c>
      <c r="S9" s="131" t="str">
        <f>IF(SONDAGEM!$E35,(IF(Tabela4[[#This Row],[EIS02]]="X",'Dados Aluno '!AP$2,"")),"")</f>
        <v/>
      </c>
      <c r="T9" s="131" t="str">
        <f>IF(SONDAGEM!$E35,(IF(Tabela4[[#This Row],[EIS03]]="X",'Dados Aluno '!AQ$2,"")),"")</f>
        <v/>
      </c>
      <c r="U9" s="131" t="str">
        <f>IF(SONDAGEM!$E35,(IF(Tabela4[[#This Row],[NEIS01]]="X",'Dados Aluno '!AR$2,"")),"")</f>
        <v/>
      </c>
      <c r="V9" s="131" t="str">
        <f>IF(SONDAGEM!$E35,(IF(Tabela4[[#This Row],[NEIS02]]="X",'Dados Aluno '!AS$2,"")),"")</f>
        <v/>
      </c>
      <c r="W9" s="131" t="str">
        <f>IF(SONDAGEM!$E35,(IF(Tabela4[[#This Row],[NECP03]]="X",'Dados Aluno '!AT$2,"")),"")</f>
        <v/>
      </c>
      <c r="Z9" s="185" t="s">
        <v>114</v>
      </c>
      <c r="AA9" s="186">
        <f>$AF$3</f>
        <v>0</v>
      </c>
      <c r="AI9" s="182">
        <f>Tabela10[[#This Row],[QUANTIDADE]]/60</f>
        <v>0</v>
      </c>
      <c r="AJ9" s="182">
        <f t="shared" si="0"/>
        <v>0</v>
      </c>
      <c r="AL9" s="182" t="e">
        <f>Tabela10[[#This Row],[QUANTIDADE]]/$AD$14</f>
        <v>#DIV/0!</v>
      </c>
      <c r="AM9" s="182" t="e">
        <f t="shared" si="1"/>
        <v>#DIV/0!</v>
      </c>
    </row>
    <row r="10" spans="1:46" s="32" customFormat="1" ht="18.75" x14ac:dyDescent="0.25">
      <c r="A10" s="54">
        <v>8</v>
      </c>
      <c r="B10" s="55" t="s">
        <v>36</v>
      </c>
      <c r="C10" s="56" t="str">
        <f>IF(SONDAGEM!$E36,(IF(Tabela4[[#This Row],[ECM01]]="X",'Dados Aluno '!Z$2,"")),"")</f>
        <v/>
      </c>
      <c r="D10" s="56" t="str">
        <f>IF(SONDAGEM!$E36,(IF(Tabela4[[#This Row],[ECM02]]="X",'Dados Aluno '!AA$2,"")),"")</f>
        <v/>
      </c>
      <c r="E10" s="56" t="str">
        <f>IF(SONDAGEM!$E36,(IF(Tabela4[[#This Row],[ECM03]]="X",'Dados Aluno '!AB$2,"")),"")</f>
        <v/>
      </c>
      <c r="F10" s="56" t="str">
        <f>IF(SONDAGEM!$E36,(IF(Tabela4[[#This Row],[ECM04]]="X",'Dados Aluno '!AC$2,"")),"")</f>
        <v/>
      </c>
      <c r="G10" s="56" t="str">
        <f>IF(SONDAGEM!$E36,(IF(Tabela4[[#This Row],[ECM05]]="X",'Dados Aluno '!AD$2,"")),"")</f>
        <v/>
      </c>
      <c r="H10" s="56" t="str">
        <f>IF(SONDAGEM!$E36,(IF(Tabela4[[#This Row],[ECM06]]="X",'Dados Aluno '!AE$2,"")),"")</f>
        <v/>
      </c>
      <c r="I10" s="56" t="str">
        <f>IF(SONDAGEM!$E36,(IF(Tabela4[[#This Row],[ECM07]]="X",'Dados Aluno '!AF$2,"")),"")</f>
        <v/>
      </c>
      <c r="J10" s="56" t="str">
        <f>IF(SONDAGEM!$E36,(IF(Tabela4[[#This Row],[ECM08]]="X",'Dados Aluno '!AG$2,"")),"")</f>
        <v/>
      </c>
      <c r="K10" s="105" t="str">
        <f>IF(SONDAGEM!$E36,(IF(Tabela4[[#This Row],[ECP01]]="X",'Dados Aluno '!AH$2,"")),"")</f>
        <v/>
      </c>
      <c r="L10" s="105" t="str">
        <f>IF(SONDAGEM!$E36,(IF(Tabela4[[#This Row],[ECP02]]="X",'Dados Aluno '!AI$2,"")),"")</f>
        <v/>
      </c>
      <c r="M10" s="105" t="str">
        <f>IF(SONDAGEM!$E36,(IF(Tabela4[[#This Row],[ECP03]]="X",'Dados Aluno '!AJ$2,"")),"")</f>
        <v/>
      </c>
      <c r="N10" s="105" t="str">
        <f>IF(SONDAGEM!$E36,(IF(Tabela4[[#This Row],[ECP04]]="X",'Dados Aluno '!AK$2,"")),"")</f>
        <v/>
      </c>
      <c r="O10" s="105" t="str">
        <f>IF(SONDAGEM!$E36,(IF(Tabela4[[#This Row],[ECP05]]="X",'Dados Aluno '!AL$2,"")),"")</f>
        <v/>
      </c>
      <c r="P10" s="105" t="str">
        <f>IF(SONDAGEM!$E36,(IF(Tabela4[[#This Row],[ECP06]]="X",'Dados Aluno '!AM$2,"")),"")</f>
        <v/>
      </c>
      <c r="Q10" s="105" t="str">
        <f>IF(SONDAGEM!$E36,(IF(Tabela4[[#This Row],[NECP01]]="X",'Dados Aluno '!AN$2,"")),"")</f>
        <v/>
      </c>
      <c r="R10" s="131" t="str">
        <f>IF(SONDAGEM!$E36,(IF(Tabela4[[#This Row],[EIS01]]="X",'Dados Aluno '!AO$2,"")),"")</f>
        <v/>
      </c>
      <c r="S10" s="131" t="str">
        <f>IF(SONDAGEM!$E36,(IF(Tabela4[[#This Row],[EIS02]]="X",'Dados Aluno '!AP$2,"")),"")</f>
        <v/>
      </c>
      <c r="T10" s="131" t="str">
        <f>IF(SONDAGEM!$E36,(IF(Tabela4[[#This Row],[EIS03]]="X",'Dados Aluno '!AQ$2,"")),"")</f>
        <v/>
      </c>
      <c r="U10" s="131" t="str">
        <f>IF(SONDAGEM!$E36,(IF(Tabela4[[#This Row],[NEIS01]]="X",'Dados Aluno '!AR$2,"")),"")</f>
        <v/>
      </c>
      <c r="V10" s="131" t="str">
        <f>IF(SONDAGEM!$E36,(IF(Tabela4[[#This Row],[NEIS02]]="X",'Dados Aluno '!AS$2,"")),"")</f>
        <v/>
      </c>
      <c r="W10" s="131" t="str">
        <f>IF(SONDAGEM!$E36,(IF(Tabela4[[#This Row],[NECP03]]="X",'Dados Aluno '!AT$2,"")),"")</f>
        <v/>
      </c>
      <c r="Z10" s="185" t="s">
        <v>113</v>
      </c>
      <c r="AA10" s="186">
        <f>$AE$3</f>
        <v>0</v>
      </c>
      <c r="AI10" s="182">
        <f>Tabela10[[#This Row],[QUANTIDADE]]/60</f>
        <v>0</v>
      </c>
      <c r="AJ10" s="182">
        <f t="shared" si="0"/>
        <v>0</v>
      </c>
      <c r="AL10" s="182" t="e">
        <f>Tabela10[[#This Row],[QUANTIDADE]]/$AD$14</f>
        <v>#DIV/0!</v>
      </c>
      <c r="AM10" s="182" t="e">
        <f t="shared" si="1"/>
        <v>#DIV/0!</v>
      </c>
    </row>
    <row r="11" spans="1:46" s="32" customFormat="1" ht="18.75" x14ac:dyDescent="0.25">
      <c r="A11" s="54">
        <v>9</v>
      </c>
      <c r="B11" s="55" t="s">
        <v>15</v>
      </c>
      <c r="C11" s="56" t="str">
        <f>IF(SONDAGEM!$E37,(IF(Tabela4[[#This Row],[ECM01]]="X",'Dados Aluno '!Z$2,"")),"")</f>
        <v/>
      </c>
      <c r="D11" s="56" t="str">
        <f>IF(SONDAGEM!$E37,(IF(Tabela4[[#This Row],[ECM02]]="X",'Dados Aluno '!AA$2,"")),"")</f>
        <v/>
      </c>
      <c r="E11" s="56" t="str">
        <f>IF(SONDAGEM!$E37,(IF(Tabela4[[#This Row],[ECM03]]="X",'Dados Aluno '!AB$2,"")),"")</f>
        <v/>
      </c>
      <c r="F11" s="56" t="str">
        <f>IF(SONDAGEM!$E37,(IF(Tabela4[[#This Row],[ECM04]]="X",'Dados Aluno '!AC$2,"")),"")</f>
        <v/>
      </c>
      <c r="G11" s="56" t="str">
        <f>IF(SONDAGEM!$E37,(IF(Tabela4[[#This Row],[ECM05]]="X",'Dados Aluno '!AD$2,"")),"")</f>
        <v/>
      </c>
      <c r="H11" s="56" t="str">
        <f>IF(SONDAGEM!$E37,(IF(Tabela4[[#This Row],[ECM06]]="X",'Dados Aluno '!AE$2,"")),"")</f>
        <v/>
      </c>
      <c r="I11" s="56" t="str">
        <f>IF(SONDAGEM!$E37,(IF(Tabela4[[#This Row],[ECM07]]="X",'Dados Aluno '!AF$2,"")),"")</f>
        <v/>
      </c>
      <c r="J11" s="56" t="str">
        <f>IF(SONDAGEM!$E37,(IF(Tabela4[[#This Row],[ECM08]]="X",'Dados Aluno '!AG$2,"")),"")</f>
        <v/>
      </c>
      <c r="K11" s="105" t="str">
        <f>IF(SONDAGEM!$E37,(IF(Tabela4[[#This Row],[ECP01]]="X",'Dados Aluno '!AH$2,"")),"")</f>
        <v/>
      </c>
      <c r="L11" s="105" t="str">
        <f>IF(SONDAGEM!$E37,(IF(Tabela4[[#This Row],[ECP02]]="X",'Dados Aluno '!AI$2,"")),"")</f>
        <v/>
      </c>
      <c r="M11" s="105" t="str">
        <f>IF(SONDAGEM!$E37,(IF(Tabela4[[#This Row],[ECP03]]="X",'Dados Aluno '!AJ$2,"")),"")</f>
        <v/>
      </c>
      <c r="N11" s="105" t="str">
        <f>IF(SONDAGEM!$E37,(IF(Tabela4[[#This Row],[ECP04]]="X",'Dados Aluno '!AK$2,"")),"")</f>
        <v/>
      </c>
      <c r="O11" s="105" t="str">
        <f>IF(SONDAGEM!$E37,(IF(Tabela4[[#This Row],[ECP05]]="X",'Dados Aluno '!AL$2,"")),"")</f>
        <v/>
      </c>
      <c r="P11" s="105" t="str">
        <f>IF(SONDAGEM!$E37,(IF(Tabela4[[#This Row],[ECP06]]="X",'Dados Aluno '!AM$2,"")),"")</f>
        <v/>
      </c>
      <c r="Q11" s="105" t="str">
        <f>IF(SONDAGEM!$E37,(IF(Tabela4[[#This Row],[NECP01]]="X",'Dados Aluno '!AN$2,"")),"")</f>
        <v/>
      </c>
      <c r="R11" s="131" t="str">
        <f>IF(SONDAGEM!$E37,(IF(Tabela4[[#This Row],[EIS01]]="X",'Dados Aluno '!AO$2,"")),"")</f>
        <v/>
      </c>
      <c r="S11" s="131" t="str">
        <f>IF(SONDAGEM!$E37,(IF(Tabela4[[#This Row],[EIS02]]="X",'Dados Aluno '!AP$2,"")),"")</f>
        <v/>
      </c>
      <c r="T11" s="131" t="str">
        <f>IF(SONDAGEM!$E37,(IF(Tabela4[[#This Row],[EIS03]]="X",'Dados Aluno '!AQ$2,"")),"")</f>
        <v/>
      </c>
      <c r="U11" s="131" t="str">
        <f>IF(SONDAGEM!$E37,(IF(Tabela4[[#This Row],[NEIS01]]="X",'Dados Aluno '!AR$2,"")),"")</f>
        <v/>
      </c>
      <c r="V11" s="131" t="str">
        <f>IF(SONDAGEM!$E37,(IF(Tabela4[[#This Row],[NEIS02]]="X",'Dados Aluno '!AS$2,"")),"")</f>
        <v/>
      </c>
      <c r="W11" s="131" t="str">
        <f>IF(SONDAGEM!$E37,(IF(Tabela4[[#This Row],[NECP03]]="X",'Dados Aluno '!AT$2,"")),"")</f>
        <v/>
      </c>
      <c r="Z11" s="185" t="s">
        <v>110</v>
      </c>
      <c r="AA11" s="186">
        <f>$AB$3</f>
        <v>0</v>
      </c>
      <c r="AI11" s="182">
        <f>Tabela10[[#This Row],[QUANTIDADE]]/60</f>
        <v>0</v>
      </c>
      <c r="AJ11" s="182">
        <f t="shared" si="0"/>
        <v>0</v>
      </c>
      <c r="AL11" s="182" t="e">
        <f>Tabela10[[#This Row],[QUANTIDADE]]/$AD$14</f>
        <v>#DIV/0!</v>
      </c>
      <c r="AM11" s="182" t="e">
        <f t="shared" si="1"/>
        <v>#DIV/0!</v>
      </c>
    </row>
    <row r="12" spans="1:46" s="32" customFormat="1" ht="18.75" x14ac:dyDescent="0.25">
      <c r="A12" s="54">
        <v>10</v>
      </c>
      <c r="B12" s="55" t="s">
        <v>16</v>
      </c>
      <c r="C12" s="56" t="str">
        <f>IF(SONDAGEM!$E38,(IF(Tabela4[[#This Row],[ECM01]]="X",'Dados Aluno '!Z$2,"")),"")</f>
        <v/>
      </c>
      <c r="D12" s="56" t="str">
        <f>IF(SONDAGEM!$E38,(IF(Tabela4[[#This Row],[ECM02]]="X",'Dados Aluno '!AA$2,"")),"")</f>
        <v/>
      </c>
      <c r="E12" s="56" t="str">
        <f>IF(SONDAGEM!$E38,(IF(Tabela4[[#This Row],[ECM03]]="X",'Dados Aluno '!AB$2,"")),"")</f>
        <v/>
      </c>
      <c r="F12" s="56" t="str">
        <f>IF(SONDAGEM!$E38,(IF(Tabela4[[#This Row],[ECM04]]="X",'Dados Aluno '!AC$2,"")),"")</f>
        <v/>
      </c>
      <c r="G12" s="56" t="str">
        <f>IF(SONDAGEM!$E38,(IF(Tabela4[[#This Row],[ECM05]]="X",'Dados Aluno '!AD$2,"")),"")</f>
        <v/>
      </c>
      <c r="H12" s="56" t="str">
        <f>IF(SONDAGEM!$E38,(IF(Tabela4[[#This Row],[ECM06]]="X",'Dados Aluno '!AE$2,"")),"")</f>
        <v/>
      </c>
      <c r="I12" s="56" t="str">
        <f>IF(SONDAGEM!$E38,(IF(Tabela4[[#This Row],[ECM07]]="X",'Dados Aluno '!AF$2,"")),"")</f>
        <v/>
      </c>
      <c r="J12" s="56" t="str">
        <f>IF(SONDAGEM!$E38,(IF(Tabela4[[#This Row],[ECM08]]="X",'Dados Aluno '!AG$2,"")),"")</f>
        <v/>
      </c>
      <c r="K12" s="105" t="str">
        <f>IF(SONDAGEM!$E38,(IF(Tabela4[[#This Row],[ECP01]]="X",'Dados Aluno '!AH$2,"")),"")</f>
        <v/>
      </c>
      <c r="L12" s="105" t="str">
        <f>IF(SONDAGEM!$E38,(IF(Tabela4[[#This Row],[ECP02]]="X",'Dados Aluno '!AI$2,"")),"")</f>
        <v/>
      </c>
      <c r="M12" s="105" t="str">
        <f>IF(SONDAGEM!$E38,(IF(Tabela4[[#This Row],[ECP03]]="X",'Dados Aluno '!AJ$2,"")),"")</f>
        <v/>
      </c>
      <c r="N12" s="105" t="str">
        <f>IF(SONDAGEM!$E38,(IF(Tabela4[[#This Row],[ECP04]]="X",'Dados Aluno '!AK$2,"")),"")</f>
        <v/>
      </c>
      <c r="O12" s="105" t="str">
        <f>IF(SONDAGEM!$E38,(IF(Tabela4[[#This Row],[ECP05]]="X",'Dados Aluno '!AL$2,"")),"")</f>
        <v/>
      </c>
      <c r="P12" s="105" t="str">
        <f>IF(SONDAGEM!$E38,(IF(Tabela4[[#This Row],[ECP06]]="X",'Dados Aluno '!AM$2,"")),"")</f>
        <v/>
      </c>
      <c r="Q12" s="105" t="str">
        <f>IF(SONDAGEM!$E38,(IF(Tabela4[[#This Row],[NECP01]]="X",'Dados Aluno '!AN$2,"")),"")</f>
        <v/>
      </c>
      <c r="R12" s="131" t="str">
        <f>IF(SONDAGEM!$E38,(IF(Tabela4[[#This Row],[EIS01]]="X",'Dados Aluno '!AO$2,"")),"")</f>
        <v/>
      </c>
      <c r="S12" s="131" t="str">
        <f>IF(SONDAGEM!$E38,(IF(Tabela4[[#This Row],[EIS02]]="X",'Dados Aluno '!AP$2,"")),"")</f>
        <v/>
      </c>
      <c r="T12" s="131" t="str">
        <f>IF(SONDAGEM!$E38,(IF(Tabela4[[#This Row],[EIS03]]="X",'Dados Aluno '!AQ$2,"")),"")</f>
        <v/>
      </c>
      <c r="U12" s="131" t="str">
        <f>IF(SONDAGEM!$E38,(IF(Tabela4[[#This Row],[NEIS01]]="X",'Dados Aluno '!AR$2,"")),"")</f>
        <v/>
      </c>
      <c r="V12" s="131" t="str">
        <f>IF(SONDAGEM!$E38,(IF(Tabela4[[#This Row],[NEIS02]]="X",'Dados Aluno '!AS$2,"")),"")</f>
        <v/>
      </c>
      <c r="W12" s="131" t="str">
        <f>IF(SONDAGEM!$E38,(IF(Tabela4[[#This Row],[NECP03]]="X",'Dados Aluno '!AT$2,"")),"")</f>
        <v/>
      </c>
      <c r="Z12" s="185" t="s">
        <v>112</v>
      </c>
      <c r="AA12" s="186">
        <f>$AD$3</f>
        <v>0</v>
      </c>
      <c r="AI12" s="182">
        <f>Tabela10[[#This Row],[QUANTIDADE]]/60</f>
        <v>0</v>
      </c>
      <c r="AJ12" s="182">
        <f t="shared" si="0"/>
        <v>0</v>
      </c>
      <c r="AL12" s="182" t="e">
        <f>Tabela10[[#This Row],[QUANTIDADE]]/$AD$14</f>
        <v>#DIV/0!</v>
      </c>
      <c r="AM12" s="182" t="e">
        <f t="shared" si="1"/>
        <v>#DIV/0!</v>
      </c>
    </row>
    <row r="13" spans="1:46" s="32" customFormat="1" ht="18.75" x14ac:dyDescent="0.25">
      <c r="A13" s="54">
        <v>11</v>
      </c>
      <c r="B13" s="55" t="s">
        <v>17</v>
      </c>
      <c r="C13" s="56" t="str">
        <f>IF(SONDAGEM!$E39,(IF(Tabela4[[#This Row],[ECM01]]="X",'Dados Aluno '!Z$2,"")),"")</f>
        <v/>
      </c>
      <c r="D13" s="56" t="str">
        <f>IF(SONDAGEM!$E39,(IF(Tabela4[[#This Row],[ECM02]]="X",'Dados Aluno '!AA$2,"")),"")</f>
        <v/>
      </c>
      <c r="E13" s="56" t="str">
        <f>IF(SONDAGEM!$E39,(IF(Tabela4[[#This Row],[ECM03]]="X",'Dados Aluno '!AB$2,"")),"")</f>
        <v/>
      </c>
      <c r="F13" s="56" t="str">
        <f>IF(SONDAGEM!$E39,(IF(Tabela4[[#This Row],[ECM04]]="X",'Dados Aluno '!AC$2,"")),"")</f>
        <v/>
      </c>
      <c r="G13" s="56" t="str">
        <f>IF(SONDAGEM!$E39,(IF(Tabela4[[#This Row],[ECM05]]="X",'Dados Aluno '!AD$2,"")),"")</f>
        <v/>
      </c>
      <c r="H13" s="56" t="str">
        <f>IF(SONDAGEM!$E39,(IF(Tabela4[[#This Row],[ECM06]]="X",'Dados Aluno '!AE$2,"")),"")</f>
        <v/>
      </c>
      <c r="I13" s="56" t="str">
        <f>IF(SONDAGEM!$E39,(IF(Tabela4[[#This Row],[ECM07]]="X",'Dados Aluno '!AF$2,"")),"")</f>
        <v/>
      </c>
      <c r="J13" s="56" t="str">
        <f>IF(SONDAGEM!$E39,(IF(Tabela4[[#This Row],[ECM08]]="X",'Dados Aluno '!AG$2,"")),"")</f>
        <v/>
      </c>
      <c r="K13" s="105" t="str">
        <f>IF(SONDAGEM!$E39,(IF(Tabela4[[#This Row],[ECP01]]="X",'Dados Aluno '!AH$2,"")),"")</f>
        <v/>
      </c>
      <c r="L13" s="105" t="str">
        <f>IF(SONDAGEM!$E39,(IF(Tabela4[[#This Row],[ECP02]]="X",'Dados Aluno '!AI$2,"")),"")</f>
        <v/>
      </c>
      <c r="M13" s="105" t="str">
        <f>IF(SONDAGEM!$E39,(IF(Tabela4[[#This Row],[ECP03]]="X",'Dados Aluno '!AJ$2,"")),"")</f>
        <v/>
      </c>
      <c r="N13" s="105" t="str">
        <f>IF(SONDAGEM!$E39,(IF(Tabela4[[#This Row],[ECP04]]="X",'Dados Aluno '!AK$2,"")),"")</f>
        <v/>
      </c>
      <c r="O13" s="105" t="str">
        <f>IF(SONDAGEM!$E39,(IF(Tabela4[[#This Row],[ECP05]]="X",'Dados Aluno '!AL$2,"")),"")</f>
        <v/>
      </c>
      <c r="P13" s="105" t="str">
        <f>IF(SONDAGEM!$E39,(IF(Tabela4[[#This Row],[ECP06]]="X",'Dados Aluno '!AM$2,"")),"")</f>
        <v/>
      </c>
      <c r="Q13" s="105" t="str">
        <f>IF(SONDAGEM!$E39,(IF(Tabela4[[#This Row],[NECP01]]="X",'Dados Aluno '!AN$2,"")),"")</f>
        <v/>
      </c>
      <c r="R13" s="131" t="str">
        <f>IF(SONDAGEM!$E39,(IF(Tabela4[[#This Row],[EIS01]]="X",'Dados Aluno '!AO$2,"")),"")</f>
        <v/>
      </c>
      <c r="S13" s="131" t="str">
        <f>IF(SONDAGEM!$E39,(IF(Tabela4[[#This Row],[EIS02]]="X",'Dados Aluno '!AP$2,"")),"")</f>
        <v/>
      </c>
      <c r="T13" s="131" t="str">
        <f>IF(SONDAGEM!$E39,(IF(Tabela4[[#This Row],[EIS03]]="X",'Dados Aluno '!AQ$2,"")),"")</f>
        <v/>
      </c>
      <c r="U13" s="131" t="str">
        <f>IF(SONDAGEM!$E39,(IF(Tabela4[[#This Row],[NEIS01]]="X",'Dados Aluno '!AR$2,"")),"")</f>
        <v/>
      </c>
      <c r="V13" s="131" t="str">
        <f>IF(SONDAGEM!$E39,(IF(Tabela4[[#This Row],[NEIS02]]="X",'Dados Aluno '!AS$2,"")),"")</f>
        <v/>
      </c>
      <c r="W13" s="131" t="str">
        <f>IF(SONDAGEM!$E39,(IF(Tabela4[[#This Row],[NECP03]]="X",'Dados Aluno '!AT$2,"")),"")</f>
        <v/>
      </c>
      <c r="Z13" s="187" t="s">
        <v>108</v>
      </c>
      <c r="AA13" s="188">
        <f>$Z$3</f>
        <v>0</v>
      </c>
      <c r="AI13" s="182">
        <f>Tabela10[[#This Row],[QUANTIDADE]]/60</f>
        <v>0</v>
      </c>
      <c r="AJ13" s="182">
        <f t="shared" si="0"/>
        <v>0</v>
      </c>
      <c r="AL13" s="182" t="e">
        <f>Tabela10[[#This Row],[QUANTIDADE]]/$AD$14</f>
        <v>#DIV/0!</v>
      </c>
      <c r="AM13" s="182" t="e">
        <f t="shared" si="1"/>
        <v>#DIV/0!</v>
      </c>
    </row>
    <row r="14" spans="1:46" s="32" customFormat="1" ht="18.75" x14ac:dyDescent="0.25">
      <c r="A14" s="54">
        <v>12</v>
      </c>
      <c r="B14" s="55" t="s">
        <v>18</v>
      </c>
      <c r="C14" s="56" t="str">
        <f>IF(SONDAGEM!$E40,(IF(Tabela4[[#This Row],[ECM01]]="X",'Dados Aluno '!Z$2,"")),"")</f>
        <v/>
      </c>
      <c r="D14" s="56" t="str">
        <f>IF(SONDAGEM!$E40,(IF(Tabela4[[#This Row],[ECM02]]="X",'Dados Aluno '!AA$2,"")),"")</f>
        <v/>
      </c>
      <c r="E14" s="56" t="str">
        <f>IF(SONDAGEM!$E40,(IF(Tabela4[[#This Row],[ECM03]]="X",'Dados Aluno '!AB$2,"")),"")</f>
        <v/>
      </c>
      <c r="F14" s="56" t="str">
        <f>IF(SONDAGEM!$E40,(IF(Tabela4[[#This Row],[ECM04]]="X",'Dados Aluno '!AC$2,"")),"")</f>
        <v/>
      </c>
      <c r="G14" s="56" t="str">
        <f>IF(SONDAGEM!$E40,(IF(Tabela4[[#This Row],[ECM05]]="X",'Dados Aluno '!AD$2,"")),"")</f>
        <v/>
      </c>
      <c r="H14" s="56" t="str">
        <f>IF(SONDAGEM!$E40,(IF(Tabela4[[#This Row],[ECM06]]="X",'Dados Aluno '!AE$2,"")),"")</f>
        <v/>
      </c>
      <c r="I14" s="56" t="str">
        <f>IF(SONDAGEM!$E40,(IF(Tabela4[[#This Row],[ECM07]]="X",'Dados Aluno '!AF$2,"")),"")</f>
        <v/>
      </c>
      <c r="J14" s="56" t="str">
        <f>IF(SONDAGEM!$E40,(IF(Tabela4[[#This Row],[ECM08]]="X",'Dados Aluno '!AG$2,"")),"")</f>
        <v/>
      </c>
      <c r="K14" s="105" t="str">
        <f>IF(SONDAGEM!$E40,(IF(Tabela4[[#This Row],[ECP01]]="X",'Dados Aluno '!AH$2,"")),"")</f>
        <v/>
      </c>
      <c r="L14" s="105" t="str">
        <f>IF(SONDAGEM!$E40,(IF(Tabela4[[#This Row],[ECP02]]="X",'Dados Aluno '!AI$2,"")),"")</f>
        <v/>
      </c>
      <c r="M14" s="105" t="str">
        <f>IF(SONDAGEM!$E40,(IF(Tabela4[[#This Row],[ECP03]]="X",'Dados Aluno '!AJ$2,"")),"")</f>
        <v/>
      </c>
      <c r="N14" s="105" t="str">
        <f>IF(SONDAGEM!$E40,(IF(Tabela4[[#This Row],[ECP04]]="X",'Dados Aluno '!AK$2,"")),"")</f>
        <v/>
      </c>
      <c r="O14" s="105" t="str">
        <f>IF(SONDAGEM!$E40,(IF(Tabela4[[#This Row],[ECP05]]="X",'Dados Aluno '!AL$2,"")),"")</f>
        <v/>
      </c>
      <c r="P14" s="105" t="str">
        <f>IF(SONDAGEM!$E40,(IF(Tabela4[[#This Row],[ECP06]]="X",'Dados Aluno '!AM$2,"")),"")</f>
        <v/>
      </c>
      <c r="Q14" s="105" t="str">
        <f>IF(SONDAGEM!$E40,(IF(Tabela4[[#This Row],[NECP01]]="X",'Dados Aluno '!AN$2,"")),"")</f>
        <v/>
      </c>
      <c r="R14" s="131" t="str">
        <f>IF(SONDAGEM!$E40,(IF(Tabela4[[#This Row],[EIS01]]="X",'Dados Aluno '!AO$2,"")),"")</f>
        <v/>
      </c>
      <c r="S14" s="131" t="str">
        <f>IF(SONDAGEM!$E40,(IF(Tabela4[[#This Row],[EIS02]]="X",'Dados Aluno '!AP$2,"")),"")</f>
        <v/>
      </c>
      <c r="T14" s="131" t="str">
        <f>IF(SONDAGEM!$E40,(IF(Tabela4[[#This Row],[EIS03]]="X",'Dados Aluno '!AQ$2,"")),"")</f>
        <v/>
      </c>
      <c r="U14" s="131" t="str">
        <f>IF(SONDAGEM!$E40,(IF(Tabela4[[#This Row],[NEIS01]]="X",'Dados Aluno '!AR$2,"")),"")</f>
        <v/>
      </c>
      <c r="V14" s="131" t="str">
        <f>IF(SONDAGEM!$E40,(IF(Tabela4[[#This Row],[NEIS02]]="X",'Dados Aluno '!AS$2,"")),"")</f>
        <v/>
      </c>
      <c r="W14" s="131" t="str">
        <f>IF(SONDAGEM!$E40,(IF(Tabela4[[#This Row],[NECP03]]="X",'Dados Aluno '!AT$2,"")),"")</f>
        <v/>
      </c>
      <c r="Z14" s="187"/>
      <c r="AA14" s="188">
        <f>SUBTOTAL(109,Tabela10[QUANTIDADE])</f>
        <v>0</v>
      </c>
      <c r="AC14" s="32">
        <v>60</v>
      </c>
      <c r="AD14" s="32">
        <f>Tabela10[[#Totals],[QUANTIDADE]]/AC14</f>
        <v>0</v>
      </c>
      <c r="AJ14" s="32">
        <f>SUM(AJ6:AJ13)</f>
        <v>0</v>
      </c>
      <c r="AL14" s="32" t="e">
        <f>SUM(AL6:AL13)</f>
        <v>#DIV/0!</v>
      </c>
      <c r="AM14" s="32" t="e">
        <f t="shared" si="1"/>
        <v>#DIV/0!</v>
      </c>
    </row>
    <row r="15" spans="1:46" s="32" customFormat="1" ht="18.75" x14ac:dyDescent="0.25">
      <c r="A15" s="54">
        <v>13</v>
      </c>
      <c r="B15" s="55" t="s">
        <v>184</v>
      </c>
      <c r="C15" s="56" t="str">
        <f>IF(SONDAGEM!$E41,(IF(Tabela4[[#This Row],[ECM01]]="X",'Dados Aluno '!Z$2,"")),"")</f>
        <v/>
      </c>
      <c r="D15" s="56" t="str">
        <f>IF(SONDAGEM!$E41,(IF(Tabela4[[#This Row],[ECM02]]="X",'Dados Aluno '!AA$2,"")),"")</f>
        <v/>
      </c>
      <c r="E15" s="56" t="str">
        <f>IF(SONDAGEM!$E41,(IF(Tabela4[[#This Row],[ECM03]]="X",'Dados Aluno '!AB$2,"")),"")</f>
        <v/>
      </c>
      <c r="F15" s="56" t="str">
        <f>IF(SONDAGEM!$E41,(IF(Tabela4[[#This Row],[ECM04]]="X",'Dados Aluno '!AC$2,"")),"")</f>
        <v/>
      </c>
      <c r="G15" s="56" t="str">
        <f>IF(SONDAGEM!$E41,(IF(Tabela4[[#This Row],[ECM05]]="X",'Dados Aluno '!AD$2,"")),"")</f>
        <v/>
      </c>
      <c r="H15" s="56" t="str">
        <f>IF(SONDAGEM!$E41,(IF(Tabela4[[#This Row],[ECM06]]="X",'Dados Aluno '!AE$2,"")),"")</f>
        <v/>
      </c>
      <c r="I15" s="56" t="str">
        <f>IF(SONDAGEM!$E41,(IF(Tabela4[[#This Row],[ECM07]]="X",'Dados Aluno '!AF$2,"")),"")</f>
        <v/>
      </c>
      <c r="J15" s="56" t="str">
        <f>IF(SONDAGEM!$E41,(IF(Tabela4[[#This Row],[ECM08]]="X",'Dados Aluno '!AG$2,"")),"")</f>
        <v/>
      </c>
      <c r="K15" s="105" t="str">
        <f>IF(SONDAGEM!$E41,(IF(Tabela4[[#This Row],[ECP01]]="X",'Dados Aluno '!AH$2,"")),"")</f>
        <v/>
      </c>
      <c r="L15" s="105" t="str">
        <f>IF(SONDAGEM!$E41,(IF(Tabela4[[#This Row],[ECP02]]="X",'Dados Aluno '!AI$2,"")),"")</f>
        <v/>
      </c>
      <c r="M15" s="105" t="str">
        <f>IF(SONDAGEM!$E41,(IF(Tabela4[[#This Row],[ECP03]]="X",'Dados Aluno '!AJ$2,"")),"")</f>
        <v/>
      </c>
      <c r="N15" s="105" t="str">
        <f>IF(SONDAGEM!$E41,(IF(Tabela4[[#This Row],[ECP04]]="X",'Dados Aluno '!AK$2,"")),"")</f>
        <v/>
      </c>
      <c r="O15" s="105" t="str">
        <f>IF(SONDAGEM!$E41,(IF(Tabela4[[#This Row],[ECP05]]="X",'Dados Aluno '!AL$2,"")),"")</f>
        <v/>
      </c>
      <c r="P15" s="105" t="str">
        <f>IF(SONDAGEM!$E41,(IF(Tabela4[[#This Row],[ECP06]]="X",'Dados Aluno '!AM$2,"")),"")</f>
        <v/>
      </c>
      <c r="Q15" s="105" t="str">
        <f>IF(SONDAGEM!$E41,(IF(Tabela4[[#This Row],[NECP01]]="X",'Dados Aluno '!AN$2,"")),"")</f>
        <v/>
      </c>
      <c r="R15" s="131" t="str">
        <f>IF(SONDAGEM!$E41,(IF(Tabela4[[#This Row],[EIS01]]="X",'Dados Aluno '!AO$2,"")),"")</f>
        <v/>
      </c>
      <c r="S15" s="131" t="str">
        <f>IF(SONDAGEM!$E41,(IF(Tabela4[[#This Row],[EIS02]]="X",'Dados Aluno '!AP$2,"")),"")</f>
        <v/>
      </c>
      <c r="T15" s="131" t="str">
        <f>IF(SONDAGEM!$E41,(IF(Tabela4[[#This Row],[EIS03]]="X",'Dados Aluno '!AQ$2,"")),"")</f>
        <v/>
      </c>
      <c r="U15" s="131" t="str">
        <f>IF(SONDAGEM!$E41,(IF(Tabela4[[#This Row],[NEIS01]]="X",'Dados Aluno '!AR$2,"")),"")</f>
        <v/>
      </c>
      <c r="V15" s="131" t="str">
        <f>IF(SONDAGEM!$E41,(IF(Tabela4[[#This Row],[NEIS02]]="X",'Dados Aluno '!AS$2,"")),"")</f>
        <v/>
      </c>
      <c r="W15" s="131" t="str">
        <f>IF(SONDAGEM!$E41,(IF(Tabela4[[#This Row],[NECP03]]="X",'Dados Aluno '!AT$2,"")),"")</f>
        <v/>
      </c>
    </row>
    <row r="16" spans="1:46" s="32" customFormat="1" ht="18.75" x14ac:dyDescent="0.25">
      <c r="A16" s="54">
        <v>14</v>
      </c>
      <c r="B16" s="55" t="s">
        <v>19</v>
      </c>
      <c r="C16" s="56" t="str">
        <f>IF(SONDAGEM!$E42,(IF(Tabela4[[#This Row],[ECM01]]="X",'Dados Aluno '!Z$2,"")),"")</f>
        <v/>
      </c>
      <c r="D16" s="56" t="str">
        <f>IF(SONDAGEM!$E42,(IF(Tabela4[[#This Row],[ECM02]]="X",'Dados Aluno '!AA$2,"")),"")</f>
        <v/>
      </c>
      <c r="E16" s="56" t="str">
        <f>IF(SONDAGEM!$E42,(IF(Tabela4[[#This Row],[ECM03]]="X",'Dados Aluno '!AB$2,"")),"")</f>
        <v/>
      </c>
      <c r="F16" s="56" t="str">
        <f>IF(SONDAGEM!$E42,(IF(Tabela4[[#This Row],[ECM04]]="X",'Dados Aluno '!AC$2,"")),"")</f>
        <v/>
      </c>
      <c r="G16" s="56" t="str">
        <f>IF(SONDAGEM!$E42,(IF(Tabela4[[#This Row],[ECM05]]="X",'Dados Aluno '!AD$2,"")),"")</f>
        <v/>
      </c>
      <c r="H16" s="56" t="str">
        <f>IF(SONDAGEM!$E42,(IF(Tabela4[[#This Row],[ECM06]]="X",'Dados Aluno '!AE$2,"")),"")</f>
        <v/>
      </c>
      <c r="I16" s="56" t="str">
        <f>IF(SONDAGEM!$E42,(IF(Tabela4[[#This Row],[ECM07]]="X",'Dados Aluno '!AF$2,"")),"")</f>
        <v/>
      </c>
      <c r="J16" s="56" t="str">
        <f>IF(SONDAGEM!$E42,(IF(Tabela4[[#This Row],[ECM08]]="X",'Dados Aluno '!AG$2,"")),"")</f>
        <v/>
      </c>
      <c r="K16" s="105" t="str">
        <f>IF(SONDAGEM!$E42,(IF(Tabela4[[#This Row],[ECP01]]="X",'Dados Aluno '!AH$2,"")),"")</f>
        <v/>
      </c>
      <c r="L16" s="105" t="str">
        <f>IF(SONDAGEM!$E42,(IF(Tabela4[[#This Row],[ECP02]]="X",'Dados Aluno '!AI$2,"")),"")</f>
        <v/>
      </c>
      <c r="M16" s="105" t="str">
        <f>IF(SONDAGEM!$E42,(IF(Tabela4[[#This Row],[ECP03]]="X",'Dados Aluno '!AJ$2,"")),"")</f>
        <v/>
      </c>
      <c r="N16" s="105" t="str">
        <f>IF(SONDAGEM!$E42,(IF(Tabela4[[#This Row],[ECP04]]="X",'Dados Aluno '!AK$2,"")),"")</f>
        <v/>
      </c>
      <c r="O16" s="105" t="str">
        <f>IF(SONDAGEM!$E42,(IF(Tabela4[[#This Row],[ECP05]]="X",'Dados Aluno '!AL$2,"")),"")</f>
        <v/>
      </c>
      <c r="P16" s="105" t="str">
        <f>IF(SONDAGEM!$E42,(IF(Tabela4[[#This Row],[ECP06]]="X",'Dados Aluno '!AM$2,"")),"")</f>
        <v/>
      </c>
      <c r="Q16" s="105" t="str">
        <f>IF(SONDAGEM!$E42,(IF(Tabela4[[#This Row],[NECP01]]="X",'Dados Aluno '!AN$2,"")),"")</f>
        <v/>
      </c>
      <c r="R16" s="131" t="str">
        <f>IF(SONDAGEM!$E42,(IF(Tabela4[[#This Row],[EIS01]]="X",'Dados Aluno '!AO$2,"")),"")</f>
        <v/>
      </c>
      <c r="S16" s="131" t="str">
        <f>IF(SONDAGEM!$E42,(IF(Tabela4[[#This Row],[EIS02]]="X",'Dados Aluno '!AP$2,"")),"")</f>
        <v/>
      </c>
      <c r="T16" s="131" t="str">
        <f>IF(SONDAGEM!$E42,(IF(Tabela4[[#This Row],[EIS03]]="X",'Dados Aluno '!AQ$2,"")),"")</f>
        <v/>
      </c>
      <c r="U16" s="131" t="str">
        <f>IF(SONDAGEM!$E42,(IF(Tabela4[[#This Row],[NEIS01]]="X",'Dados Aluno '!AR$2,"")),"")</f>
        <v/>
      </c>
      <c r="V16" s="131" t="str">
        <f>IF(SONDAGEM!$E42,(IF(Tabela4[[#This Row],[NEIS02]]="X",'Dados Aluno '!AS$2,"")),"")</f>
        <v/>
      </c>
      <c r="W16" s="131" t="str">
        <f>IF(SONDAGEM!$E42,(IF(Tabela4[[#This Row],[NECP03]]="X",'Dados Aluno '!AT$2,"")),"")</f>
        <v/>
      </c>
    </row>
    <row r="17" spans="1:23" s="32" customFormat="1" ht="18.75" x14ac:dyDescent="0.25">
      <c r="A17" s="54">
        <v>15</v>
      </c>
      <c r="B17" s="55" t="s">
        <v>20</v>
      </c>
      <c r="C17" s="56" t="str">
        <f>IF(SONDAGEM!$E43,(IF(Tabela4[[#This Row],[ECM01]]="X",'Dados Aluno '!Z$2,"")),"")</f>
        <v/>
      </c>
      <c r="D17" s="56" t="str">
        <f>IF(SONDAGEM!$E43,(IF(Tabela4[[#This Row],[ECM02]]="X",'Dados Aluno '!AA$2,"")),"")</f>
        <v/>
      </c>
      <c r="E17" s="56" t="str">
        <f>IF(SONDAGEM!$E43,(IF(Tabela4[[#This Row],[ECM03]]="X",'Dados Aluno '!AB$2,"")),"")</f>
        <v/>
      </c>
      <c r="F17" s="56" t="str">
        <f>IF(SONDAGEM!$E43,(IF(Tabela4[[#This Row],[ECM04]]="X",'Dados Aluno '!AC$2,"")),"")</f>
        <v/>
      </c>
      <c r="G17" s="56" t="str">
        <f>IF(SONDAGEM!$E43,(IF(Tabela4[[#This Row],[ECM05]]="X",'Dados Aluno '!AD$2,"")),"")</f>
        <v/>
      </c>
      <c r="H17" s="56" t="str">
        <f>IF(SONDAGEM!$E43,(IF(Tabela4[[#This Row],[ECM06]]="X",'Dados Aluno '!AE$2,"")),"")</f>
        <v/>
      </c>
      <c r="I17" s="56" t="str">
        <f>IF(SONDAGEM!$E43,(IF(Tabela4[[#This Row],[ECM07]]="X",'Dados Aluno '!AF$2,"")),"")</f>
        <v/>
      </c>
      <c r="J17" s="56" t="str">
        <f>IF(SONDAGEM!$E43,(IF(Tabela4[[#This Row],[ECM08]]="X",'Dados Aluno '!AG$2,"")),"")</f>
        <v/>
      </c>
      <c r="K17" s="105" t="str">
        <f>IF(SONDAGEM!$E43,(IF(Tabela4[[#This Row],[ECP01]]="X",'Dados Aluno '!AH$2,"")),"")</f>
        <v/>
      </c>
      <c r="L17" s="105" t="str">
        <f>IF(SONDAGEM!$E43,(IF(Tabela4[[#This Row],[ECP02]]="X",'Dados Aluno '!AI$2,"")),"")</f>
        <v/>
      </c>
      <c r="M17" s="105" t="str">
        <f>IF(SONDAGEM!$E43,(IF(Tabela4[[#This Row],[ECP03]]="X",'Dados Aluno '!AJ$2,"")),"")</f>
        <v/>
      </c>
      <c r="N17" s="105" t="str">
        <f>IF(SONDAGEM!$E43,(IF(Tabela4[[#This Row],[ECP04]]="X",'Dados Aluno '!AK$2,"")),"")</f>
        <v/>
      </c>
      <c r="O17" s="105" t="str">
        <f>IF(SONDAGEM!$E43,(IF(Tabela4[[#This Row],[ECP05]]="X",'Dados Aluno '!AL$2,"")),"")</f>
        <v/>
      </c>
      <c r="P17" s="105" t="str">
        <f>IF(SONDAGEM!$E43,(IF(Tabela4[[#This Row],[ECP06]]="X",'Dados Aluno '!AM$2,"")),"")</f>
        <v/>
      </c>
      <c r="Q17" s="105" t="str">
        <f>IF(SONDAGEM!$E43,(IF(Tabela4[[#This Row],[NECP01]]="X",'Dados Aluno '!AN$2,"")),"")</f>
        <v/>
      </c>
      <c r="R17" s="131" t="str">
        <f>IF(SONDAGEM!$E43,(IF(Tabela4[[#This Row],[EIS01]]="X",'Dados Aluno '!AO$2,"")),"")</f>
        <v/>
      </c>
      <c r="S17" s="131" t="str">
        <f>IF(SONDAGEM!$E43,(IF(Tabela4[[#This Row],[EIS02]]="X",'Dados Aluno '!AP$2,"")),"")</f>
        <v/>
      </c>
      <c r="T17" s="131" t="str">
        <f>IF(SONDAGEM!$E43,(IF(Tabela4[[#This Row],[EIS03]]="X",'Dados Aluno '!AQ$2,"")),"")</f>
        <v/>
      </c>
      <c r="U17" s="131" t="str">
        <f>IF(SONDAGEM!$E43,(IF(Tabela4[[#This Row],[NEIS01]]="X",'Dados Aluno '!AR$2,"")),"")</f>
        <v/>
      </c>
      <c r="V17" s="131" t="str">
        <f>IF(SONDAGEM!$E43,(IF(Tabela4[[#This Row],[NEIS02]]="X",'Dados Aluno '!AS$2,"")),"")</f>
        <v/>
      </c>
      <c r="W17" s="131" t="str">
        <f>IF(SONDAGEM!$E43,(IF(Tabela4[[#This Row],[NECP03]]="X",'Dados Aluno '!AT$2,"")),"")</f>
        <v/>
      </c>
    </row>
    <row r="18" spans="1:23" s="32" customFormat="1" ht="18.75" x14ac:dyDescent="0.25">
      <c r="A18" s="54">
        <v>16</v>
      </c>
      <c r="B18" s="55" t="s">
        <v>185</v>
      </c>
      <c r="C18" s="56" t="str">
        <f>IF(SONDAGEM!$E44,(IF(Tabela4[[#This Row],[ECM01]]="X",'Dados Aluno '!Z$2,"")),"")</f>
        <v/>
      </c>
      <c r="D18" s="56" t="str">
        <f>IF(SONDAGEM!$E44,(IF(Tabela4[[#This Row],[ECM02]]="X",'Dados Aluno '!AA$2,"")),"")</f>
        <v/>
      </c>
      <c r="E18" s="56" t="str">
        <f>IF(SONDAGEM!$E44,(IF(Tabela4[[#This Row],[ECM03]]="X",'Dados Aluno '!AB$2,"")),"")</f>
        <v/>
      </c>
      <c r="F18" s="56" t="str">
        <f>IF(SONDAGEM!$E44,(IF(Tabela4[[#This Row],[ECM04]]="X",'Dados Aluno '!AC$2,"")),"")</f>
        <v/>
      </c>
      <c r="G18" s="56" t="str">
        <f>IF(SONDAGEM!$E44,(IF(Tabela4[[#This Row],[ECM05]]="X",'Dados Aluno '!AD$2,"")),"")</f>
        <v/>
      </c>
      <c r="H18" s="56" t="str">
        <f>IF(SONDAGEM!$E44,(IF(Tabela4[[#This Row],[ECM06]]="X",'Dados Aluno '!AE$2,"")),"")</f>
        <v/>
      </c>
      <c r="I18" s="56" t="str">
        <f>IF(SONDAGEM!$E44,(IF(Tabela4[[#This Row],[ECM07]]="X",'Dados Aluno '!AF$2,"")),"")</f>
        <v/>
      </c>
      <c r="J18" s="56" t="str">
        <f>IF(SONDAGEM!$E44,(IF(Tabela4[[#This Row],[ECM08]]="X",'Dados Aluno '!AG$2,"")),"")</f>
        <v/>
      </c>
      <c r="K18" s="105" t="str">
        <f>IF(SONDAGEM!$E44,(IF(Tabela4[[#This Row],[ECP01]]="X",'Dados Aluno '!AH$2,"")),"")</f>
        <v/>
      </c>
      <c r="L18" s="105" t="str">
        <f>IF(SONDAGEM!$E44,(IF(Tabela4[[#This Row],[ECP02]]="X",'Dados Aluno '!AI$2,"")),"")</f>
        <v/>
      </c>
      <c r="M18" s="105" t="str">
        <f>IF(SONDAGEM!$E44,(IF(Tabela4[[#This Row],[ECP03]]="X",'Dados Aluno '!AJ$2,"")),"")</f>
        <v/>
      </c>
      <c r="N18" s="105" t="str">
        <f>IF(SONDAGEM!$E44,(IF(Tabela4[[#This Row],[ECP04]]="X",'Dados Aluno '!AK$2,"")),"")</f>
        <v/>
      </c>
      <c r="O18" s="105" t="str">
        <f>IF(SONDAGEM!$E44,(IF(Tabela4[[#This Row],[ECP05]]="X",'Dados Aluno '!AL$2,"")),"")</f>
        <v/>
      </c>
      <c r="P18" s="105" t="str">
        <f>IF(SONDAGEM!$E44,(IF(Tabela4[[#This Row],[ECP06]]="X",'Dados Aluno '!AM$2,"")),"")</f>
        <v/>
      </c>
      <c r="Q18" s="105" t="str">
        <f>IF(SONDAGEM!$E44,(IF(Tabela4[[#This Row],[NECP01]]="X",'Dados Aluno '!AN$2,"")),"")</f>
        <v/>
      </c>
      <c r="R18" s="131" t="str">
        <f>IF(SONDAGEM!$E44,(IF(Tabela4[[#This Row],[EIS01]]="X",'Dados Aluno '!AO$2,"")),"")</f>
        <v/>
      </c>
      <c r="S18" s="131" t="str">
        <f>IF(SONDAGEM!$E44,(IF(Tabela4[[#This Row],[EIS02]]="X",'Dados Aluno '!AP$2,"")),"")</f>
        <v/>
      </c>
      <c r="T18" s="131" t="str">
        <f>IF(SONDAGEM!$E44,(IF(Tabela4[[#This Row],[EIS03]]="X",'Dados Aluno '!AQ$2,"")),"")</f>
        <v/>
      </c>
      <c r="U18" s="131" t="str">
        <f>IF(SONDAGEM!$E44,(IF(Tabela4[[#This Row],[NEIS01]]="X",'Dados Aluno '!AR$2,"")),"")</f>
        <v/>
      </c>
      <c r="V18" s="131" t="str">
        <f>IF(SONDAGEM!$E44,(IF(Tabela4[[#This Row],[NEIS02]]="X",'Dados Aluno '!AS$2,"")),"")</f>
        <v/>
      </c>
      <c r="W18" s="131" t="str">
        <f>IF(SONDAGEM!$E44,(IF(Tabela4[[#This Row],[NECP03]]="X",'Dados Aluno '!AT$2,"")),"")</f>
        <v/>
      </c>
    </row>
    <row r="19" spans="1:23" s="32" customFormat="1" ht="18.75" x14ac:dyDescent="0.25">
      <c r="A19" s="54">
        <v>17</v>
      </c>
      <c r="B19" s="55" t="s">
        <v>22</v>
      </c>
      <c r="C19" s="56" t="str">
        <f>IF(SONDAGEM!$E45,(IF(Tabela4[[#This Row],[ECM01]]="X",'Dados Aluno '!Z$2,"")),"")</f>
        <v/>
      </c>
      <c r="D19" s="56" t="str">
        <f>IF(SONDAGEM!$E45,(IF(Tabela4[[#This Row],[ECM02]]="X",'Dados Aluno '!AA$2,"")),"")</f>
        <v/>
      </c>
      <c r="E19" s="56" t="str">
        <f>IF(SONDAGEM!$E45,(IF(Tabela4[[#This Row],[ECM03]]="X",'Dados Aluno '!AB$2,"")),"")</f>
        <v/>
      </c>
      <c r="F19" s="56" t="str">
        <f>IF(SONDAGEM!$E45,(IF(Tabela4[[#This Row],[ECM04]]="X",'Dados Aluno '!AC$2,"")),"")</f>
        <v/>
      </c>
      <c r="G19" s="56" t="str">
        <f>IF(SONDAGEM!$E45,(IF(Tabela4[[#This Row],[ECM05]]="X",'Dados Aluno '!AD$2,"")),"")</f>
        <v/>
      </c>
      <c r="H19" s="56" t="str">
        <f>IF(SONDAGEM!$E45,(IF(Tabela4[[#This Row],[ECM06]]="X",'Dados Aluno '!AE$2,"")),"")</f>
        <v/>
      </c>
      <c r="I19" s="56" t="str">
        <f>IF(SONDAGEM!$E45,(IF(Tabela4[[#This Row],[ECM07]]="X",'Dados Aluno '!AF$2,"")),"")</f>
        <v/>
      </c>
      <c r="J19" s="56" t="str">
        <f>IF(SONDAGEM!$E45,(IF(Tabela4[[#This Row],[ECM08]]="X",'Dados Aluno '!AG$2,"")),"")</f>
        <v/>
      </c>
      <c r="K19" s="105" t="str">
        <f>IF(SONDAGEM!$E45,(IF(Tabela4[[#This Row],[ECP01]]="X",'Dados Aluno '!AH$2,"")),"")</f>
        <v/>
      </c>
      <c r="L19" s="105" t="str">
        <f>IF(SONDAGEM!$E45,(IF(Tabela4[[#This Row],[ECP02]]="X",'Dados Aluno '!AI$2,"")),"")</f>
        <v/>
      </c>
      <c r="M19" s="105" t="str">
        <f>IF(SONDAGEM!$E45,(IF(Tabela4[[#This Row],[ECP03]]="X",'Dados Aluno '!AJ$2,"")),"")</f>
        <v/>
      </c>
      <c r="N19" s="105" t="str">
        <f>IF(SONDAGEM!$E45,(IF(Tabela4[[#This Row],[ECP04]]="X",'Dados Aluno '!AK$2,"")),"")</f>
        <v/>
      </c>
      <c r="O19" s="105" t="str">
        <f>IF(SONDAGEM!$E45,(IF(Tabela4[[#This Row],[ECP05]]="X",'Dados Aluno '!AL$2,"")),"")</f>
        <v/>
      </c>
      <c r="P19" s="105" t="str">
        <f>IF(SONDAGEM!$E45,(IF(Tabela4[[#This Row],[ECP06]]="X",'Dados Aluno '!AM$2,"")),"")</f>
        <v/>
      </c>
      <c r="Q19" s="105" t="str">
        <f>IF(SONDAGEM!$E45,(IF(Tabela4[[#This Row],[NECP01]]="X",'Dados Aluno '!AN$2,"")),"")</f>
        <v/>
      </c>
      <c r="R19" s="131" t="str">
        <f>IF(SONDAGEM!$E45,(IF(Tabela4[[#This Row],[EIS01]]="X",'Dados Aluno '!AO$2,"")),"")</f>
        <v/>
      </c>
      <c r="S19" s="131" t="str">
        <f>IF(SONDAGEM!$E45,(IF(Tabela4[[#This Row],[EIS02]]="X",'Dados Aluno '!AP$2,"")),"")</f>
        <v/>
      </c>
      <c r="T19" s="131" t="str">
        <f>IF(SONDAGEM!$E45,(IF(Tabela4[[#This Row],[EIS03]]="X",'Dados Aluno '!AQ$2,"")),"")</f>
        <v/>
      </c>
      <c r="U19" s="131" t="str">
        <f>IF(SONDAGEM!$E45,(IF(Tabela4[[#This Row],[NEIS01]]="X",'Dados Aluno '!AR$2,"")),"")</f>
        <v/>
      </c>
      <c r="V19" s="131" t="str">
        <f>IF(SONDAGEM!$E45,(IF(Tabela4[[#This Row],[NEIS02]]="X",'Dados Aluno '!AS$2,"")),"")</f>
        <v/>
      </c>
      <c r="W19" s="131" t="str">
        <f>IF(SONDAGEM!$E45,(IF(Tabela4[[#This Row],[NECP03]]="X",'Dados Aluno '!AT$2,"")),"")</f>
        <v/>
      </c>
    </row>
    <row r="20" spans="1:23" s="32" customFormat="1" ht="18.75" x14ac:dyDescent="0.25">
      <c r="A20" s="54">
        <v>18</v>
      </c>
      <c r="B20" s="55" t="s">
        <v>23</v>
      </c>
      <c r="C20" s="56" t="str">
        <f>IF(SONDAGEM!$E46,(IF(Tabela4[[#This Row],[ECM01]]="X",'Dados Aluno '!Z$2,"")),"")</f>
        <v/>
      </c>
      <c r="D20" s="56" t="str">
        <f>IF(SONDAGEM!$E46,(IF(Tabela4[[#This Row],[ECM02]]="X",'Dados Aluno '!AA$2,"")),"")</f>
        <v/>
      </c>
      <c r="E20" s="56" t="str">
        <f>IF(SONDAGEM!$E46,(IF(Tabela4[[#This Row],[ECM03]]="X",'Dados Aluno '!AB$2,"")),"")</f>
        <v/>
      </c>
      <c r="F20" s="56" t="str">
        <f>IF(SONDAGEM!$E46,(IF(Tabela4[[#This Row],[ECM04]]="X",'Dados Aluno '!AC$2,"")),"")</f>
        <v/>
      </c>
      <c r="G20" s="56" t="str">
        <f>IF(SONDAGEM!$E46,(IF(Tabela4[[#This Row],[ECM05]]="X",'Dados Aluno '!AD$2,"")),"")</f>
        <v/>
      </c>
      <c r="H20" s="56" t="str">
        <f>IF(SONDAGEM!$E46,(IF(Tabela4[[#This Row],[ECM06]]="X",'Dados Aluno '!AE$2,"")),"")</f>
        <v/>
      </c>
      <c r="I20" s="56" t="str">
        <f>IF(SONDAGEM!$E46,(IF(Tabela4[[#This Row],[ECM07]]="X",'Dados Aluno '!AF$2,"")),"")</f>
        <v/>
      </c>
      <c r="J20" s="56" t="str">
        <f>IF(SONDAGEM!$E46,(IF(Tabela4[[#This Row],[ECM08]]="X",'Dados Aluno '!AG$2,"")),"")</f>
        <v/>
      </c>
      <c r="K20" s="105" t="str">
        <f>IF(SONDAGEM!$E46,(IF(Tabela4[[#This Row],[ECP01]]="X",'Dados Aluno '!AH$2,"")),"")</f>
        <v/>
      </c>
      <c r="L20" s="105" t="str">
        <f>IF(SONDAGEM!$E46,(IF(Tabela4[[#This Row],[ECP02]]="X",'Dados Aluno '!AI$2,"")),"")</f>
        <v/>
      </c>
      <c r="M20" s="105" t="str">
        <f>IF(SONDAGEM!$E46,(IF(Tabela4[[#This Row],[ECP03]]="X",'Dados Aluno '!AJ$2,"")),"")</f>
        <v/>
      </c>
      <c r="N20" s="105" t="str">
        <f>IF(SONDAGEM!$E46,(IF(Tabela4[[#This Row],[ECP04]]="X",'Dados Aluno '!AK$2,"")),"")</f>
        <v/>
      </c>
      <c r="O20" s="105" t="str">
        <f>IF(SONDAGEM!$E46,(IF(Tabela4[[#This Row],[ECP05]]="X",'Dados Aluno '!AL$2,"")),"")</f>
        <v/>
      </c>
      <c r="P20" s="105" t="str">
        <f>IF(SONDAGEM!$E46,(IF(Tabela4[[#This Row],[ECP06]]="X",'Dados Aluno '!AM$2,"")),"")</f>
        <v/>
      </c>
      <c r="Q20" s="105" t="str">
        <f>IF(SONDAGEM!$E46,(IF(Tabela4[[#This Row],[NECP01]]="X",'Dados Aluno '!AN$2,"")),"")</f>
        <v/>
      </c>
      <c r="R20" s="131" t="str">
        <f>IF(SONDAGEM!$E46,(IF(Tabela4[[#This Row],[EIS01]]="X",'Dados Aluno '!AO$2,"")),"")</f>
        <v/>
      </c>
      <c r="S20" s="131" t="str">
        <f>IF(SONDAGEM!$E46,(IF(Tabela4[[#This Row],[EIS02]]="X",'Dados Aluno '!AP$2,"")),"")</f>
        <v/>
      </c>
      <c r="T20" s="131" t="str">
        <f>IF(SONDAGEM!$E46,(IF(Tabela4[[#This Row],[EIS03]]="X",'Dados Aluno '!AQ$2,"")),"")</f>
        <v/>
      </c>
      <c r="U20" s="131" t="str">
        <f>IF(SONDAGEM!$E46,(IF(Tabela4[[#This Row],[NEIS01]]="X",'Dados Aluno '!AR$2,"")),"")</f>
        <v/>
      </c>
      <c r="V20" s="131" t="str">
        <f>IF(SONDAGEM!$E46,(IF(Tabela4[[#This Row],[NEIS02]]="X",'Dados Aluno '!AS$2,"")),"")</f>
        <v/>
      </c>
      <c r="W20" s="131" t="str">
        <f>IF(SONDAGEM!$E46,(IF(Tabela4[[#This Row],[NECP03]]="X",'Dados Aluno '!AT$2,"")),"")</f>
        <v/>
      </c>
    </row>
    <row r="21" spans="1:23" s="32" customFormat="1" ht="18.75" x14ac:dyDescent="0.25">
      <c r="A21" s="54">
        <v>19</v>
      </c>
      <c r="B21" s="55" t="s">
        <v>24</v>
      </c>
      <c r="C21" s="56" t="str">
        <f>IF(SONDAGEM!$E47,(IF(Tabela4[[#This Row],[ECM01]]="X",'Dados Aluno '!Z$2,"")),"")</f>
        <v/>
      </c>
      <c r="D21" s="56" t="str">
        <f>IF(SONDAGEM!$E47,(IF(Tabela4[[#This Row],[ECM02]]="X",'Dados Aluno '!AA$2,"")),"")</f>
        <v/>
      </c>
      <c r="E21" s="56" t="str">
        <f>IF(SONDAGEM!$E47,(IF(Tabela4[[#This Row],[ECM03]]="X",'Dados Aluno '!AB$2,"")),"")</f>
        <v/>
      </c>
      <c r="F21" s="56" t="str">
        <f>IF(SONDAGEM!$E47,(IF(Tabela4[[#This Row],[ECM04]]="X",'Dados Aluno '!AC$2,"")),"")</f>
        <v/>
      </c>
      <c r="G21" s="56" t="str">
        <f>IF(SONDAGEM!$E47,(IF(Tabela4[[#This Row],[ECM05]]="X",'Dados Aluno '!AD$2,"")),"")</f>
        <v/>
      </c>
      <c r="H21" s="56" t="str">
        <f>IF(SONDAGEM!$E47,(IF(Tabela4[[#This Row],[ECM06]]="X",'Dados Aluno '!AE$2,"")),"")</f>
        <v/>
      </c>
      <c r="I21" s="56" t="str">
        <f>IF(SONDAGEM!$E47,(IF(Tabela4[[#This Row],[ECM07]]="X",'Dados Aluno '!AF$2,"")),"")</f>
        <v/>
      </c>
      <c r="J21" s="56" t="str">
        <f>IF(SONDAGEM!$E47,(IF(Tabela4[[#This Row],[ECM08]]="X",'Dados Aluno '!AG$2,"")),"")</f>
        <v/>
      </c>
      <c r="K21" s="105" t="str">
        <f>IF(SONDAGEM!$E47,(IF(Tabela4[[#This Row],[ECP01]]="X",'Dados Aluno '!AH$2,"")),"")</f>
        <v/>
      </c>
      <c r="L21" s="105" t="str">
        <f>IF(SONDAGEM!$E47,(IF(Tabela4[[#This Row],[ECP02]]="X",'Dados Aluno '!AI$2,"")),"")</f>
        <v/>
      </c>
      <c r="M21" s="105" t="str">
        <f>IF(SONDAGEM!$E47,(IF(Tabela4[[#This Row],[ECP03]]="X",'Dados Aluno '!AJ$2,"")),"")</f>
        <v/>
      </c>
      <c r="N21" s="105" t="str">
        <f>IF(SONDAGEM!$E47,(IF(Tabela4[[#This Row],[ECP04]]="X",'Dados Aluno '!AK$2,"")),"")</f>
        <v/>
      </c>
      <c r="O21" s="105" t="str">
        <f>IF(SONDAGEM!$E47,(IF(Tabela4[[#This Row],[ECP05]]="X",'Dados Aluno '!AL$2,"")),"")</f>
        <v/>
      </c>
      <c r="P21" s="105" t="str">
        <f>IF(SONDAGEM!$E47,(IF(Tabela4[[#This Row],[ECP06]]="X",'Dados Aluno '!AM$2,"")),"")</f>
        <v/>
      </c>
      <c r="Q21" s="105" t="str">
        <f>IF(SONDAGEM!$E47,(IF(Tabela4[[#This Row],[NECP01]]="X",'Dados Aluno '!AN$2,"")),"")</f>
        <v/>
      </c>
      <c r="R21" s="131" t="str">
        <f>IF(SONDAGEM!$E47,(IF(Tabela4[[#This Row],[EIS01]]="X",'Dados Aluno '!AO$2,"")),"")</f>
        <v/>
      </c>
      <c r="S21" s="131" t="str">
        <f>IF(SONDAGEM!$E47,(IF(Tabela4[[#This Row],[EIS02]]="X",'Dados Aluno '!AP$2,"")),"")</f>
        <v/>
      </c>
      <c r="T21" s="131" t="str">
        <f>IF(SONDAGEM!$E47,(IF(Tabela4[[#This Row],[EIS03]]="X",'Dados Aluno '!AQ$2,"")),"")</f>
        <v/>
      </c>
      <c r="U21" s="131" t="str">
        <f>IF(SONDAGEM!$E47,(IF(Tabela4[[#This Row],[NEIS01]]="X",'Dados Aluno '!AR$2,"")),"")</f>
        <v/>
      </c>
      <c r="V21" s="131" t="str">
        <f>IF(SONDAGEM!$E47,(IF(Tabela4[[#This Row],[NEIS02]]="X",'Dados Aluno '!AS$2,"")),"")</f>
        <v/>
      </c>
      <c r="W21" s="131" t="str">
        <f>IF(SONDAGEM!$E47,(IF(Tabela4[[#This Row],[NECP03]]="X",'Dados Aluno '!AT$2,"")),"")</f>
        <v/>
      </c>
    </row>
    <row r="22" spans="1:23" s="32" customFormat="1" ht="18.75" x14ac:dyDescent="0.25">
      <c r="A22" s="54">
        <v>20</v>
      </c>
      <c r="B22" s="55" t="s">
        <v>25</v>
      </c>
      <c r="C22" s="56" t="str">
        <f>IF(SONDAGEM!$E48,(IF(Tabela4[[#This Row],[ECM01]]="X",'Dados Aluno '!Z$2,"")),"")</f>
        <v/>
      </c>
      <c r="D22" s="56" t="str">
        <f>IF(SONDAGEM!$E48,(IF(Tabela4[[#This Row],[ECM02]]="X",'Dados Aluno '!AA$2,"")),"")</f>
        <v/>
      </c>
      <c r="E22" s="56" t="str">
        <f>IF(SONDAGEM!$E48,(IF(Tabela4[[#This Row],[ECM03]]="X",'Dados Aluno '!AB$2,"")),"")</f>
        <v/>
      </c>
      <c r="F22" s="56" t="str">
        <f>IF(SONDAGEM!$E48,(IF(Tabela4[[#This Row],[ECM04]]="X",'Dados Aluno '!AC$2,"")),"")</f>
        <v/>
      </c>
      <c r="G22" s="56" t="str">
        <f>IF(SONDAGEM!$E48,(IF(Tabela4[[#This Row],[ECM05]]="X",'Dados Aluno '!AD$2,"")),"")</f>
        <v/>
      </c>
      <c r="H22" s="56" t="str">
        <f>IF(SONDAGEM!$E48,(IF(Tabela4[[#This Row],[ECM06]]="X",'Dados Aluno '!AE$2,"")),"")</f>
        <v/>
      </c>
      <c r="I22" s="56" t="str">
        <f>IF(SONDAGEM!$E48,(IF(Tabela4[[#This Row],[ECM07]]="X",'Dados Aluno '!AF$2,"")),"")</f>
        <v/>
      </c>
      <c r="J22" s="56" t="str">
        <f>IF(SONDAGEM!$E48,(IF(Tabela4[[#This Row],[ECM08]]="X",'Dados Aluno '!AG$2,"")),"")</f>
        <v/>
      </c>
      <c r="K22" s="105" t="str">
        <f>IF(SONDAGEM!$E48,(IF(Tabela4[[#This Row],[ECP01]]="X",'Dados Aluno '!AH$2,"")),"")</f>
        <v/>
      </c>
      <c r="L22" s="105" t="str">
        <f>IF(SONDAGEM!$E48,(IF(Tabela4[[#This Row],[ECP02]]="X",'Dados Aluno '!AI$2,"")),"")</f>
        <v/>
      </c>
      <c r="M22" s="105" t="str">
        <f>IF(SONDAGEM!$E48,(IF(Tabela4[[#This Row],[ECP03]]="X",'Dados Aluno '!AJ$2,"")),"")</f>
        <v/>
      </c>
      <c r="N22" s="105" t="str">
        <f>IF(SONDAGEM!$E48,(IF(Tabela4[[#This Row],[ECP04]]="X",'Dados Aluno '!AK$2,"")),"")</f>
        <v/>
      </c>
      <c r="O22" s="105" t="str">
        <f>IF(SONDAGEM!$E48,(IF(Tabela4[[#This Row],[ECP05]]="X",'Dados Aluno '!AL$2,"")),"")</f>
        <v/>
      </c>
      <c r="P22" s="105" t="str">
        <f>IF(SONDAGEM!$E48,(IF(Tabela4[[#This Row],[ECP06]]="X",'Dados Aluno '!AM$2,"")),"")</f>
        <v/>
      </c>
      <c r="Q22" s="105" t="str">
        <f>IF(SONDAGEM!$E48,(IF(Tabela4[[#This Row],[NECP01]]="X",'Dados Aluno '!AN$2,"")),"")</f>
        <v/>
      </c>
      <c r="R22" s="131" t="str">
        <f>IF(SONDAGEM!$E48,(IF(Tabela4[[#This Row],[EIS01]]="X",'Dados Aluno '!AO$2,"")),"")</f>
        <v/>
      </c>
      <c r="S22" s="131" t="str">
        <f>IF(SONDAGEM!$E48,(IF(Tabela4[[#This Row],[EIS02]]="X",'Dados Aluno '!AP$2,"")),"")</f>
        <v/>
      </c>
      <c r="T22" s="131" t="str">
        <f>IF(SONDAGEM!$E48,(IF(Tabela4[[#This Row],[EIS03]]="X",'Dados Aluno '!AQ$2,"")),"")</f>
        <v/>
      </c>
      <c r="U22" s="131" t="str">
        <f>IF(SONDAGEM!$E48,(IF(Tabela4[[#This Row],[NEIS01]]="X",'Dados Aluno '!AR$2,"")),"")</f>
        <v/>
      </c>
      <c r="V22" s="131" t="str">
        <f>IF(SONDAGEM!$E48,(IF(Tabela4[[#This Row],[NEIS02]]="X",'Dados Aluno '!AS$2,"")),"")</f>
        <v/>
      </c>
      <c r="W22" s="131" t="str">
        <f>IF(SONDAGEM!$E48,(IF(Tabela4[[#This Row],[NECP03]]="X",'Dados Aluno '!AT$2,"")),"")</f>
        <v/>
      </c>
    </row>
    <row r="23" spans="1:23" s="32" customFormat="1" ht="18.75" x14ac:dyDescent="0.25">
      <c r="A23" s="54">
        <v>21</v>
      </c>
      <c r="B23" s="55" t="s">
        <v>182</v>
      </c>
      <c r="C23" s="56" t="str">
        <f>IF(SONDAGEM!$E49,(IF(Tabela4[[#This Row],[ECM01]]="X",'Dados Aluno '!Z$2,"")),"")</f>
        <v/>
      </c>
      <c r="D23" s="56" t="str">
        <f>IF(SONDAGEM!$E49,(IF(Tabela4[[#This Row],[ECM02]]="X",'Dados Aluno '!AA$2,"")),"")</f>
        <v/>
      </c>
      <c r="E23" s="56" t="str">
        <f>IF(SONDAGEM!$E49,(IF(Tabela4[[#This Row],[ECM03]]="X",'Dados Aluno '!AB$2,"")),"")</f>
        <v/>
      </c>
      <c r="F23" s="56" t="str">
        <f>IF(SONDAGEM!$E49,(IF(Tabela4[[#This Row],[ECM04]]="X",'Dados Aluno '!AC$2,"")),"")</f>
        <v/>
      </c>
      <c r="G23" s="56" t="str">
        <f>IF(SONDAGEM!$E49,(IF(Tabela4[[#This Row],[ECM05]]="X",'Dados Aluno '!AD$2,"")),"")</f>
        <v/>
      </c>
      <c r="H23" s="56" t="str">
        <f>IF(SONDAGEM!$E49,(IF(Tabela4[[#This Row],[ECM06]]="X",'Dados Aluno '!AE$2,"")),"")</f>
        <v/>
      </c>
      <c r="I23" s="56" t="str">
        <f>IF(SONDAGEM!$E49,(IF(Tabela4[[#This Row],[ECM07]]="X",'Dados Aluno '!AF$2,"")),"")</f>
        <v/>
      </c>
      <c r="J23" s="56" t="str">
        <f>IF(SONDAGEM!$E49,(IF(Tabela4[[#This Row],[ECM08]]="X",'Dados Aluno '!AG$2,"")),"")</f>
        <v/>
      </c>
      <c r="K23" s="105" t="str">
        <f>IF(SONDAGEM!$E49,(IF(Tabela4[[#This Row],[ECP01]]="X",'Dados Aluno '!AH$2,"")),"")</f>
        <v/>
      </c>
      <c r="L23" s="105" t="str">
        <f>IF(SONDAGEM!$E49,(IF(Tabela4[[#This Row],[ECP02]]="X",'Dados Aluno '!AI$2,"")),"")</f>
        <v/>
      </c>
      <c r="M23" s="105" t="str">
        <f>IF(SONDAGEM!$E49,(IF(Tabela4[[#This Row],[ECP03]]="X",'Dados Aluno '!AJ$2,"")),"")</f>
        <v/>
      </c>
      <c r="N23" s="105" t="str">
        <f>IF(SONDAGEM!$E49,(IF(Tabela4[[#This Row],[ECP04]]="X",'Dados Aluno '!AK$2,"")),"")</f>
        <v/>
      </c>
      <c r="O23" s="105" t="str">
        <f>IF(SONDAGEM!$E49,(IF(Tabela4[[#This Row],[ECP05]]="X",'Dados Aluno '!AL$2,"")),"")</f>
        <v/>
      </c>
      <c r="P23" s="105" t="str">
        <f>IF(SONDAGEM!$E49,(IF(Tabela4[[#This Row],[ECP06]]="X",'Dados Aluno '!AM$2,"")),"")</f>
        <v/>
      </c>
      <c r="Q23" s="105" t="str">
        <f>IF(SONDAGEM!$E49,(IF(Tabela4[[#This Row],[NECP01]]="X",'Dados Aluno '!AN$2,"")),"")</f>
        <v/>
      </c>
      <c r="R23" s="131" t="str">
        <f>IF(SONDAGEM!$E49,(IF(Tabela4[[#This Row],[EIS01]]="X",'Dados Aluno '!AO$2,"")),"")</f>
        <v/>
      </c>
      <c r="S23" s="131" t="str">
        <f>IF(SONDAGEM!$E49,(IF(Tabela4[[#This Row],[EIS02]]="X",'Dados Aluno '!AP$2,"")),"")</f>
        <v/>
      </c>
      <c r="T23" s="131" t="str">
        <f>IF(SONDAGEM!$E49,(IF(Tabela4[[#This Row],[EIS03]]="X",'Dados Aluno '!AQ$2,"")),"")</f>
        <v/>
      </c>
      <c r="U23" s="131" t="str">
        <f>IF(SONDAGEM!$E49,(IF(Tabela4[[#This Row],[NEIS01]]="X",'Dados Aluno '!AR$2,"")),"")</f>
        <v/>
      </c>
      <c r="V23" s="131" t="str">
        <f>IF(SONDAGEM!$E49,(IF(Tabela4[[#This Row],[NEIS02]]="X",'Dados Aluno '!AS$2,"")),"")</f>
        <v/>
      </c>
      <c r="W23" s="131" t="str">
        <f>IF(SONDAGEM!$E49,(IF(Tabela4[[#This Row],[NECP03]]="X",'Dados Aluno '!AT$2,"")),"")</f>
        <v/>
      </c>
    </row>
    <row r="24" spans="1:23" s="32" customFormat="1" ht="18.75" x14ac:dyDescent="0.25">
      <c r="A24" s="54">
        <v>22</v>
      </c>
      <c r="B24" s="55" t="s">
        <v>186</v>
      </c>
      <c r="C24" s="56" t="str">
        <f>IF(SONDAGEM!$E50,(IF(Tabela4[[#This Row],[ECM01]]="X",'Dados Aluno '!Z$2,"")),"")</f>
        <v/>
      </c>
      <c r="D24" s="56" t="str">
        <f>IF(SONDAGEM!$E50,(IF(Tabela4[[#This Row],[ECM02]]="X",'Dados Aluno '!AA$2,"")),"")</f>
        <v/>
      </c>
      <c r="E24" s="56" t="str">
        <f>IF(SONDAGEM!$E50,(IF(Tabela4[[#This Row],[ECM03]]="X",'Dados Aluno '!AB$2,"")),"")</f>
        <v/>
      </c>
      <c r="F24" s="56" t="str">
        <f>IF(SONDAGEM!$E50,(IF(Tabela4[[#This Row],[ECM04]]="X",'Dados Aluno '!AC$2,"")),"")</f>
        <v/>
      </c>
      <c r="G24" s="56" t="str">
        <f>IF(SONDAGEM!$E50,(IF(Tabela4[[#This Row],[ECM05]]="X",'Dados Aluno '!AD$2,"")),"")</f>
        <v/>
      </c>
      <c r="H24" s="56" t="str">
        <f>IF(SONDAGEM!$E50,(IF(Tabela4[[#This Row],[ECM06]]="X",'Dados Aluno '!AE$2,"")),"")</f>
        <v/>
      </c>
      <c r="I24" s="56" t="str">
        <f>IF(SONDAGEM!$E50,(IF(Tabela4[[#This Row],[ECM07]]="X",'Dados Aluno '!AF$2,"")),"")</f>
        <v/>
      </c>
      <c r="J24" s="56" t="str">
        <f>IF(SONDAGEM!$E50,(IF(Tabela4[[#This Row],[ECM08]]="X",'Dados Aluno '!AG$2,"")),"")</f>
        <v/>
      </c>
      <c r="K24" s="105" t="str">
        <f>IF(SONDAGEM!$E50,(IF(Tabela4[[#This Row],[ECP01]]="X",'Dados Aluno '!AH$2,"")),"")</f>
        <v/>
      </c>
      <c r="L24" s="105" t="str">
        <f>IF(SONDAGEM!$E50,(IF(Tabela4[[#This Row],[ECP02]]="X",'Dados Aluno '!AI$2,"")),"")</f>
        <v/>
      </c>
      <c r="M24" s="105" t="str">
        <f>IF(SONDAGEM!$E50,(IF(Tabela4[[#This Row],[ECP03]]="X",'Dados Aluno '!AJ$2,"")),"")</f>
        <v/>
      </c>
      <c r="N24" s="105" t="str">
        <f>IF(SONDAGEM!$E50,(IF(Tabela4[[#This Row],[ECP04]]="X",'Dados Aluno '!AK$2,"")),"")</f>
        <v/>
      </c>
      <c r="O24" s="105" t="str">
        <f>IF(SONDAGEM!$E50,(IF(Tabela4[[#This Row],[ECP05]]="X",'Dados Aluno '!AL$2,"")),"")</f>
        <v/>
      </c>
      <c r="P24" s="105" t="str">
        <f>IF(SONDAGEM!$E50,(IF(Tabela4[[#This Row],[ECP06]]="X",'Dados Aluno '!AM$2,"")),"")</f>
        <v/>
      </c>
      <c r="Q24" s="105" t="str">
        <f>IF(SONDAGEM!$E50,(IF(Tabela4[[#This Row],[NECP01]]="X",'Dados Aluno '!AN$2,"")),"")</f>
        <v/>
      </c>
      <c r="R24" s="131" t="str">
        <f>IF(SONDAGEM!$E50,(IF(Tabela4[[#This Row],[EIS01]]="X",'Dados Aluno '!AO$2,"")),"")</f>
        <v/>
      </c>
      <c r="S24" s="131" t="str">
        <f>IF(SONDAGEM!$E50,(IF(Tabela4[[#This Row],[EIS02]]="X",'Dados Aluno '!AP$2,"")),"")</f>
        <v/>
      </c>
      <c r="T24" s="131" t="str">
        <f>IF(SONDAGEM!$E50,(IF(Tabela4[[#This Row],[EIS03]]="X",'Dados Aluno '!AQ$2,"")),"")</f>
        <v/>
      </c>
      <c r="U24" s="131" t="str">
        <f>IF(SONDAGEM!$E50,(IF(Tabela4[[#This Row],[NEIS01]]="X",'Dados Aluno '!AR$2,"")),"")</f>
        <v/>
      </c>
      <c r="V24" s="131" t="str">
        <f>IF(SONDAGEM!$E50,(IF(Tabela4[[#This Row],[NEIS02]]="X",'Dados Aluno '!AS$2,"")),"")</f>
        <v/>
      </c>
      <c r="W24" s="131" t="str">
        <f>IF(SONDAGEM!$E50,(IF(Tabela4[[#This Row],[NECP03]]="X",'Dados Aluno '!AT$2,"")),"")</f>
        <v/>
      </c>
    </row>
    <row r="25" spans="1:23" s="32" customFormat="1" ht="18.75" x14ac:dyDescent="0.25">
      <c r="A25" s="54">
        <v>23</v>
      </c>
      <c r="B25" s="55" t="s">
        <v>187</v>
      </c>
      <c r="C25" s="56" t="str">
        <f>IF(SONDAGEM!$E51,(IF(Tabela4[[#This Row],[ECM01]]="X",'Dados Aluno '!Z$2,"")),"")</f>
        <v/>
      </c>
      <c r="D25" s="56" t="str">
        <f>IF(SONDAGEM!$E51,(IF(Tabela4[[#This Row],[ECM02]]="X",'Dados Aluno '!AA$2,"")),"")</f>
        <v/>
      </c>
      <c r="E25" s="56" t="str">
        <f>IF(SONDAGEM!$E51,(IF(Tabela4[[#This Row],[ECM03]]="X",'Dados Aluno '!AB$2,"")),"")</f>
        <v/>
      </c>
      <c r="F25" s="56" t="str">
        <f>IF(SONDAGEM!$E51,(IF(Tabela4[[#This Row],[ECM04]]="X",'Dados Aluno '!AC$2,"")),"")</f>
        <v/>
      </c>
      <c r="G25" s="56" t="str">
        <f>IF(SONDAGEM!$E51,(IF(Tabela4[[#This Row],[ECM05]]="X",'Dados Aluno '!AD$2,"")),"")</f>
        <v/>
      </c>
      <c r="H25" s="56" t="str">
        <f>IF(SONDAGEM!$E51,(IF(Tabela4[[#This Row],[ECM06]]="X",'Dados Aluno '!AE$2,"")),"")</f>
        <v/>
      </c>
      <c r="I25" s="56" t="str">
        <f>IF(SONDAGEM!$E51,(IF(Tabela4[[#This Row],[ECM07]]="X",'Dados Aluno '!AF$2,"")),"")</f>
        <v/>
      </c>
      <c r="J25" s="56" t="str">
        <f>IF(SONDAGEM!$E51,(IF(Tabela4[[#This Row],[ECM08]]="X",'Dados Aluno '!AG$2,"")),"")</f>
        <v/>
      </c>
      <c r="K25" s="105" t="str">
        <f>IF(SONDAGEM!$E51,(IF(Tabela4[[#This Row],[ECP01]]="X",'Dados Aluno '!AH$2,"")),"")</f>
        <v/>
      </c>
      <c r="L25" s="105" t="str">
        <f>IF(SONDAGEM!$E51,(IF(Tabela4[[#This Row],[ECP02]]="X",'Dados Aluno '!AI$2,"")),"")</f>
        <v/>
      </c>
      <c r="M25" s="105" t="str">
        <f>IF(SONDAGEM!$E51,(IF(Tabela4[[#This Row],[ECP03]]="X",'Dados Aluno '!AJ$2,"")),"")</f>
        <v/>
      </c>
      <c r="N25" s="105" t="str">
        <f>IF(SONDAGEM!$E51,(IF(Tabela4[[#This Row],[ECP04]]="X",'Dados Aluno '!AK$2,"")),"")</f>
        <v/>
      </c>
      <c r="O25" s="105" t="str">
        <f>IF(SONDAGEM!$E51,(IF(Tabela4[[#This Row],[ECP05]]="X",'Dados Aluno '!AL$2,"")),"")</f>
        <v/>
      </c>
      <c r="P25" s="105" t="str">
        <f>IF(SONDAGEM!$E51,(IF(Tabela4[[#This Row],[ECP06]]="X",'Dados Aluno '!AM$2,"")),"")</f>
        <v/>
      </c>
      <c r="Q25" s="105" t="str">
        <f>IF(SONDAGEM!$E51,(IF(Tabela4[[#This Row],[NECP01]]="X",'Dados Aluno '!AN$2,"")),"")</f>
        <v/>
      </c>
      <c r="R25" s="131" t="str">
        <f>IF(SONDAGEM!$E51,(IF(Tabela4[[#This Row],[EIS01]]="X",'Dados Aluno '!AO$2,"")),"")</f>
        <v/>
      </c>
      <c r="S25" s="131" t="str">
        <f>IF(SONDAGEM!$E51,(IF(Tabela4[[#This Row],[EIS02]]="X",'Dados Aluno '!AP$2,"")),"")</f>
        <v/>
      </c>
      <c r="T25" s="131" t="str">
        <f>IF(SONDAGEM!$E51,(IF(Tabela4[[#This Row],[EIS03]]="X",'Dados Aluno '!AQ$2,"")),"")</f>
        <v/>
      </c>
      <c r="U25" s="131" t="str">
        <f>IF(SONDAGEM!$E51,(IF(Tabela4[[#This Row],[NEIS01]]="X",'Dados Aluno '!AR$2,"")),"")</f>
        <v/>
      </c>
      <c r="V25" s="131" t="str">
        <f>IF(SONDAGEM!$E51,(IF(Tabela4[[#This Row],[NEIS02]]="X",'Dados Aluno '!AS$2,"")),"")</f>
        <v/>
      </c>
      <c r="W25" s="131" t="str">
        <f>IF(SONDAGEM!$E51,(IF(Tabela4[[#This Row],[NECP03]]="X",'Dados Aluno '!AT$2,"")),"")</f>
        <v/>
      </c>
    </row>
    <row r="26" spans="1:23" s="32" customFormat="1" ht="18.75" x14ac:dyDescent="0.25">
      <c r="A26" s="54">
        <v>24</v>
      </c>
      <c r="B26" s="55" t="s">
        <v>27</v>
      </c>
      <c r="C26" s="56" t="str">
        <f>IF(SONDAGEM!$E52,(IF(Tabela4[[#This Row],[ECM01]]="X",'Dados Aluno '!Z$2,"")),"")</f>
        <v/>
      </c>
      <c r="D26" s="56" t="str">
        <f>IF(SONDAGEM!$E52,(IF(Tabela4[[#This Row],[ECM02]]="X",'Dados Aluno '!AA$2,"")),"")</f>
        <v/>
      </c>
      <c r="E26" s="56" t="str">
        <f>IF(SONDAGEM!$E52,(IF(Tabela4[[#This Row],[ECM03]]="X",'Dados Aluno '!AB$2,"")),"")</f>
        <v/>
      </c>
      <c r="F26" s="56" t="str">
        <f>IF(SONDAGEM!$E52,(IF(Tabela4[[#This Row],[ECM04]]="X",'Dados Aluno '!AC$2,"")),"")</f>
        <v/>
      </c>
      <c r="G26" s="56" t="str">
        <f>IF(SONDAGEM!$E52,(IF(Tabela4[[#This Row],[ECM05]]="X",'Dados Aluno '!AD$2,"")),"")</f>
        <v/>
      </c>
      <c r="H26" s="56" t="str">
        <f>IF(SONDAGEM!$E52,(IF(Tabela4[[#This Row],[ECM06]]="X",'Dados Aluno '!AE$2,"")),"")</f>
        <v/>
      </c>
      <c r="I26" s="56" t="str">
        <f>IF(SONDAGEM!$E52,(IF(Tabela4[[#This Row],[ECM07]]="X",'Dados Aluno '!AF$2,"")),"")</f>
        <v/>
      </c>
      <c r="J26" s="56" t="str">
        <f>IF(SONDAGEM!$E52,(IF(Tabela4[[#This Row],[ECM08]]="X",'Dados Aluno '!AG$2,"")),"")</f>
        <v/>
      </c>
      <c r="K26" s="105" t="str">
        <f>IF(SONDAGEM!$E52,(IF(Tabela4[[#This Row],[ECP01]]="X",'Dados Aluno '!AH$2,"")),"")</f>
        <v/>
      </c>
      <c r="L26" s="105" t="str">
        <f>IF(SONDAGEM!$E52,(IF(Tabela4[[#This Row],[ECP02]]="X",'Dados Aluno '!AI$2,"")),"")</f>
        <v/>
      </c>
      <c r="M26" s="105" t="str">
        <f>IF(SONDAGEM!$E52,(IF(Tabela4[[#This Row],[ECP03]]="X",'Dados Aluno '!AJ$2,"")),"")</f>
        <v/>
      </c>
      <c r="N26" s="105" t="str">
        <f>IF(SONDAGEM!$E52,(IF(Tabela4[[#This Row],[ECP04]]="X",'Dados Aluno '!AK$2,"")),"")</f>
        <v/>
      </c>
      <c r="O26" s="105" t="str">
        <f>IF(SONDAGEM!$E52,(IF(Tabela4[[#This Row],[ECP05]]="X",'Dados Aluno '!AL$2,"")),"")</f>
        <v/>
      </c>
      <c r="P26" s="105" t="str">
        <f>IF(SONDAGEM!$E52,(IF(Tabela4[[#This Row],[ECP06]]="X",'Dados Aluno '!AM$2,"")),"")</f>
        <v/>
      </c>
      <c r="Q26" s="105" t="str">
        <f>IF(SONDAGEM!$E52,(IF(Tabela4[[#This Row],[NECP01]]="X",'Dados Aluno '!AN$2,"")),"")</f>
        <v/>
      </c>
      <c r="R26" s="131" t="str">
        <f>IF(SONDAGEM!$E52,(IF(Tabela4[[#This Row],[EIS01]]="X",'Dados Aluno '!AO$2,"")),"")</f>
        <v/>
      </c>
      <c r="S26" s="131" t="str">
        <f>IF(SONDAGEM!$E52,(IF(Tabela4[[#This Row],[EIS02]]="X",'Dados Aluno '!AP$2,"")),"")</f>
        <v/>
      </c>
      <c r="T26" s="131" t="str">
        <f>IF(SONDAGEM!$E52,(IF(Tabela4[[#This Row],[EIS03]]="X",'Dados Aluno '!AQ$2,"")),"")</f>
        <v/>
      </c>
      <c r="U26" s="131" t="str">
        <f>IF(SONDAGEM!$E52,(IF(Tabela4[[#This Row],[NEIS01]]="X",'Dados Aluno '!AR$2,"")),"")</f>
        <v/>
      </c>
      <c r="V26" s="131" t="str">
        <f>IF(SONDAGEM!$E52,(IF(Tabela4[[#This Row],[NEIS02]]="X",'Dados Aluno '!AS$2,"")),"")</f>
        <v/>
      </c>
      <c r="W26" s="131" t="str">
        <f>IF(SONDAGEM!$E52,(IF(Tabela4[[#This Row],[NECP03]]="X",'Dados Aluno '!AT$2,"")),"")</f>
        <v/>
      </c>
    </row>
    <row r="27" spans="1:23" s="32" customFormat="1" ht="18.75" x14ac:dyDescent="0.25">
      <c r="A27" s="54">
        <v>25</v>
      </c>
      <c r="B27" s="55" t="s">
        <v>28</v>
      </c>
      <c r="C27" s="56" t="str">
        <f>IF(SONDAGEM!$E53,(IF(Tabela4[[#This Row],[ECM01]]="X",'Dados Aluno '!Z$2,"")),"")</f>
        <v/>
      </c>
      <c r="D27" s="56" t="str">
        <f>IF(SONDAGEM!$E53,(IF(Tabela4[[#This Row],[ECM02]]="X",'Dados Aluno '!AA$2,"")),"")</f>
        <v/>
      </c>
      <c r="E27" s="56" t="str">
        <f>IF(SONDAGEM!$E53,(IF(Tabela4[[#This Row],[ECM03]]="X",'Dados Aluno '!AB$2,"")),"")</f>
        <v/>
      </c>
      <c r="F27" s="56" t="str">
        <f>IF(SONDAGEM!$E53,(IF(Tabela4[[#This Row],[ECM04]]="X",'Dados Aluno '!AC$2,"")),"")</f>
        <v/>
      </c>
      <c r="G27" s="56" t="str">
        <f>IF(SONDAGEM!$E53,(IF(Tabela4[[#This Row],[ECM05]]="X",'Dados Aluno '!AD$2,"")),"")</f>
        <v/>
      </c>
      <c r="H27" s="56" t="str">
        <f>IF(SONDAGEM!$E53,(IF(Tabela4[[#This Row],[ECM06]]="X",'Dados Aluno '!AE$2,"")),"")</f>
        <v/>
      </c>
      <c r="I27" s="56" t="str">
        <f>IF(SONDAGEM!$E53,(IF(Tabela4[[#This Row],[ECM07]]="X",'Dados Aluno '!AF$2,"")),"")</f>
        <v/>
      </c>
      <c r="J27" s="56" t="str">
        <f>IF(SONDAGEM!$E53,(IF(Tabela4[[#This Row],[ECM08]]="X",'Dados Aluno '!AG$2,"")),"")</f>
        <v/>
      </c>
      <c r="K27" s="105" t="str">
        <f>IF(SONDAGEM!$E53,(IF(Tabela4[[#This Row],[ECP01]]="X",'Dados Aluno '!AH$2,"")),"")</f>
        <v/>
      </c>
      <c r="L27" s="105" t="str">
        <f>IF(SONDAGEM!$E53,(IF(Tabela4[[#This Row],[ECP02]]="X",'Dados Aluno '!AI$2,"")),"")</f>
        <v/>
      </c>
      <c r="M27" s="105" t="str">
        <f>IF(SONDAGEM!$E53,(IF(Tabela4[[#This Row],[ECP03]]="X",'Dados Aluno '!AJ$2,"")),"")</f>
        <v/>
      </c>
      <c r="N27" s="105" t="str">
        <f>IF(SONDAGEM!$E53,(IF(Tabela4[[#This Row],[ECP04]]="X",'Dados Aluno '!AK$2,"")),"")</f>
        <v/>
      </c>
      <c r="O27" s="105" t="str">
        <f>IF(SONDAGEM!$E53,(IF(Tabela4[[#This Row],[ECP05]]="X",'Dados Aluno '!AL$2,"")),"")</f>
        <v/>
      </c>
      <c r="P27" s="105" t="str">
        <f>IF(SONDAGEM!$E53,(IF(Tabela4[[#This Row],[ECP06]]="X",'Dados Aluno '!AM$2,"")),"")</f>
        <v/>
      </c>
      <c r="Q27" s="105" t="str">
        <f>IF(SONDAGEM!$E53,(IF(Tabela4[[#This Row],[NECP01]]="X",'Dados Aluno '!AN$2,"")),"")</f>
        <v/>
      </c>
      <c r="R27" s="131" t="str">
        <f>IF(SONDAGEM!$E53,(IF(Tabela4[[#This Row],[EIS01]]="X",'Dados Aluno '!AO$2,"")),"")</f>
        <v/>
      </c>
      <c r="S27" s="131" t="str">
        <f>IF(SONDAGEM!$E53,(IF(Tabela4[[#This Row],[EIS02]]="X",'Dados Aluno '!AP$2,"")),"")</f>
        <v/>
      </c>
      <c r="T27" s="131" t="str">
        <f>IF(SONDAGEM!$E53,(IF(Tabela4[[#This Row],[EIS03]]="X",'Dados Aluno '!AQ$2,"")),"")</f>
        <v/>
      </c>
      <c r="U27" s="131" t="str">
        <f>IF(SONDAGEM!$E53,(IF(Tabela4[[#This Row],[NEIS01]]="X",'Dados Aluno '!AR$2,"")),"")</f>
        <v/>
      </c>
      <c r="V27" s="131" t="str">
        <f>IF(SONDAGEM!$E53,(IF(Tabela4[[#This Row],[NEIS02]]="X",'Dados Aluno '!AS$2,"")),"")</f>
        <v/>
      </c>
      <c r="W27" s="131" t="str">
        <f>IF(SONDAGEM!$E53,(IF(Tabela4[[#This Row],[NECP03]]="X",'Dados Aluno '!AT$2,"")),"")</f>
        <v/>
      </c>
    </row>
    <row r="28" spans="1:23" s="32" customFormat="1" ht="18.75" x14ac:dyDescent="0.25">
      <c r="A28" s="54">
        <v>26</v>
      </c>
      <c r="B28" s="55" t="s">
        <v>29</v>
      </c>
      <c r="C28" s="56" t="str">
        <f>IF(SONDAGEM!$E54,(IF(Tabela4[[#This Row],[ECM01]]="X",'Dados Aluno '!Z$2,"")),"")</f>
        <v/>
      </c>
      <c r="D28" s="56" t="str">
        <f>IF(SONDAGEM!$E54,(IF(Tabela4[[#This Row],[ECM02]]="X",'Dados Aluno '!AA$2,"")),"")</f>
        <v/>
      </c>
      <c r="E28" s="56" t="str">
        <f>IF(SONDAGEM!$E54,(IF(Tabela4[[#This Row],[ECM03]]="X",'Dados Aluno '!AB$2,"")),"")</f>
        <v/>
      </c>
      <c r="F28" s="56" t="str">
        <f>IF(SONDAGEM!$E54,(IF(Tabela4[[#This Row],[ECM04]]="X",'Dados Aluno '!AC$2,"")),"")</f>
        <v/>
      </c>
      <c r="G28" s="56" t="str">
        <f>IF(SONDAGEM!$E54,(IF(Tabela4[[#This Row],[ECM05]]="X",'Dados Aluno '!AD$2,"")),"")</f>
        <v/>
      </c>
      <c r="H28" s="56" t="str">
        <f>IF(SONDAGEM!$E54,(IF(Tabela4[[#This Row],[ECM06]]="X",'Dados Aluno '!AE$2,"")),"")</f>
        <v/>
      </c>
      <c r="I28" s="56" t="str">
        <f>IF(SONDAGEM!$E54,(IF(Tabela4[[#This Row],[ECM07]]="X",'Dados Aluno '!AF$2,"")),"")</f>
        <v/>
      </c>
      <c r="J28" s="56" t="str">
        <f>IF(SONDAGEM!$E54,(IF(Tabela4[[#This Row],[ECM08]]="X",'Dados Aluno '!AG$2,"")),"")</f>
        <v/>
      </c>
      <c r="K28" s="105" t="str">
        <f>IF(SONDAGEM!$E54,(IF(Tabela4[[#This Row],[ECP01]]="X",'Dados Aluno '!AH$2,"")),"")</f>
        <v/>
      </c>
      <c r="L28" s="105" t="str">
        <f>IF(SONDAGEM!$E54,(IF(Tabela4[[#This Row],[ECP02]]="X",'Dados Aluno '!AI$2,"")),"")</f>
        <v/>
      </c>
      <c r="M28" s="105" t="str">
        <f>IF(SONDAGEM!$E54,(IF(Tabela4[[#This Row],[ECP03]]="X",'Dados Aluno '!AJ$2,"")),"")</f>
        <v/>
      </c>
      <c r="N28" s="105" t="str">
        <f>IF(SONDAGEM!$E54,(IF(Tabela4[[#This Row],[ECP04]]="X",'Dados Aluno '!AK$2,"")),"")</f>
        <v/>
      </c>
      <c r="O28" s="105" t="str">
        <f>IF(SONDAGEM!$E54,(IF(Tabela4[[#This Row],[ECP05]]="X",'Dados Aluno '!AL$2,"")),"")</f>
        <v/>
      </c>
      <c r="P28" s="105" t="str">
        <f>IF(SONDAGEM!$E54,(IF(Tabela4[[#This Row],[ECP06]]="X",'Dados Aluno '!AM$2,"")),"")</f>
        <v/>
      </c>
      <c r="Q28" s="105" t="str">
        <f>IF(SONDAGEM!$E54,(IF(Tabela4[[#This Row],[NECP01]]="X",'Dados Aluno '!AN$2,"")),"")</f>
        <v/>
      </c>
      <c r="R28" s="131" t="str">
        <f>IF(SONDAGEM!$E54,(IF(Tabela4[[#This Row],[EIS01]]="X",'Dados Aluno '!AO$2,"")),"")</f>
        <v/>
      </c>
      <c r="S28" s="131" t="str">
        <f>IF(SONDAGEM!$E54,(IF(Tabela4[[#This Row],[EIS02]]="X",'Dados Aluno '!AP$2,"")),"")</f>
        <v/>
      </c>
      <c r="T28" s="131" t="str">
        <f>IF(SONDAGEM!$E54,(IF(Tabela4[[#This Row],[EIS03]]="X",'Dados Aluno '!AQ$2,"")),"")</f>
        <v/>
      </c>
      <c r="U28" s="131" t="str">
        <f>IF(SONDAGEM!$E54,(IF(Tabela4[[#This Row],[NEIS01]]="X",'Dados Aluno '!AR$2,"")),"")</f>
        <v/>
      </c>
      <c r="V28" s="131" t="str">
        <f>IF(SONDAGEM!$E54,(IF(Tabela4[[#This Row],[NEIS02]]="X",'Dados Aluno '!AS$2,"")),"")</f>
        <v/>
      </c>
      <c r="W28" s="131" t="str">
        <f>IF(SONDAGEM!$E54,(IF(Tabela4[[#This Row],[NECP03]]="X",'Dados Aluno '!AT$2,"")),"")</f>
        <v/>
      </c>
    </row>
    <row r="29" spans="1:23" s="32" customFormat="1" ht="18.75" x14ac:dyDescent="0.25">
      <c r="A29" s="54">
        <v>27</v>
      </c>
      <c r="B29" s="55" t="s">
        <v>30</v>
      </c>
      <c r="C29" s="56" t="str">
        <f>IF(SONDAGEM!$E55,(IF(Tabela4[[#This Row],[ECM01]]="X",'Dados Aluno '!Z$2,"")),"")</f>
        <v/>
      </c>
      <c r="D29" s="56" t="str">
        <f>IF(SONDAGEM!$E55,(IF(Tabela4[[#This Row],[ECM02]]="X",'Dados Aluno '!AA$2,"")),"")</f>
        <v/>
      </c>
      <c r="E29" s="56" t="str">
        <f>IF(SONDAGEM!$E55,(IF(Tabela4[[#This Row],[ECM03]]="X",'Dados Aluno '!AB$2,"")),"")</f>
        <v/>
      </c>
      <c r="F29" s="56" t="str">
        <f>IF(SONDAGEM!$E55,(IF(Tabela4[[#This Row],[ECM04]]="X",'Dados Aluno '!AC$2,"")),"")</f>
        <v/>
      </c>
      <c r="G29" s="56" t="str">
        <f>IF(SONDAGEM!$E55,(IF(Tabela4[[#This Row],[ECM05]]="X",'Dados Aluno '!AD$2,"")),"")</f>
        <v/>
      </c>
      <c r="H29" s="56" t="str">
        <f>IF(SONDAGEM!$E55,(IF(Tabela4[[#This Row],[ECM06]]="X",'Dados Aluno '!AE$2,"")),"")</f>
        <v/>
      </c>
      <c r="I29" s="56" t="str">
        <f>IF(SONDAGEM!$E55,(IF(Tabela4[[#This Row],[ECM07]]="X",'Dados Aluno '!AF$2,"")),"")</f>
        <v/>
      </c>
      <c r="J29" s="56" t="str">
        <f>IF(SONDAGEM!$E55,(IF(Tabela4[[#This Row],[ECM08]]="X",'Dados Aluno '!AG$2,"")),"")</f>
        <v/>
      </c>
      <c r="K29" s="105" t="str">
        <f>IF(SONDAGEM!$E55,(IF(Tabela4[[#This Row],[ECP01]]="X",'Dados Aluno '!AH$2,"")),"")</f>
        <v/>
      </c>
      <c r="L29" s="105" t="str">
        <f>IF(SONDAGEM!$E55,(IF(Tabela4[[#This Row],[ECP02]]="X",'Dados Aluno '!AI$2,"")),"")</f>
        <v/>
      </c>
      <c r="M29" s="105" t="str">
        <f>IF(SONDAGEM!$E55,(IF(Tabela4[[#This Row],[ECP03]]="X",'Dados Aluno '!AJ$2,"")),"")</f>
        <v/>
      </c>
      <c r="N29" s="105" t="str">
        <f>IF(SONDAGEM!$E55,(IF(Tabela4[[#This Row],[ECP04]]="X",'Dados Aluno '!AK$2,"")),"")</f>
        <v/>
      </c>
      <c r="O29" s="105" t="str">
        <f>IF(SONDAGEM!$E55,(IF(Tabela4[[#This Row],[ECP05]]="X",'Dados Aluno '!AL$2,"")),"")</f>
        <v/>
      </c>
      <c r="P29" s="105" t="str">
        <f>IF(SONDAGEM!$E55,(IF(Tabela4[[#This Row],[ECP06]]="X",'Dados Aluno '!AM$2,"")),"")</f>
        <v/>
      </c>
      <c r="Q29" s="105" t="str">
        <f>IF(SONDAGEM!$E55,(IF(Tabela4[[#This Row],[NECP01]]="X",'Dados Aluno '!AN$2,"")),"")</f>
        <v/>
      </c>
      <c r="R29" s="131" t="str">
        <f>IF(SONDAGEM!$E55,(IF(Tabela4[[#This Row],[EIS01]]="X",'Dados Aluno '!AO$2,"")),"")</f>
        <v/>
      </c>
      <c r="S29" s="131" t="str">
        <f>IF(SONDAGEM!$E55,(IF(Tabela4[[#This Row],[EIS02]]="X",'Dados Aluno '!AP$2,"")),"")</f>
        <v/>
      </c>
      <c r="T29" s="131" t="str">
        <f>IF(SONDAGEM!$E55,(IF(Tabela4[[#This Row],[EIS03]]="X",'Dados Aluno '!AQ$2,"")),"")</f>
        <v/>
      </c>
      <c r="U29" s="131" t="str">
        <f>IF(SONDAGEM!$E55,(IF(Tabela4[[#This Row],[NEIS01]]="X",'Dados Aluno '!AR$2,"")),"")</f>
        <v/>
      </c>
      <c r="V29" s="131" t="str">
        <f>IF(SONDAGEM!$E55,(IF(Tabela4[[#This Row],[NEIS02]]="X",'Dados Aluno '!AS$2,"")),"")</f>
        <v/>
      </c>
      <c r="W29" s="131" t="str">
        <f>IF(SONDAGEM!$E55,(IF(Tabela4[[#This Row],[NECP03]]="X",'Dados Aluno '!AT$2,"")),"")</f>
        <v/>
      </c>
    </row>
    <row r="30" spans="1:23" s="32" customFormat="1" ht="18.75" x14ac:dyDescent="0.25">
      <c r="A30" s="54">
        <v>28</v>
      </c>
      <c r="B30" s="55" t="s">
        <v>31</v>
      </c>
      <c r="C30" s="56" t="str">
        <f>IF(SONDAGEM!$E56,(IF(Tabela4[[#This Row],[ECM01]]="X",'Dados Aluno '!Z$2,"")),"")</f>
        <v/>
      </c>
      <c r="D30" s="56" t="str">
        <f>IF(SONDAGEM!$E56,(IF(Tabela4[[#This Row],[ECM02]]="X",'Dados Aluno '!AA$2,"")),"")</f>
        <v/>
      </c>
      <c r="E30" s="56" t="str">
        <f>IF(SONDAGEM!$E56,(IF(Tabela4[[#This Row],[ECM03]]="X",'Dados Aluno '!AB$2,"")),"")</f>
        <v/>
      </c>
      <c r="F30" s="56" t="str">
        <f>IF(SONDAGEM!$E56,(IF(Tabela4[[#This Row],[ECM04]]="X",'Dados Aluno '!AC$2,"")),"")</f>
        <v/>
      </c>
      <c r="G30" s="56" t="str">
        <f>IF(SONDAGEM!$E56,(IF(Tabela4[[#This Row],[ECM05]]="X",'Dados Aluno '!AD$2,"")),"")</f>
        <v/>
      </c>
      <c r="H30" s="56" t="str">
        <f>IF(SONDAGEM!$E56,(IF(Tabela4[[#This Row],[ECM06]]="X",'Dados Aluno '!AE$2,"")),"")</f>
        <v/>
      </c>
      <c r="I30" s="56" t="str">
        <f>IF(SONDAGEM!$E56,(IF(Tabela4[[#This Row],[ECM07]]="X",'Dados Aluno '!AF$2,"")),"")</f>
        <v/>
      </c>
      <c r="J30" s="56" t="str">
        <f>IF(SONDAGEM!$E56,(IF(Tabela4[[#This Row],[ECM08]]="X",'Dados Aluno '!AG$2,"")),"")</f>
        <v/>
      </c>
      <c r="K30" s="105" t="str">
        <f>IF(SONDAGEM!$E56,(IF(Tabela4[[#This Row],[ECP01]]="X",'Dados Aluno '!AH$2,"")),"")</f>
        <v/>
      </c>
      <c r="L30" s="105" t="str">
        <f>IF(SONDAGEM!$E56,(IF(Tabela4[[#This Row],[ECP02]]="X",'Dados Aluno '!AI$2,"")),"")</f>
        <v/>
      </c>
      <c r="M30" s="105" t="str">
        <f>IF(SONDAGEM!$E56,(IF(Tabela4[[#This Row],[ECP03]]="X",'Dados Aluno '!AJ$2,"")),"")</f>
        <v/>
      </c>
      <c r="N30" s="105" t="str">
        <f>IF(SONDAGEM!$E56,(IF(Tabela4[[#This Row],[ECP04]]="X",'Dados Aluno '!AK$2,"")),"")</f>
        <v/>
      </c>
      <c r="O30" s="105" t="str">
        <f>IF(SONDAGEM!$E56,(IF(Tabela4[[#This Row],[ECP05]]="X",'Dados Aluno '!AL$2,"")),"")</f>
        <v/>
      </c>
      <c r="P30" s="105" t="str">
        <f>IF(SONDAGEM!$E56,(IF(Tabela4[[#This Row],[ECP06]]="X",'Dados Aluno '!AM$2,"")),"")</f>
        <v/>
      </c>
      <c r="Q30" s="105" t="str">
        <f>IF(SONDAGEM!$E56,(IF(Tabela4[[#This Row],[NECP01]]="X",'Dados Aluno '!AN$2,"")),"")</f>
        <v/>
      </c>
      <c r="R30" s="131" t="str">
        <f>IF(SONDAGEM!$E56,(IF(Tabela4[[#This Row],[EIS01]]="X",'Dados Aluno '!AO$2,"")),"")</f>
        <v/>
      </c>
      <c r="S30" s="131" t="str">
        <f>IF(SONDAGEM!$E56,(IF(Tabela4[[#This Row],[EIS02]]="X",'Dados Aluno '!AP$2,"")),"")</f>
        <v/>
      </c>
      <c r="T30" s="131" t="str">
        <f>IF(SONDAGEM!$E56,(IF(Tabela4[[#This Row],[EIS03]]="X",'Dados Aluno '!AQ$2,"")),"")</f>
        <v/>
      </c>
      <c r="U30" s="131" t="str">
        <f>IF(SONDAGEM!$E56,(IF(Tabela4[[#This Row],[NEIS01]]="X",'Dados Aluno '!AR$2,"")),"")</f>
        <v/>
      </c>
      <c r="V30" s="131" t="str">
        <f>IF(SONDAGEM!$E56,(IF(Tabela4[[#This Row],[NEIS02]]="X",'Dados Aluno '!AS$2,"")),"")</f>
        <v/>
      </c>
      <c r="W30" s="131" t="str">
        <f>IF(SONDAGEM!$E56,(IF(Tabela4[[#This Row],[NECP03]]="X",'Dados Aluno '!AT$2,"")),"")</f>
        <v/>
      </c>
    </row>
    <row r="31" spans="1:23" s="32" customFormat="1" ht="18.75" x14ac:dyDescent="0.25">
      <c r="A31" s="54">
        <v>29</v>
      </c>
      <c r="B31" s="55" t="s">
        <v>32</v>
      </c>
      <c r="C31" s="56" t="str">
        <f>IF(SONDAGEM!$E57,(IF(Tabela4[[#This Row],[ECM01]]="X",'Dados Aluno '!Z$2,"")),"")</f>
        <v/>
      </c>
      <c r="D31" s="56" t="str">
        <f>IF(SONDAGEM!$E57,(IF(Tabela4[[#This Row],[ECM02]]="X",'Dados Aluno '!AA$2,"")),"")</f>
        <v/>
      </c>
      <c r="E31" s="56" t="str">
        <f>IF(SONDAGEM!$E57,(IF(Tabela4[[#This Row],[ECM03]]="X",'Dados Aluno '!AB$2,"")),"")</f>
        <v/>
      </c>
      <c r="F31" s="56" t="str">
        <f>IF(SONDAGEM!$E57,(IF(Tabela4[[#This Row],[ECM04]]="X",'Dados Aluno '!AC$2,"")),"")</f>
        <v/>
      </c>
      <c r="G31" s="56" t="str">
        <f>IF(SONDAGEM!$E57,(IF(Tabela4[[#This Row],[ECM05]]="X",'Dados Aluno '!AD$2,"")),"")</f>
        <v/>
      </c>
      <c r="H31" s="56" t="str">
        <f>IF(SONDAGEM!$E57,(IF(Tabela4[[#This Row],[ECM06]]="X",'Dados Aluno '!AE$2,"")),"")</f>
        <v/>
      </c>
      <c r="I31" s="56" t="str">
        <f>IF(SONDAGEM!$E57,(IF(Tabela4[[#This Row],[ECM07]]="X",'Dados Aluno '!AF$2,"")),"")</f>
        <v/>
      </c>
      <c r="J31" s="56" t="str">
        <f>IF(SONDAGEM!$E57,(IF(Tabela4[[#This Row],[ECM08]]="X",'Dados Aluno '!AG$2,"")),"")</f>
        <v/>
      </c>
      <c r="K31" s="105" t="str">
        <f>IF(SONDAGEM!$E57,(IF(Tabela4[[#This Row],[ECP01]]="X",'Dados Aluno '!AH$2,"")),"")</f>
        <v/>
      </c>
      <c r="L31" s="105" t="str">
        <f>IF(SONDAGEM!$E57,(IF(Tabela4[[#This Row],[ECP02]]="X",'Dados Aluno '!AI$2,"")),"")</f>
        <v/>
      </c>
      <c r="M31" s="105" t="str">
        <f>IF(SONDAGEM!$E57,(IF(Tabela4[[#This Row],[ECP03]]="X",'Dados Aluno '!AJ$2,"")),"")</f>
        <v/>
      </c>
      <c r="N31" s="105" t="str">
        <f>IF(SONDAGEM!$E57,(IF(Tabela4[[#This Row],[ECP04]]="X",'Dados Aluno '!AK$2,"")),"")</f>
        <v/>
      </c>
      <c r="O31" s="105" t="str">
        <f>IF(SONDAGEM!$E57,(IF(Tabela4[[#This Row],[ECP05]]="X",'Dados Aluno '!AL$2,"")),"")</f>
        <v/>
      </c>
      <c r="P31" s="105" t="str">
        <f>IF(SONDAGEM!$E57,(IF(Tabela4[[#This Row],[ECP06]]="X",'Dados Aluno '!AM$2,"")),"")</f>
        <v/>
      </c>
      <c r="Q31" s="105" t="str">
        <f>IF(SONDAGEM!$E57,(IF(Tabela4[[#This Row],[NECP01]]="X",'Dados Aluno '!AN$2,"")),"")</f>
        <v/>
      </c>
      <c r="R31" s="131" t="str">
        <f>IF(SONDAGEM!$E57,(IF(Tabela4[[#This Row],[EIS01]]="X",'Dados Aluno '!AO$2,"")),"")</f>
        <v/>
      </c>
      <c r="S31" s="131" t="str">
        <f>IF(SONDAGEM!$E57,(IF(Tabela4[[#This Row],[EIS02]]="X",'Dados Aluno '!AP$2,"")),"")</f>
        <v/>
      </c>
      <c r="T31" s="131" t="str">
        <f>IF(SONDAGEM!$E57,(IF(Tabela4[[#This Row],[EIS03]]="X",'Dados Aluno '!AQ$2,"")),"")</f>
        <v/>
      </c>
      <c r="U31" s="131" t="str">
        <f>IF(SONDAGEM!$E57,(IF(Tabela4[[#This Row],[NEIS01]]="X",'Dados Aluno '!AR$2,"")),"")</f>
        <v/>
      </c>
      <c r="V31" s="131" t="str">
        <f>IF(SONDAGEM!$E57,(IF(Tabela4[[#This Row],[NEIS02]]="X",'Dados Aluno '!AS$2,"")),"")</f>
        <v/>
      </c>
      <c r="W31" s="131" t="str">
        <f>IF(SONDAGEM!$E57,(IF(Tabela4[[#This Row],[NECP03]]="X",'Dados Aluno '!AT$2,"")),"")</f>
        <v/>
      </c>
    </row>
    <row r="32" spans="1:23" s="32" customFormat="1" ht="18.75" x14ac:dyDescent="0.25">
      <c r="A32" s="54">
        <v>30</v>
      </c>
      <c r="B32" s="55" t="s">
        <v>33</v>
      </c>
      <c r="C32" s="56" t="str">
        <f>IF(SONDAGEM!$E58,(IF(Tabela4[[#This Row],[ECM01]]="X",'Dados Aluno '!Z$2,"")),"")</f>
        <v/>
      </c>
      <c r="D32" s="56" t="str">
        <f>IF(SONDAGEM!$E58,(IF(Tabela4[[#This Row],[ECM02]]="X",'Dados Aluno '!AA$2,"")),"")</f>
        <v/>
      </c>
      <c r="E32" s="56" t="str">
        <f>IF(SONDAGEM!$E58,(IF(Tabela4[[#This Row],[ECM03]]="X",'Dados Aluno '!AB$2,"")),"")</f>
        <v/>
      </c>
      <c r="F32" s="56" t="str">
        <f>IF(SONDAGEM!$E58,(IF(Tabela4[[#This Row],[ECM04]]="X",'Dados Aluno '!AC$2,"")),"")</f>
        <v/>
      </c>
      <c r="G32" s="56" t="str">
        <f>IF(SONDAGEM!$E58,(IF(Tabela4[[#This Row],[ECM05]]="X",'Dados Aluno '!AD$2,"")),"")</f>
        <v/>
      </c>
      <c r="H32" s="56" t="str">
        <f>IF(SONDAGEM!$E58,(IF(Tabela4[[#This Row],[ECM06]]="X",'Dados Aluno '!AE$2,"")),"")</f>
        <v/>
      </c>
      <c r="I32" s="56" t="str">
        <f>IF(SONDAGEM!$E58,(IF(Tabela4[[#This Row],[ECM07]]="X",'Dados Aluno '!AF$2,"")),"")</f>
        <v/>
      </c>
      <c r="J32" s="56" t="str">
        <f>IF(SONDAGEM!$E58,(IF(Tabela4[[#This Row],[ECM08]]="X",'Dados Aluno '!AG$2,"")),"")</f>
        <v/>
      </c>
      <c r="K32" s="105" t="str">
        <f>IF(SONDAGEM!$E58,(IF(Tabela4[[#This Row],[ECP01]]="X",'Dados Aluno '!AH$2,"")),"")</f>
        <v/>
      </c>
      <c r="L32" s="105" t="str">
        <f>IF(SONDAGEM!$E58,(IF(Tabela4[[#This Row],[ECP02]]="X",'Dados Aluno '!AI$2,"")),"")</f>
        <v/>
      </c>
      <c r="M32" s="105" t="str">
        <f>IF(SONDAGEM!$E58,(IF(Tabela4[[#This Row],[ECP03]]="X",'Dados Aluno '!AJ$2,"")),"")</f>
        <v/>
      </c>
      <c r="N32" s="105" t="str">
        <f>IF(SONDAGEM!$E58,(IF(Tabela4[[#This Row],[ECP04]]="X",'Dados Aluno '!AK$2,"")),"")</f>
        <v/>
      </c>
      <c r="O32" s="105" t="str">
        <f>IF(SONDAGEM!$E58,(IF(Tabela4[[#This Row],[ECP05]]="X",'Dados Aluno '!AL$2,"")),"")</f>
        <v/>
      </c>
      <c r="P32" s="105" t="str">
        <f>IF(SONDAGEM!$E58,(IF(Tabela4[[#This Row],[ECP06]]="X",'Dados Aluno '!AM$2,"")),"")</f>
        <v/>
      </c>
      <c r="Q32" s="105" t="str">
        <f>IF(SONDAGEM!$E58,(IF(Tabela4[[#This Row],[NECP01]]="X",'Dados Aluno '!AN$2,"")),"")</f>
        <v/>
      </c>
      <c r="R32" s="131" t="str">
        <f>IF(SONDAGEM!$E58,(IF(Tabela4[[#This Row],[EIS01]]="X",'Dados Aluno '!AO$2,"")),"")</f>
        <v/>
      </c>
      <c r="S32" s="131" t="str">
        <f>IF(SONDAGEM!$E58,(IF(Tabela4[[#This Row],[EIS02]]="X",'Dados Aluno '!AP$2,"")),"")</f>
        <v/>
      </c>
      <c r="T32" s="131" t="str">
        <f>IF(SONDAGEM!$E58,(IF(Tabela4[[#This Row],[EIS03]]="X",'Dados Aluno '!AQ$2,"")),"")</f>
        <v/>
      </c>
      <c r="U32" s="131" t="str">
        <f>IF(SONDAGEM!$E58,(IF(Tabela4[[#This Row],[NEIS01]]="X",'Dados Aluno '!AR$2,"")),"")</f>
        <v/>
      </c>
      <c r="V32" s="131" t="str">
        <f>IF(SONDAGEM!$E58,(IF(Tabela4[[#This Row],[NEIS02]]="X",'Dados Aluno '!AS$2,"")),"")</f>
        <v/>
      </c>
      <c r="W32" s="131" t="str">
        <f>IF(SONDAGEM!$E58,(IF(Tabela4[[#This Row],[NECP03]]="X",'Dados Aluno '!AT$2,"")),"")</f>
        <v/>
      </c>
    </row>
    <row r="33" spans="1:46" s="32" customFormat="1" ht="18.75" x14ac:dyDescent="0.25">
      <c r="A33" s="54">
        <v>31</v>
      </c>
      <c r="B33" s="55" t="s">
        <v>181</v>
      </c>
      <c r="C33" s="56" t="str">
        <f>IF(SONDAGEM!$E59,(IF(Tabela4[[#This Row],[ECM01]]="X",'Dados Aluno '!Z$2,"")),"")</f>
        <v/>
      </c>
      <c r="D33" s="56" t="str">
        <f>IF(SONDAGEM!$E59,(IF(Tabela4[[#This Row],[ECM02]]="X",'Dados Aluno '!AA$2,"")),"")</f>
        <v/>
      </c>
      <c r="E33" s="56" t="str">
        <f>IF(SONDAGEM!$E59,(IF(Tabela4[[#This Row],[ECM03]]="X",'Dados Aluno '!AB$2,"")),"")</f>
        <v/>
      </c>
      <c r="F33" s="56" t="str">
        <f>IF(SONDAGEM!$E59,(IF(Tabela4[[#This Row],[ECM04]]="X",'Dados Aluno '!AC$2,"")),"")</f>
        <v/>
      </c>
      <c r="G33" s="56" t="str">
        <f>IF(SONDAGEM!$E59,(IF(Tabela4[[#This Row],[ECM05]]="X",'Dados Aluno '!AD$2,"")),"")</f>
        <v/>
      </c>
      <c r="H33" s="56" t="str">
        <f>IF(SONDAGEM!$E59,(IF(Tabela4[[#This Row],[ECM06]]="X",'Dados Aluno '!AE$2,"")),"")</f>
        <v/>
      </c>
      <c r="I33" s="56" t="str">
        <f>IF(SONDAGEM!$E59,(IF(Tabela4[[#This Row],[ECM07]]="X",'Dados Aluno '!AF$2,"")),"")</f>
        <v/>
      </c>
      <c r="J33" s="56" t="str">
        <f>IF(SONDAGEM!$E59,(IF(Tabela4[[#This Row],[ECM08]]="X",'Dados Aluno '!AG$2,"")),"")</f>
        <v/>
      </c>
      <c r="K33" s="105" t="str">
        <f>IF(SONDAGEM!$E59,(IF(Tabela4[[#This Row],[ECP01]]="X",'Dados Aluno '!AH$2,"")),"")</f>
        <v/>
      </c>
      <c r="L33" s="105" t="str">
        <f>IF(SONDAGEM!$E59,(IF(Tabela4[[#This Row],[ECP02]]="X",'Dados Aluno '!AI$2,"")),"")</f>
        <v/>
      </c>
      <c r="M33" s="105" t="str">
        <f>IF(SONDAGEM!$E59,(IF(Tabela4[[#This Row],[ECP03]]="X",'Dados Aluno '!AJ$2,"")),"")</f>
        <v/>
      </c>
      <c r="N33" s="105" t="str">
        <f>IF(SONDAGEM!$E59,(IF(Tabela4[[#This Row],[ECP04]]="X",'Dados Aluno '!AK$2,"")),"")</f>
        <v/>
      </c>
      <c r="O33" s="105" t="str">
        <f>IF(SONDAGEM!$E59,(IF(Tabela4[[#This Row],[ECP05]]="X",'Dados Aluno '!AL$2,"")),"")</f>
        <v/>
      </c>
      <c r="P33" s="105" t="str">
        <f>IF(SONDAGEM!$E59,(IF(Tabela4[[#This Row],[ECP06]]="X",'Dados Aluno '!AM$2,"")),"")</f>
        <v/>
      </c>
      <c r="Q33" s="105" t="str">
        <f>IF(SONDAGEM!$E59,(IF(Tabela4[[#This Row],[NECP01]]="X",'Dados Aluno '!AN$2,"")),"")</f>
        <v/>
      </c>
      <c r="R33" s="131" t="str">
        <f>IF(SONDAGEM!$E59,(IF(Tabela4[[#This Row],[EIS01]]="X",'Dados Aluno '!AO$2,"")),"")</f>
        <v/>
      </c>
      <c r="S33" s="131" t="str">
        <f>IF(SONDAGEM!$E59,(IF(Tabela4[[#This Row],[EIS02]]="X",'Dados Aluno '!AP$2,"")),"")</f>
        <v/>
      </c>
      <c r="T33" s="131" t="str">
        <f>IF(SONDAGEM!$E59,(IF(Tabela4[[#This Row],[EIS03]]="X",'Dados Aluno '!AQ$2,"")),"")</f>
        <v/>
      </c>
      <c r="U33" s="131" t="str">
        <f>IF(SONDAGEM!$E59,(IF(Tabela4[[#This Row],[NEIS01]]="X",'Dados Aluno '!AR$2,"")),"")</f>
        <v/>
      </c>
      <c r="V33" s="131" t="str">
        <f>IF(SONDAGEM!$E59,(IF(Tabela4[[#This Row],[NEIS02]]="X",'Dados Aluno '!AS$2,"")),"")</f>
        <v/>
      </c>
      <c r="W33" s="131" t="str">
        <f>IF(SONDAGEM!$E59,(IF(Tabela4[[#This Row],[NECP03]]="X",'Dados Aluno '!AT$2,"")),"")</f>
        <v/>
      </c>
    </row>
    <row r="34" spans="1:46" s="32" customFormat="1" ht="21.75" thickBot="1" x14ac:dyDescent="0.3">
      <c r="A34" s="61">
        <v>32</v>
      </c>
      <c r="B34" s="62" t="s">
        <v>34</v>
      </c>
      <c r="C34" s="56" t="str">
        <f>IF(SONDAGEM!$E60,(IF(Tabela4[[#This Row],[ECM01]]="X",'Dados Aluno '!Z$2,"")),"")</f>
        <v/>
      </c>
      <c r="D34" s="56" t="str">
        <f>IF(SONDAGEM!$E60,(IF(Tabela4[[#This Row],[ECM02]]="X",'Dados Aluno '!AA$2,"")),"")</f>
        <v/>
      </c>
      <c r="E34" s="56" t="str">
        <f>IF(SONDAGEM!$E60,(IF(Tabela4[[#This Row],[ECM03]]="X",'Dados Aluno '!AB$2,"")),"")</f>
        <v/>
      </c>
      <c r="F34" s="56" t="str">
        <f>IF(SONDAGEM!$E60,(IF(Tabela4[[#This Row],[ECM04]]="X",'Dados Aluno '!AC$2,"")),"")</f>
        <v/>
      </c>
      <c r="G34" s="56" t="str">
        <f>IF(SONDAGEM!$E60,(IF(Tabela4[[#This Row],[ECM05]]="X",'Dados Aluno '!AD$2,"")),"")</f>
        <v/>
      </c>
      <c r="H34" s="56" t="str">
        <f>IF(SONDAGEM!$E60,(IF(Tabela4[[#This Row],[ECM06]]="X",'Dados Aluno '!AE$2,"")),"")</f>
        <v/>
      </c>
      <c r="I34" s="56" t="str">
        <f>IF(SONDAGEM!$E60,(IF(Tabela4[[#This Row],[ECM07]]="X",'Dados Aluno '!AF$2,"")),"")</f>
        <v/>
      </c>
      <c r="J34" s="56" t="str">
        <f>IF(SONDAGEM!$E60,(IF(Tabela4[[#This Row],[ECM08]]="X",'Dados Aluno '!AG$2,"")),"")</f>
        <v/>
      </c>
      <c r="K34" s="105" t="str">
        <f>IF(SONDAGEM!$E60,(IF(Tabela4[[#This Row],[ECP01]]="X",'Dados Aluno '!AH$2,"")),"")</f>
        <v/>
      </c>
      <c r="L34" s="105" t="str">
        <f>IF(SONDAGEM!$E60,(IF(Tabela4[[#This Row],[ECP02]]="X",'Dados Aluno '!AI$2,"")),"")</f>
        <v/>
      </c>
      <c r="M34" s="105" t="str">
        <f>IF(SONDAGEM!$E60,(IF(Tabela4[[#This Row],[ECP03]]="X",'Dados Aluno '!AJ$2,"")),"")</f>
        <v/>
      </c>
      <c r="N34" s="105" t="str">
        <f>IF(SONDAGEM!$E60,(IF(Tabela4[[#This Row],[ECP04]]="X",'Dados Aluno '!AK$2,"")),"")</f>
        <v/>
      </c>
      <c r="O34" s="105" t="str">
        <f>IF(SONDAGEM!$E60,(IF(Tabela4[[#This Row],[ECP05]]="X",'Dados Aluno '!AL$2,"")),"")</f>
        <v/>
      </c>
      <c r="P34" s="105" t="str">
        <f>IF(SONDAGEM!$E60,(IF(Tabela4[[#This Row],[ECP06]]="X",'Dados Aluno '!AM$2,"")),"")</f>
        <v/>
      </c>
      <c r="Q34" s="105" t="str">
        <f>IF(SONDAGEM!$E60,(IF(Tabela4[[#This Row],[NECP01]]="X",'Dados Aluno '!AN$2,"")),"")</f>
        <v/>
      </c>
      <c r="R34" s="131" t="str">
        <f>IF(SONDAGEM!$E60,(IF(Tabela4[[#This Row],[EIS01]]="X",'Dados Aluno '!AO$2,"")),"")</f>
        <v/>
      </c>
      <c r="S34" s="131" t="str">
        <f>IF(SONDAGEM!$E60,(IF(Tabela4[[#This Row],[EIS02]]="X",'Dados Aluno '!AP$2,"")),"")</f>
        <v/>
      </c>
      <c r="T34" s="131" t="str">
        <f>IF(SONDAGEM!$E60,(IF(Tabela4[[#This Row],[EIS03]]="X",'Dados Aluno '!AQ$2,"")),"")</f>
        <v/>
      </c>
      <c r="U34" s="131" t="str">
        <f>IF(SONDAGEM!$E60,(IF(Tabela4[[#This Row],[NEIS01]]="X",'Dados Aluno '!AR$2,"")),"")</f>
        <v/>
      </c>
      <c r="V34" s="131" t="str">
        <f>IF(SONDAGEM!$E60,(IF(Tabela4[[#This Row],[NEIS02]]="X",'Dados Aluno '!AS$2,"")),"")</f>
        <v/>
      </c>
      <c r="W34" s="131" t="str">
        <f>IF(SONDAGEM!$E60,(IF(Tabela4[[#This Row],[NECP03]]="X",'Dados Aluno '!AT$2,"")),"")</f>
        <v/>
      </c>
      <c r="Z34" s="33"/>
      <c r="AA34" s="33"/>
    </row>
    <row r="35" spans="1:46" s="33" customFormat="1" ht="39" customHeight="1" thickBot="1" x14ac:dyDescent="0.3">
      <c r="A35" s="74" t="s">
        <v>35</v>
      </c>
      <c r="B35" s="75">
        <f>SUBTOTAL(103,Tabela41114[HABILIDADES])</f>
        <v>32</v>
      </c>
      <c r="C35" s="76">
        <f>COUNTIF(Tabela41114[ECM01],Z2)</f>
        <v>0</v>
      </c>
      <c r="D35" s="76">
        <f>COUNTIF(Tabela41114[ECM02],AA2)</f>
        <v>0</v>
      </c>
      <c r="E35" s="76">
        <f>COUNTIF(Tabela41114[ECM03],AB2)</f>
        <v>0</v>
      </c>
      <c r="F35" s="76">
        <f>COUNTIF(Tabela41114[ECM04],AC2)</f>
        <v>0</v>
      </c>
      <c r="G35" s="76">
        <f>COUNTIF(Tabela41114[ECM05],AD2)</f>
        <v>0</v>
      </c>
      <c r="H35" s="76">
        <f>COUNTIF(Tabela41114[ECM06],AE2)</f>
        <v>0</v>
      </c>
      <c r="I35" s="76">
        <f>COUNTIF(Tabela41114[ECM07],AF2)</f>
        <v>0</v>
      </c>
      <c r="J35" s="76">
        <f>COUNTIF(Tabela41114[ECM08],AG2)</f>
        <v>0</v>
      </c>
      <c r="K35" s="115">
        <f>COUNTIF(Tabela41114[ECP01],AH2)</f>
        <v>0</v>
      </c>
      <c r="L35" s="115">
        <f>COUNTIF(Tabela41114[ECP02],AI2)</f>
        <v>0</v>
      </c>
      <c r="M35" s="115">
        <f>COUNTIF(Tabela41114[ECP03],AJ2)</f>
        <v>0</v>
      </c>
      <c r="N35" s="115">
        <f>COUNTIF(Tabela41114[ECP04],AK2)</f>
        <v>0</v>
      </c>
      <c r="O35" s="115">
        <f>COUNTIF(Tabela41114[ECP05],AL2)</f>
        <v>0</v>
      </c>
      <c r="P35" s="115">
        <f>COUNTIF(Tabela41114[ECP06],AM2)</f>
        <v>0</v>
      </c>
      <c r="Q35" s="115">
        <f>COUNTIF(Tabela41114[NECP01],AN2)</f>
        <v>0</v>
      </c>
      <c r="R35" s="146">
        <f>COUNTIF(Tabela41114[EIS01],AO2)</f>
        <v>0</v>
      </c>
      <c r="S35" s="146">
        <f>COUNTIF(Tabela41114[EIS02],AP2)</f>
        <v>0</v>
      </c>
      <c r="T35" s="146">
        <f>COUNTIF(Tabela41114[EIS03],AQ2)</f>
        <v>0</v>
      </c>
      <c r="U35" s="146">
        <f>COUNTIF(Tabela41114[NEIS01],AR2)</f>
        <v>0</v>
      </c>
      <c r="V35" s="146">
        <f>COUNTIF(Tabela41114[NEIS02],AS2)</f>
        <v>0</v>
      </c>
      <c r="W35" s="146">
        <f>COUNTIF(Tabela41114[NECP03],AT2)</f>
        <v>0</v>
      </c>
      <c r="Z35" s="34"/>
      <c r="AA35" s="34"/>
    </row>
    <row r="36" spans="1:46" s="34" customFormat="1" ht="42" customHeight="1" thickBot="1" x14ac:dyDescent="0.3">
      <c r="A36" s="66"/>
      <c r="B36" s="67"/>
      <c r="C36" s="68"/>
      <c r="D36" s="68"/>
      <c r="E36" s="68"/>
      <c r="F36" s="68"/>
      <c r="G36" s="68"/>
      <c r="H36" s="68"/>
      <c r="I36" s="68"/>
      <c r="J36" s="69"/>
      <c r="K36" s="68"/>
      <c r="L36" s="69"/>
      <c r="M36" s="68"/>
      <c r="N36" s="68"/>
      <c r="O36" s="70"/>
      <c r="P36" s="68"/>
      <c r="Q36" s="69"/>
      <c r="R36" s="68"/>
      <c r="S36" s="68"/>
      <c r="T36" s="68"/>
      <c r="U36" s="68"/>
      <c r="V36" s="68"/>
      <c r="W36" s="68"/>
      <c r="Z36" s="31"/>
      <c r="AA36" s="31"/>
    </row>
    <row r="37" spans="1:46" s="31" customFormat="1" ht="42" customHeight="1" thickBot="1" x14ac:dyDescent="0.3">
      <c r="A37" s="311" t="s">
        <v>82</v>
      </c>
      <c r="B37" s="312"/>
      <c r="C37" s="312"/>
      <c r="D37" s="312"/>
      <c r="E37" s="312"/>
      <c r="F37" s="312"/>
      <c r="G37" s="312"/>
      <c r="H37" s="312"/>
      <c r="I37" s="312"/>
      <c r="J37" s="312"/>
      <c r="K37" s="312"/>
      <c r="L37" s="312"/>
      <c r="M37" s="312"/>
      <c r="N37" s="312"/>
      <c r="O37" s="312"/>
      <c r="P37" s="312"/>
      <c r="Q37" s="312"/>
      <c r="R37" s="312"/>
      <c r="S37" s="312"/>
      <c r="T37" s="312"/>
      <c r="U37" s="312"/>
      <c r="V37" s="312"/>
      <c r="W37" s="312"/>
    </row>
    <row r="38" spans="1:46" s="32" customFormat="1" ht="56.25" customHeight="1" thickBot="1" x14ac:dyDescent="0.3">
      <c r="A38" s="95" t="s">
        <v>0</v>
      </c>
      <c r="B38" s="96" t="s">
        <v>5</v>
      </c>
      <c r="C38" s="151" t="s">
        <v>108</v>
      </c>
      <c r="D38" s="151" t="s">
        <v>109</v>
      </c>
      <c r="E38" s="151" t="s">
        <v>110</v>
      </c>
      <c r="F38" s="151" t="s">
        <v>111</v>
      </c>
      <c r="G38" s="151" t="s">
        <v>112</v>
      </c>
      <c r="H38" s="151" t="s">
        <v>113</v>
      </c>
      <c r="I38" s="151" t="s">
        <v>114</v>
      </c>
      <c r="J38" s="151" t="s">
        <v>115</v>
      </c>
      <c r="K38" s="153" t="s">
        <v>116</v>
      </c>
      <c r="L38" s="153" t="s">
        <v>117</v>
      </c>
      <c r="M38" s="153" t="s">
        <v>118</v>
      </c>
      <c r="N38" s="153" t="s">
        <v>119</v>
      </c>
      <c r="O38" s="153" t="s">
        <v>120</v>
      </c>
      <c r="P38" s="153" t="s">
        <v>121</v>
      </c>
      <c r="Q38" s="153" t="s">
        <v>122</v>
      </c>
      <c r="R38" s="152" t="s">
        <v>123</v>
      </c>
      <c r="S38" s="152" t="s">
        <v>124</v>
      </c>
      <c r="T38" s="152" t="s">
        <v>125</v>
      </c>
      <c r="U38" s="152" t="s">
        <v>127</v>
      </c>
      <c r="V38" s="152" t="s">
        <v>126</v>
      </c>
      <c r="W38" s="152" t="s">
        <v>128</v>
      </c>
      <c r="Z38" s="176" t="s">
        <v>108</v>
      </c>
      <c r="AA38" s="176" t="s">
        <v>109</v>
      </c>
      <c r="AB38" s="176" t="s">
        <v>110</v>
      </c>
      <c r="AC38" s="176" t="s">
        <v>111</v>
      </c>
      <c r="AD38" s="176" t="s">
        <v>112</v>
      </c>
      <c r="AE38" s="176" t="s">
        <v>113</v>
      </c>
      <c r="AF38" s="176" t="s">
        <v>114</v>
      </c>
      <c r="AG38" s="176" t="s">
        <v>115</v>
      </c>
      <c r="AH38" s="177" t="s">
        <v>116</v>
      </c>
      <c r="AI38" s="177" t="s">
        <v>117</v>
      </c>
      <c r="AJ38" s="177" t="s">
        <v>118</v>
      </c>
      <c r="AK38" s="177" t="s">
        <v>119</v>
      </c>
      <c r="AL38" s="177" t="s">
        <v>120</v>
      </c>
      <c r="AM38" s="177" t="s">
        <v>121</v>
      </c>
      <c r="AN38" s="177" t="s">
        <v>122</v>
      </c>
      <c r="AO38" s="178" t="s">
        <v>123</v>
      </c>
      <c r="AP38" s="178" t="s">
        <v>124</v>
      </c>
      <c r="AQ38" s="178" t="s">
        <v>125</v>
      </c>
      <c r="AR38" s="178" t="s">
        <v>127</v>
      </c>
      <c r="AS38" s="178" t="s">
        <v>126</v>
      </c>
      <c r="AT38" s="179" t="s">
        <v>128</v>
      </c>
    </row>
    <row r="39" spans="1:46" s="32" customFormat="1" ht="18.75" x14ac:dyDescent="0.25">
      <c r="A39" s="98">
        <v>1</v>
      </c>
      <c r="B39" s="99" t="s">
        <v>38</v>
      </c>
      <c r="C39" s="56" t="str">
        <f>IF(SONDAGEM!$E65,(IF(Tabela5[[#This Row],[ECM01]]="X",'Dados Aluno '!Z$2,"")),"")</f>
        <v/>
      </c>
      <c r="D39" s="56" t="str">
        <f>IF(SONDAGEM!$E65,(IF(Tabela5[[#This Row],[ECM02]]="X",'Dados Aluno '!AA$2,"")),"")</f>
        <v/>
      </c>
      <c r="E39" s="56" t="str">
        <f>IF(SONDAGEM!$E65,(IF(Tabela5[[#This Row],[ECM03]]="X",'Dados Aluno '!AB$2,"")),"")</f>
        <v/>
      </c>
      <c r="F39" s="56" t="str">
        <f>IF(SONDAGEM!$E65,(IF(Tabela5[[#This Row],[ECM04]]="X",'Dados Aluno '!AC$2,"")),"")</f>
        <v/>
      </c>
      <c r="G39" s="56" t="str">
        <f>IF(SONDAGEM!$E65,(IF(Tabela5[[#This Row],[ECM05]]="X",'Dados Aluno '!AD$2,"")),"")</f>
        <v/>
      </c>
      <c r="H39" s="56" t="str">
        <f>IF(SONDAGEM!$E65,(IF(Tabela5[[#This Row],[ECM06]]="X",'Dados Aluno '!AE$2,"")),"")</f>
        <v/>
      </c>
      <c r="I39" s="56" t="str">
        <f>IF(SONDAGEM!$E65,(IF(Tabela5[[#This Row],[ECM07]]="X",'Dados Aluno '!AF$2,"")),"")</f>
        <v/>
      </c>
      <c r="J39" s="56" t="str">
        <f>IF(SONDAGEM!$E65,(IF(Tabela5[[#This Row],[ECM08]]="X",'Dados Aluno '!AG$2,"")),"")</f>
        <v/>
      </c>
      <c r="K39" s="105" t="str">
        <f>IF(SONDAGEM!$E65,(IF(Tabela5[[#This Row],[ECP01]]="X",'Dados Aluno '!AH$2,"")),"")</f>
        <v/>
      </c>
      <c r="L39" s="105" t="str">
        <f>IF(SONDAGEM!$E65,(IF(Tabela5[[#This Row],[ECP02]]="X",'Dados Aluno '!AI$2,"")),"")</f>
        <v/>
      </c>
      <c r="M39" s="105" t="str">
        <f>IF(SONDAGEM!$E65,(IF(Tabela5[[#This Row],[ECP03]]="X",'Dados Aluno '!AJ$2,"")),"")</f>
        <v/>
      </c>
      <c r="N39" s="105" t="str">
        <f>IF(SONDAGEM!$E65,(IF(Tabela5[[#This Row],[ECP04]]="X",'Dados Aluno '!AK$2,"")),"")</f>
        <v/>
      </c>
      <c r="O39" s="105" t="str">
        <f>IF(SONDAGEM!$E65,(IF(Tabela5[[#This Row],[ECP05]]="X",'Dados Aluno '!AL$2,"")),"")</f>
        <v/>
      </c>
      <c r="P39" s="105" t="str">
        <f>IF(SONDAGEM!$E65,(IF(Tabela5[[#This Row],[ECP06]]="X",'Dados Aluno '!AM$2,"")),"")</f>
        <v/>
      </c>
      <c r="Q39" s="105" t="str">
        <f>IF(SONDAGEM!$E65,(IF(Tabela5[[#This Row],[NECP01]]="X",'Dados Aluno '!AN$2,"")),"")</f>
        <v/>
      </c>
      <c r="R39" s="131" t="str">
        <f>IF(SONDAGEM!$E65,(IF(Tabela5[[#This Row],[EIS01]]="X",'Dados Aluno '!AO$2,"")),"")</f>
        <v/>
      </c>
      <c r="S39" s="131" t="str">
        <f>IF(SONDAGEM!$E65,(IF(Tabela5[[#This Row],[EIS02]]="X",'Dados Aluno '!AP$2,"")),"")</f>
        <v/>
      </c>
      <c r="T39" s="131" t="str">
        <f>IF(SONDAGEM!$E65,(IF(Tabela5[[#This Row],[EIS03]]="X",'Dados Aluno '!AQ$2,"")),"")</f>
        <v/>
      </c>
      <c r="U39" s="131" t="str">
        <f>IF(SONDAGEM!$E65,(IF(Tabela5[[#This Row],[NEIS01]]="X",'Dados Aluno '!AR$2,"")),"")</f>
        <v/>
      </c>
      <c r="V39" s="131" t="str">
        <f>IF(SONDAGEM!$E65,(IF(Tabela5[[#This Row],[NEIS02]]="X",'Dados Aluno '!AS$2,"")),"")</f>
        <v/>
      </c>
      <c r="W39" s="131" t="str">
        <f>IF(SONDAGEM!$E65,(IF(Tabela5[[#This Row],[NECP03]]="X",'Dados Aluno '!AT$2,"")),"")</f>
        <v/>
      </c>
      <c r="AH39" s="32">
        <f>Tabela51215[[#Totals],[ECP01]]</f>
        <v>0</v>
      </c>
      <c r="AI39" s="32">
        <f>Tabela51215[[#Totals],[ECP02]]</f>
        <v>0</v>
      </c>
      <c r="AJ39" s="32">
        <f>Tabela51215[[#Totals],[ECP03]]</f>
        <v>0</v>
      </c>
      <c r="AK39" s="32">
        <f>Tabela51215[[#Totals],[ECP04]]</f>
        <v>0</v>
      </c>
      <c r="AL39" s="32">
        <f>Tabela51215[[#Totals],[ECP05]]</f>
        <v>0</v>
      </c>
      <c r="AM39" s="32">
        <f>Tabela51215[[#Totals],[ECP06]]</f>
        <v>0</v>
      </c>
      <c r="AN39" s="32">
        <f>Tabela51215[[#Totals],[NECP01]]</f>
        <v>0</v>
      </c>
    </row>
    <row r="40" spans="1:46" s="32" customFormat="1" ht="18.75" x14ac:dyDescent="0.25">
      <c r="A40" s="103">
        <v>2</v>
      </c>
      <c r="B40" s="104" t="s">
        <v>39</v>
      </c>
      <c r="C40" s="56" t="str">
        <f>IF(SONDAGEM!$E66,(IF(Tabela5[[#This Row],[ECM01]]="X",'Dados Aluno '!Z$2,"")),"")</f>
        <v/>
      </c>
      <c r="D40" s="56" t="str">
        <f>IF(SONDAGEM!$E66,(IF(Tabela5[[#This Row],[ECM02]]="X",'Dados Aluno '!AA$2,"")),"")</f>
        <v/>
      </c>
      <c r="E40" s="56" t="str">
        <f>IF(SONDAGEM!$E66,(IF(Tabela5[[#This Row],[ECM03]]="X",'Dados Aluno '!AB$2,"")),"")</f>
        <v/>
      </c>
      <c r="F40" s="56" t="str">
        <f>IF(SONDAGEM!$E66,(IF(Tabela5[[#This Row],[ECM04]]="X",'Dados Aluno '!AC$2,"")),"")</f>
        <v/>
      </c>
      <c r="G40" s="56" t="str">
        <f>IF(SONDAGEM!$E66,(IF(Tabela5[[#This Row],[ECM05]]="X",'Dados Aluno '!AD$2,"")),"")</f>
        <v/>
      </c>
      <c r="H40" s="56" t="str">
        <f>IF(SONDAGEM!$E66,(IF(Tabela5[[#This Row],[ECM06]]="X",'Dados Aluno '!AE$2,"")),"")</f>
        <v/>
      </c>
      <c r="I40" s="56" t="str">
        <f>IF(SONDAGEM!$E66,(IF(Tabela5[[#This Row],[ECM07]]="X",'Dados Aluno '!AF$2,"")),"")</f>
        <v/>
      </c>
      <c r="J40" s="56" t="str">
        <f>IF(SONDAGEM!$E66,(IF(Tabela5[[#This Row],[ECM08]]="X",'Dados Aluno '!AG$2,"")),"")</f>
        <v/>
      </c>
      <c r="K40" s="105" t="str">
        <f>IF(SONDAGEM!$E66,(IF(Tabela5[[#This Row],[ECP01]]="X",'Dados Aluno '!AH$2,"")),"")</f>
        <v/>
      </c>
      <c r="L40" s="105" t="str">
        <f>IF(SONDAGEM!$E66,(IF(Tabela5[[#This Row],[ECP02]]="X",'Dados Aluno '!AI$2,"")),"")</f>
        <v/>
      </c>
      <c r="M40" s="105" t="str">
        <f>IF(SONDAGEM!$E66,(IF(Tabela5[[#This Row],[ECP03]]="X",'Dados Aluno '!AJ$2,"")),"")</f>
        <v/>
      </c>
      <c r="N40" s="105" t="str">
        <f>IF(SONDAGEM!$E66,(IF(Tabela5[[#This Row],[ECP04]]="X",'Dados Aluno '!AK$2,"")),"")</f>
        <v/>
      </c>
      <c r="O40" s="105" t="str">
        <f>IF(SONDAGEM!$E66,(IF(Tabela5[[#This Row],[ECP05]]="X",'Dados Aluno '!AL$2,"")),"")</f>
        <v/>
      </c>
      <c r="P40" s="105" t="str">
        <f>IF(SONDAGEM!$E66,(IF(Tabela5[[#This Row],[ECP06]]="X",'Dados Aluno '!AM$2,"")),"")</f>
        <v/>
      </c>
      <c r="Q40" s="105" t="str">
        <f>IF(SONDAGEM!$E66,(IF(Tabela5[[#This Row],[NECP01]]="X",'Dados Aluno '!AN$2,"")),"")</f>
        <v/>
      </c>
      <c r="R40" s="131" t="str">
        <f>IF(SONDAGEM!$E66,(IF(Tabela5[[#This Row],[EIS01]]="X",'Dados Aluno '!AO$2,"")),"")</f>
        <v/>
      </c>
      <c r="S40" s="131" t="str">
        <f>IF(SONDAGEM!$E66,(IF(Tabela5[[#This Row],[EIS02]]="X",'Dados Aluno '!AP$2,"")),"")</f>
        <v/>
      </c>
      <c r="T40" s="131" t="str">
        <f>IF(SONDAGEM!$E66,(IF(Tabela5[[#This Row],[EIS03]]="X",'Dados Aluno '!AQ$2,"")),"")</f>
        <v/>
      </c>
      <c r="U40" s="131" t="str">
        <f>IF(SONDAGEM!$E66,(IF(Tabela5[[#This Row],[NEIS01]]="X",'Dados Aluno '!AR$2,"")),"")</f>
        <v/>
      </c>
      <c r="V40" s="131" t="str">
        <f>IF(SONDAGEM!$E66,(IF(Tabela5[[#This Row],[NEIS02]]="X",'Dados Aluno '!AS$2,"")),"")</f>
        <v/>
      </c>
      <c r="W40" s="131" t="str">
        <f>IF(SONDAGEM!$E66,(IF(Tabela5[[#This Row],[NECP03]]="X",'Dados Aluno '!AT$2,"")),"")</f>
        <v/>
      </c>
      <c r="Z40" s="189" t="s">
        <v>131</v>
      </c>
      <c r="AA40" s="189" t="s">
        <v>132</v>
      </c>
      <c r="AC40" s="182" t="s">
        <v>133</v>
      </c>
      <c r="AD40" s="182"/>
      <c r="AE40" s="182" t="s">
        <v>135</v>
      </c>
      <c r="AF40" s="182"/>
      <c r="AG40" s="182" t="s">
        <v>138</v>
      </c>
      <c r="AI40" s="182" t="s">
        <v>136</v>
      </c>
      <c r="AJ40" s="182" t="s">
        <v>137</v>
      </c>
      <c r="AL40" s="182" t="s">
        <v>141</v>
      </c>
      <c r="AM40" s="182" t="s">
        <v>140</v>
      </c>
    </row>
    <row r="41" spans="1:46" s="32" customFormat="1" ht="18.75" x14ac:dyDescent="0.25">
      <c r="A41" s="103">
        <v>3</v>
      </c>
      <c r="B41" s="104" t="s">
        <v>50</v>
      </c>
      <c r="C41" s="56" t="str">
        <f>IF(SONDAGEM!$E67,(IF(Tabela5[[#This Row],[ECM01]]="X",'Dados Aluno '!Z$2,"")),"")</f>
        <v/>
      </c>
      <c r="D41" s="56" t="str">
        <f>IF(SONDAGEM!$E67,(IF(Tabela5[[#This Row],[ECM02]]="X",'Dados Aluno '!AA$2,"")),"")</f>
        <v/>
      </c>
      <c r="E41" s="56" t="str">
        <f>IF(SONDAGEM!$E67,(IF(Tabela5[[#This Row],[ECM03]]="X",'Dados Aluno '!AB$2,"")),"")</f>
        <v/>
      </c>
      <c r="F41" s="56" t="str">
        <f>IF(SONDAGEM!$E67,(IF(Tabela5[[#This Row],[ECM04]]="X",'Dados Aluno '!AC$2,"")),"")</f>
        <v/>
      </c>
      <c r="G41" s="56" t="str">
        <f>IF(SONDAGEM!$E67,(IF(Tabela5[[#This Row],[ECM05]]="X",'Dados Aluno '!AD$2,"")),"")</f>
        <v/>
      </c>
      <c r="H41" s="56" t="str">
        <f>IF(SONDAGEM!$E67,(IF(Tabela5[[#This Row],[ECM06]]="X",'Dados Aluno '!AE$2,"")),"")</f>
        <v/>
      </c>
      <c r="I41" s="56" t="str">
        <f>IF(SONDAGEM!$E67,(IF(Tabela5[[#This Row],[ECM07]]="X",'Dados Aluno '!AF$2,"")),"")</f>
        <v/>
      </c>
      <c r="J41" s="56" t="str">
        <f>IF(SONDAGEM!$E67,(IF(Tabela5[[#This Row],[ECM08]]="X",'Dados Aluno '!AG$2,"")),"")</f>
        <v/>
      </c>
      <c r="K41" s="105" t="str">
        <f>IF(SONDAGEM!$E67,(IF(Tabela5[[#This Row],[ECP01]]="X",'Dados Aluno '!AH$2,"")),"")</f>
        <v/>
      </c>
      <c r="L41" s="105" t="str">
        <f>IF(SONDAGEM!$E67,(IF(Tabela5[[#This Row],[ECP02]]="X",'Dados Aluno '!AI$2,"")),"")</f>
        <v/>
      </c>
      <c r="M41" s="105" t="str">
        <f>IF(SONDAGEM!$E67,(IF(Tabela5[[#This Row],[ECP03]]="X",'Dados Aluno '!AJ$2,"")),"")</f>
        <v/>
      </c>
      <c r="N41" s="105" t="str">
        <f>IF(SONDAGEM!$E67,(IF(Tabela5[[#This Row],[ECP04]]="X",'Dados Aluno '!AK$2,"")),"")</f>
        <v/>
      </c>
      <c r="O41" s="105" t="str">
        <f>IF(SONDAGEM!$E67,(IF(Tabela5[[#This Row],[ECP05]]="X",'Dados Aluno '!AL$2,"")),"")</f>
        <v/>
      </c>
      <c r="P41" s="105" t="str">
        <f>IF(SONDAGEM!$E67,(IF(Tabela5[[#This Row],[ECP06]]="X",'Dados Aluno '!AM$2,"")),"")</f>
        <v/>
      </c>
      <c r="Q41" s="105" t="str">
        <f>IF(SONDAGEM!$E67,(IF(Tabela5[[#This Row],[NECP01]]="X",'Dados Aluno '!AN$2,"")),"")</f>
        <v/>
      </c>
      <c r="R41" s="131" t="str">
        <f>IF(SONDAGEM!$E67,(IF(Tabela5[[#This Row],[EIS01]]="X",'Dados Aluno '!AO$2,"")),"")</f>
        <v/>
      </c>
      <c r="S41" s="131" t="str">
        <f>IF(SONDAGEM!$E67,(IF(Tabela5[[#This Row],[EIS02]]="X",'Dados Aluno '!AP$2,"")),"")</f>
        <v/>
      </c>
      <c r="T41" s="131" t="str">
        <f>IF(SONDAGEM!$E67,(IF(Tabela5[[#This Row],[EIS03]]="X",'Dados Aluno '!AQ$2,"")),"")</f>
        <v/>
      </c>
      <c r="U41" s="131" t="str">
        <f>IF(SONDAGEM!$E67,(IF(Tabela5[[#This Row],[NEIS01]]="X",'Dados Aluno '!AR$2,"")),"")</f>
        <v/>
      </c>
      <c r="V41" s="131" t="str">
        <f>IF(SONDAGEM!$E67,(IF(Tabela5[[#This Row],[NEIS02]]="X",'Dados Aluno '!AS$2,"")),"")</f>
        <v/>
      </c>
      <c r="W41" s="131" t="str">
        <f>IF(SONDAGEM!$E67,(IF(Tabela5[[#This Row],[NECP03]]="X",'Dados Aluno '!AT$2,"")),"")</f>
        <v/>
      </c>
      <c r="Z41" s="183" t="s">
        <v>116</v>
      </c>
      <c r="AA41" s="182">
        <f>$AH$39</f>
        <v>0</v>
      </c>
      <c r="AC41" s="182">
        <f>MAX(AA41:AA47)</f>
        <v>0</v>
      </c>
      <c r="AD41" s="182"/>
      <c r="AE41" s="182">
        <f>MATCH(AC41,AA41:AA47,0)</f>
        <v>1</v>
      </c>
      <c r="AF41" s="182"/>
      <c r="AG41" s="182" t="str" cm="1">
        <f t="array" ref="AG41">INDEX(Z41:Z47,AE41)</f>
        <v>ECP01</v>
      </c>
      <c r="AI41" s="182">
        <f t="shared" ref="AI41:AI47" si="2">AA41/60</f>
        <v>0</v>
      </c>
      <c r="AJ41" s="182">
        <f>ROUNDUP(AI41*10,0)</f>
        <v>0</v>
      </c>
      <c r="AL41" s="182" t="e">
        <f>AA41/$AD$48</f>
        <v>#DIV/0!</v>
      </c>
      <c r="AM41" s="182" t="e">
        <f>AL41/5</f>
        <v>#DIV/0!</v>
      </c>
    </row>
    <row r="42" spans="1:46" s="32" customFormat="1" ht="18.75" x14ac:dyDescent="0.25">
      <c r="A42" s="103">
        <v>4</v>
      </c>
      <c r="B42" s="104" t="s">
        <v>40</v>
      </c>
      <c r="C42" s="56" t="str">
        <f>IF(SONDAGEM!$E68,(IF(Tabela5[[#This Row],[ECM01]]="X",'Dados Aluno '!Z$2,"")),"")</f>
        <v/>
      </c>
      <c r="D42" s="56" t="str">
        <f>IF(SONDAGEM!$E68,(IF(Tabela5[[#This Row],[ECM02]]="X",'Dados Aluno '!AA$2,"")),"")</f>
        <v/>
      </c>
      <c r="E42" s="56" t="str">
        <f>IF(SONDAGEM!$E68,(IF(Tabela5[[#This Row],[ECM03]]="X",'Dados Aluno '!AB$2,"")),"")</f>
        <v/>
      </c>
      <c r="F42" s="56" t="str">
        <f>IF(SONDAGEM!$E68,(IF(Tabela5[[#This Row],[ECM04]]="X",'Dados Aluno '!AC$2,"")),"")</f>
        <v/>
      </c>
      <c r="G42" s="56" t="str">
        <f>IF(SONDAGEM!$E68,(IF(Tabela5[[#This Row],[ECM05]]="X",'Dados Aluno '!AD$2,"")),"")</f>
        <v/>
      </c>
      <c r="H42" s="56" t="str">
        <f>IF(SONDAGEM!$E68,(IF(Tabela5[[#This Row],[ECM06]]="X",'Dados Aluno '!AE$2,"")),"")</f>
        <v/>
      </c>
      <c r="I42" s="56" t="str">
        <f>IF(SONDAGEM!$E68,(IF(Tabela5[[#This Row],[ECM07]]="X",'Dados Aluno '!AF$2,"")),"")</f>
        <v/>
      </c>
      <c r="J42" s="56" t="str">
        <f>IF(SONDAGEM!$E68,(IF(Tabela5[[#This Row],[ECM08]]="X",'Dados Aluno '!AG$2,"")),"")</f>
        <v/>
      </c>
      <c r="K42" s="105" t="str">
        <f>IF(SONDAGEM!$E68,(IF(Tabela5[[#This Row],[ECP01]]="X",'Dados Aluno '!AH$2,"")),"")</f>
        <v/>
      </c>
      <c r="L42" s="105" t="str">
        <f>IF(SONDAGEM!$E68,(IF(Tabela5[[#This Row],[ECP02]]="X",'Dados Aluno '!AI$2,"")),"")</f>
        <v/>
      </c>
      <c r="M42" s="105" t="str">
        <f>IF(SONDAGEM!$E68,(IF(Tabela5[[#This Row],[ECP03]]="X",'Dados Aluno '!AJ$2,"")),"")</f>
        <v/>
      </c>
      <c r="N42" s="105" t="str">
        <f>IF(SONDAGEM!$E68,(IF(Tabela5[[#This Row],[ECP04]]="X",'Dados Aluno '!AK$2,"")),"")</f>
        <v/>
      </c>
      <c r="O42" s="105" t="str">
        <f>IF(SONDAGEM!$E68,(IF(Tabela5[[#This Row],[ECP05]]="X",'Dados Aluno '!AL$2,"")),"")</f>
        <v/>
      </c>
      <c r="P42" s="105" t="str">
        <f>IF(SONDAGEM!$E68,(IF(Tabela5[[#This Row],[ECP06]]="X",'Dados Aluno '!AM$2,"")),"")</f>
        <v/>
      </c>
      <c r="Q42" s="105" t="str">
        <f>IF(SONDAGEM!$E68,(IF(Tabela5[[#This Row],[NECP01]]="X",'Dados Aluno '!AN$2,"")),"")</f>
        <v/>
      </c>
      <c r="R42" s="131" t="str">
        <f>IF(SONDAGEM!$E68,(IF(Tabela5[[#This Row],[EIS01]]="X",'Dados Aluno '!AO$2,"")),"")</f>
        <v/>
      </c>
      <c r="S42" s="131" t="str">
        <f>IF(SONDAGEM!$E68,(IF(Tabela5[[#This Row],[EIS02]]="X",'Dados Aluno '!AP$2,"")),"")</f>
        <v/>
      </c>
      <c r="T42" s="131" t="str">
        <f>IF(SONDAGEM!$E68,(IF(Tabela5[[#This Row],[EIS03]]="X",'Dados Aluno '!AQ$2,"")),"")</f>
        <v/>
      </c>
      <c r="U42" s="131" t="str">
        <f>IF(SONDAGEM!$E68,(IF(Tabela5[[#This Row],[NEIS01]]="X",'Dados Aluno '!AR$2,"")),"")</f>
        <v/>
      </c>
      <c r="V42" s="131" t="str">
        <f>IF(SONDAGEM!$E68,(IF(Tabela5[[#This Row],[NEIS02]]="X",'Dados Aluno '!AS$2,"")),"")</f>
        <v/>
      </c>
      <c r="W42" s="131" t="str">
        <f>IF(SONDAGEM!$E68,(IF(Tabela5[[#This Row],[NECP03]]="X",'Dados Aluno '!AT$2,"")),"")</f>
        <v/>
      </c>
      <c r="Z42" s="183" t="s">
        <v>117</v>
      </c>
      <c r="AA42" s="182">
        <f>$AI$39</f>
        <v>0</v>
      </c>
      <c r="AC42" s="182" t="s">
        <v>134</v>
      </c>
      <c r="AD42" s="182"/>
      <c r="AE42" s="182" t="s">
        <v>135</v>
      </c>
      <c r="AF42" s="182"/>
      <c r="AG42" s="182" t="s">
        <v>139</v>
      </c>
      <c r="AI42" s="182">
        <f t="shared" si="2"/>
        <v>0</v>
      </c>
      <c r="AJ42" s="182">
        <f t="shared" ref="AJ42:AJ47" si="3">ROUNDUP(AI42*10,0)</f>
        <v>0</v>
      </c>
      <c r="AL42" s="182" t="e">
        <f t="shared" ref="AL42:AL47" si="4">AA42/$AD$48</f>
        <v>#DIV/0!</v>
      </c>
      <c r="AM42" s="182" t="e">
        <f t="shared" ref="AM42:AM47" si="5">AL42/5</f>
        <v>#DIV/0!</v>
      </c>
    </row>
    <row r="43" spans="1:46" s="32" customFormat="1" ht="18.75" x14ac:dyDescent="0.25">
      <c r="A43" s="103">
        <v>5</v>
      </c>
      <c r="B43" s="104" t="s">
        <v>41</v>
      </c>
      <c r="C43" s="56" t="str">
        <f>IF(SONDAGEM!$E69,(IF(Tabela5[[#This Row],[ECM01]]="X",'Dados Aluno '!Z$2,"")),"")</f>
        <v/>
      </c>
      <c r="D43" s="56" t="str">
        <f>IF(SONDAGEM!$E69,(IF(Tabela5[[#This Row],[ECM02]]="X",'Dados Aluno '!AA$2,"")),"")</f>
        <v/>
      </c>
      <c r="E43" s="56" t="str">
        <f>IF(SONDAGEM!$E69,(IF(Tabela5[[#This Row],[ECM03]]="X",'Dados Aluno '!AB$2,"")),"")</f>
        <v/>
      </c>
      <c r="F43" s="56" t="str">
        <f>IF(SONDAGEM!$E69,(IF(Tabela5[[#This Row],[ECM04]]="X",'Dados Aluno '!AC$2,"")),"")</f>
        <v/>
      </c>
      <c r="G43" s="56" t="str">
        <f>IF(SONDAGEM!$E69,(IF(Tabela5[[#This Row],[ECM05]]="X",'Dados Aluno '!AD$2,"")),"")</f>
        <v/>
      </c>
      <c r="H43" s="56" t="str">
        <f>IF(SONDAGEM!$E69,(IF(Tabela5[[#This Row],[ECM06]]="X",'Dados Aluno '!AE$2,"")),"")</f>
        <v/>
      </c>
      <c r="I43" s="56" t="str">
        <f>IF(SONDAGEM!$E69,(IF(Tabela5[[#This Row],[ECM07]]="X",'Dados Aluno '!AF$2,"")),"")</f>
        <v/>
      </c>
      <c r="J43" s="56" t="str">
        <f>IF(SONDAGEM!$E69,(IF(Tabela5[[#This Row],[ECM08]]="X",'Dados Aluno '!AG$2,"")),"")</f>
        <v/>
      </c>
      <c r="K43" s="105" t="str">
        <f>IF(SONDAGEM!$E69,(IF(Tabela5[[#This Row],[ECP01]]="X",'Dados Aluno '!AH$2,"")),"")</f>
        <v/>
      </c>
      <c r="L43" s="105" t="str">
        <f>IF(SONDAGEM!$E69,(IF(Tabela5[[#This Row],[ECP02]]="X",'Dados Aluno '!AI$2,"")),"")</f>
        <v/>
      </c>
      <c r="M43" s="105" t="str">
        <f>IF(SONDAGEM!$E69,(IF(Tabela5[[#This Row],[ECP03]]="X",'Dados Aluno '!AJ$2,"")),"")</f>
        <v/>
      </c>
      <c r="N43" s="105" t="str">
        <f>IF(SONDAGEM!$E69,(IF(Tabela5[[#This Row],[ECP04]]="X",'Dados Aluno '!AK$2,"")),"")</f>
        <v/>
      </c>
      <c r="O43" s="105" t="str">
        <f>IF(SONDAGEM!$E69,(IF(Tabela5[[#This Row],[ECP05]]="X",'Dados Aluno '!AL$2,"")),"")</f>
        <v/>
      </c>
      <c r="P43" s="105" t="str">
        <f>IF(SONDAGEM!$E69,(IF(Tabela5[[#This Row],[ECP06]]="X",'Dados Aluno '!AM$2,"")),"")</f>
        <v/>
      </c>
      <c r="Q43" s="105" t="str">
        <f>IF(SONDAGEM!$E69,(IF(Tabela5[[#This Row],[NECP01]]="X",'Dados Aluno '!AN$2,"")),"")</f>
        <v/>
      </c>
      <c r="R43" s="131" t="str">
        <f>IF(SONDAGEM!$E69,(IF(Tabela5[[#This Row],[EIS01]]="X",'Dados Aluno '!AO$2,"")),"")</f>
        <v/>
      </c>
      <c r="S43" s="131" t="str">
        <f>IF(SONDAGEM!$E69,(IF(Tabela5[[#This Row],[EIS02]]="X",'Dados Aluno '!AP$2,"")),"")</f>
        <v/>
      </c>
      <c r="T43" s="131" t="str">
        <f>IF(SONDAGEM!$E69,(IF(Tabela5[[#This Row],[EIS03]]="X",'Dados Aluno '!AQ$2,"")),"")</f>
        <v/>
      </c>
      <c r="U43" s="131" t="str">
        <f>IF(SONDAGEM!$E69,(IF(Tabela5[[#This Row],[NEIS01]]="X",'Dados Aluno '!AR$2,"")),"")</f>
        <v/>
      </c>
      <c r="V43" s="131" t="str">
        <f>IF(SONDAGEM!$E69,(IF(Tabela5[[#This Row],[NEIS02]]="X",'Dados Aluno '!AS$2,"")),"")</f>
        <v/>
      </c>
      <c r="W43" s="131" t="str">
        <f>IF(SONDAGEM!$E69,(IF(Tabela5[[#This Row],[NECP03]]="X",'Dados Aluno '!AT$2,"")),"")</f>
        <v/>
      </c>
      <c r="Z43" s="183" t="s">
        <v>118</v>
      </c>
      <c r="AA43" s="182">
        <f>$AJ$39</f>
        <v>0</v>
      </c>
      <c r="AC43" s="182">
        <f>MIN(AA41:AA47)</f>
        <v>0</v>
      </c>
      <c r="AD43" s="182"/>
      <c r="AE43" s="182">
        <f>MATCH(AC43,AA41:AA47,0)</f>
        <v>1</v>
      </c>
      <c r="AF43" s="182"/>
      <c r="AG43" s="182" t="str" cm="1">
        <f t="array" ref="AG43">INDEX(Z41:Z47,AE43)</f>
        <v>ECP01</v>
      </c>
      <c r="AI43" s="182">
        <f t="shared" si="2"/>
        <v>0</v>
      </c>
      <c r="AJ43" s="182">
        <f t="shared" si="3"/>
        <v>0</v>
      </c>
      <c r="AL43" s="182" t="e">
        <f t="shared" si="4"/>
        <v>#DIV/0!</v>
      </c>
      <c r="AM43" s="182" t="e">
        <f t="shared" si="5"/>
        <v>#DIV/0!</v>
      </c>
    </row>
    <row r="44" spans="1:46" s="32" customFormat="1" ht="18.75" x14ac:dyDescent="0.25">
      <c r="A44" s="103">
        <v>6</v>
      </c>
      <c r="B44" s="104" t="s">
        <v>42</v>
      </c>
      <c r="C44" s="56" t="str">
        <f>IF(SONDAGEM!$E70,(IF(Tabela5[[#This Row],[ECM01]]="X",'Dados Aluno '!Z$2,"")),"")</f>
        <v/>
      </c>
      <c r="D44" s="56" t="str">
        <f>IF(SONDAGEM!$E70,(IF(Tabela5[[#This Row],[ECM02]]="X",'Dados Aluno '!AA$2,"")),"")</f>
        <v/>
      </c>
      <c r="E44" s="56" t="str">
        <f>IF(SONDAGEM!$E70,(IF(Tabela5[[#This Row],[ECM03]]="X",'Dados Aluno '!AB$2,"")),"")</f>
        <v/>
      </c>
      <c r="F44" s="56" t="str">
        <f>IF(SONDAGEM!$E70,(IF(Tabela5[[#This Row],[ECM04]]="X",'Dados Aluno '!AC$2,"")),"")</f>
        <v/>
      </c>
      <c r="G44" s="56" t="str">
        <f>IF(SONDAGEM!$E70,(IF(Tabela5[[#This Row],[ECM05]]="X",'Dados Aluno '!AD$2,"")),"")</f>
        <v/>
      </c>
      <c r="H44" s="56" t="str">
        <f>IF(SONDAGEM!$E70,(IF(Tabela5[[#This Row],[ECM06]]="X",'Dados Aluno '!AE$2,"")),"")</f>
        <v/>
      </c>
      <c r="I44" s="56" t="str">
        <f>IF(SONDAGEM!$E70,(IF(Tabela5[[#This Row],[ECM07]]="X",'Dados Aluno '!AF$2,"")),"")</f>
        <v/>
      </c>
      <c r="J44" s="56" t="str">
        <f>IF(SONDAGEM!$E70,(IF(Tabela5[[#This Row],[ECM08]]="X",'Dados Aluno '!AG$2,"")),"")</f>
        <v/>
      </c>
      <c r="K44" s="105" t="str">
        <f>IF(SONDAGEM!$E70,(IF(Tabela5[[#This Row],[ECP01]]="X",'Dados Aluno '!AH$2,"")),"")</f>
        <v/>
      </c>
      <c r="L44" s="105" t="str">
        <f>IF(SONDAGEM!$E70,(IF(Tabela5[[#This Row],[ECP02]]="X",'Dados Aluno '!AI$2,"")),"")</f>
        <v/>
      </c>
      <c r="M44" s="105" t="str">
        <f>IF(SONDAGEM!$E70,(IF(Tabela5[[#This Row],[ECP03]]="X",'Dados Aluno '!AJ$2,"")),"")</f>
        <v/>
      </c>
      <c r="N44" s="105" t="str">
        <f>IF(SONDAGEM!$E70,(IF(Tabela5[[#This Row],[ECP04]]="X",'Dados Aluno '!AK$2,"")),"")</f>
        <v/>
      </c>
      <c r="O44" s="105" t="str">
        <f>IF(SONDAGEM!$E70,(IF(Tabela5[[#This Row],[ECP05]]="X",'Dados Aluno '!AL$2,"")),"")</f>
        <v/>
      </c>
      <c r="P44" s="105" t="str">
        <f>IF(SONDAGEM!$E70,(IF(Tabela5[[#This Row],[ECP06]]="X",'Dados Aluno '!AM$2,"")),"")</f>
        <v/>
      </c>
      <c r="Q44" s="105" t="str">
        <f>IF(SONDAGEM!$E70,(IF(Tabela5[[#This Row],[NECP01]]="X",'Dados Aluno '!AN$2,"")),"")</f>
        <v/>
      </c>
      <c r="R44" s="131" t="str">
        <f>IF(SONDAGEM!$E70,(IF(Tabela5[[#This Row],[EIS01]]="X",'Dados Aluno '!AO$2,"")),"")</f>
        <v/>
      </c>
      <c r="S44" s="131" t="str">
        <f>IF(SONDAGEM!$E70,(IF(Tabela5[[#This Row],[EIS02]]="X",'Dados Aluno '!AP$2,"")),"")</f>
        <v/>
      </c>
      <c r="T44" s="131" t="str">
        <f>IF(SONDAGEM!$E70,(IF(Tabela5[[#This Row],[EIS03]]="X",'Dados Aluno '!AQ$2,"")),"")</f>
        <v/>
      </c>
      <c r="U44" s="131" t="str">
        <f>IF(SONDAGEM!$E70,(IF(Tabela5[[#This Row],[NEIS01]]="X",'Dados Aluno '!AR$2,"")),"")</f>
        <v/>
      </c>
      <c r="V44" s="131" t="str">
        <f>IF(SONDAGEM!$E70,(IF(Tabela5[[#This Row],[NEIS02]]="X",'Dados Aluno '!AS$2,"")),"")</f>
        <v/>
      </c>
      <c r="W44" s="131" t="str">
        <f>IF(SONDAGEM!$E70,(IF(Tabela5[[#This Row],[NECP03]]="X",'Dados Aluno '!AT$2,"")),"")</f>
        <v/>
      </c>
      <c r="Z44" s="183" t="s">
        <v>119</v>
      </c>
      <c r="AA44" s="182">
        <f>$AK$39</f>
        <v>0</v>
      </c>
      <c r="AI44" s="182">
        <f t="shared" si="2"/>
        <v>0</v>
      </c>
      <c r="AJ44" s="182">
        <f t="shared" si="3"/>
        <v>0</v>
      </c>
      <c r="AL44" s="182" t="e">
        <f t="shared" si="4"/>
        <v>#DIV/0!</v>
      </c>
      <c r="AM44" s="182" t="e">
        <f t="shared" si="5"/>
        <v>#DIV/0!</v>
      </c>
    </row>
    <row r="45" spans="1:46" s="32" customFormat="1" ht="18.75" x14ac:dyDescent="0.25">
      <c r="A45" s="103">
        <v>7</v>
      </c>
      <c r="B45" s="104" t="s">
        <v>43</v>
      </c>
      <c r="C45" s="56" t="str">
        <f>IF(SONDAGEM!$E71,(IF(Tabela5[[#This Row],[ECM01]]="X",'Dados Aluno '!Z$2,"")),"")</f>
        <v/>
      </c>
      <c r="D45" s="56" t="str">
        <f>IF(SONDAGEM!$E71,(IF(Tabela5[[#This Row],[ECM02]]="X",'Dados Aluno '!AA$2,"")),"")</f>
        <v/>
      </c>
      <c r="E45" s="56" t="str">
        <f>IF(SONDAGEM!$E71,(IF(Tabela5[[#This Row],[ECM03]]="X",'Dados Aluno '!AB$2,"")),"")</f>
        <v/>
      </c>
      <c r="F45" s="56" t="str">
        <f>IF(SONDAGEM!$E71,(IF(Tabela5[[#This Row],[ECM04]]="X",'Dados Aluno '!AC$2,"")),"")</f>
        <v/>
      </c>
      <c r="G45" s="56" t="str">
        <f>IF(SONDAGEM!$E71,(IF(Tabela5[[#This Row],[ECM05]]="X",'Dados Aluno '!AD$2,"")),"")</f>
        <v/>
      </c>
      <c r="H45" s="56" t="str">
        <f>IF(SONDAGEM!$E71,(IF(Tabela5[[#This Row],[ECM06]]="X",'Dados Aluno '!AE$2,"")),"")</f>
        <v/>
      </c>
      <c r="I45" s="56" t="str">
        <f>IF(SONDAGEM!$E71,(IF(Tabela5[[#This Row],[ECM07]]="X",'Dados Aluno '!AF$2,"")),"")</f>
        <v/>
      </c>
      <c r="J45" s="56" t="str">
        <f>IF(SONDAGEM!$E71,(IF(Tabela5[[#This Row],[ECM08]]="X",'Dados Aluno '!AG$2,"")),"")</f>
        <v/>
      </c>
      <c r="K45" s="105" t="str">
        <f>IF(SONDAGEM!$E71,(IF(Tabela5[[#This Row],[ECP01]]="X",'Dados Aluno '!AH$2,"")),"")</f>
        <v/>
      </c>
      <c r="L45" s="105" t="str">
        <f>IF(SONDAGEM!$E71,(IF(Tabela5[[#This Row],[ECP02]]="X",'Dados Aluno '!AI$2,"")),"")</f>
        <v/>
      </c>
      <c r="M45" s="105" t="str">
        <f>IF(SONDAGEM!$E71,(IF(Tabela5[[#This Row],[ECP03]]="X",'Dados Aluno '!AJ$2,"")),"")</f>
        <v/>
      </c>
      <c r="N45" s="105" t="str">
        <f>IF(SONDAGEM!$E71,(IF(Tabela5[[#This Row],[ECP04]]="X",'Dados Aluno '!AK$2,"")),"")</f>
        <v/>
      </c>
      <c r="O45" s="105" t="str">
        <f>IF(SONDAGEM!$E71,(IF(Tabela5[[#This Row],[ECP05]]="X",'Dados Aluno '!AL$2,"")),"")</f>
        <v/>
      </c>
      <c r="P45" s="105" t="str">
        <f>IF(SONDAGEM!$E71,(IF(Tabela5[[#This Row],[ECP06]]="X",'Dados Aluno '!AM$2,"")),"")</f>
        <v/>
      </c>
      <c r="Q45" s="105" t="str">
        <f>IF(SONDAGEM!$E71,(IF(Tabela5[[#This Row],[NECP01]]="X",'Dados Aluno '!AN$2,"")),"")</f>
        <v/>
      </c>
      <c r="R45" s="131" t="str">
        <f>IF(SONDAGEM!$E71,(IF(Tabela5[[#This Row],[EIS01]]="X",'Dados Aluno '!AO$2,"")),"")</f>
        <v/>
      </c>
      <c r="S45" s="131" t="str">
        <f>IF(SONDAGEM!$E71,(IF(Tabela5[[#This Row],[EIS02]]="X",'Dados Aluno '!AP$2,"")),"")</f>
        <v/>
      </c>
      <c r="T45" s="131" t="str">
        <f>IF(SONDAGEM!$E71,(IF(Tabela5[[#This Row],[EIS03]]="X",'Dados Aluno '!AQ$2,"")),"")</f>
        <v/>
      </c>
      <c r="U45" s="131" t="str">
        <f>IF(SONDAGEM!$E71,(IF(Tabela5[[#This Row],[NEIS01]]="X",'Dados Aluno '!AR$2,"")),"")</f>
        <v/>
      </c>
      <c r="V45" s="131" t="str">
        <f>IF(SONDAGEM!$E71,(IF(Tabela5[[#This Row],[NEIS02]]="X",'Dados Aluno '!AS$2,"")),"")</f>
        <v/>
      </c>
      <c r="W45" s="131" t="str">
        <f>IF(SONDAGEM!$E71,(IF(Tabela5[[#This Row],[NECP03]]="X",'Dados Aluno '!AT$2,"")),"")</f>
        <v/>
      </c>
      <c r="Z45" s="183" t="s">
        <v>120</v>
      </c>
      <c r="AA45" s="182">
        <f>$AL$39</f>
        <v>0</v>
      </c>
      <c r="AI45" s="182">
        <f t="shared" si="2"/>
        <v>0</v>
      </c>
      <c r="AJ45" s="182">
        <f t="shared" si="3"/>
        <v>0</v>
      </c>
      <c r="AL45" s="182" t="e">
        <f t="shared" si="4"/>
        <v>#DIV/0!</v>
      </c>
      <c r="AM45" s="182" t="e">
        <f t="shared" si="5"/>
        <v>#DIV/0!</v>
      </c>
    </row>
    <row r="46" spans="1:46" s="32" customFormat="1" ht="18.75" x14ac:dyDescent="0.25">
      <c r="A46" s="103">
        <v>8</v>
      </c>
      <c r="B46" s="104" t="s">
        <v>44</v>
      </c>
      <c r="C46" s="56" t="str">
        <f>IF(SONDAGEM!$E72,(IF(Tabela5[[#This Row],[ECM01]]="X",'Dados Aluno '!Z$2,"")),"")</f>
        <v/>
      </c>
      <c r="D46" s="56" t="str">
        <f>IF(SONDAGEM!$E72,(IF(Tabela5[[#This Row],[ECM02]]="X",'Dados Aluno '!AA$2,"")),"")</f>
        <v/>
      </c>
      <c r="E46" s="56" t="str">
        <f>IF(SONDAGEM!$E72,(IF(Tabela5[[#This Row],[ECM03]]="X",'Dados Aluno '!AB$2,"")),"")</f>
        <v/>
      </c>
      <c r="F46" s="56" t="str">
        <f>IF(SONDAGEM!$E72,(IF(Tabela5[[#This Row],[ECM04]]="X",'Dados Aluno '!AC$2,"")),"")</f>
        <v/>
      </c>
      <c r="G46" s="56" t="str">
        <f>IF(SONDAGEM!$E72,(IF(Tabela5[[#This Row],[ECM05]]="X",'Dados Aluno '!AD$2,"")),"")</f>
        <v/>
      </c>
      <c r="H46" s="56" t="str">
        <f>IF(SONDAGEM!$E72,(IF(Tabela5[[#This Row],[ECM06]]="X",'Dados Aluno '!AE$2,"")),"")</f>
        <v/>
      </c>
      <c r="I46" s="56" t="str">
        <f>IF(SONDAGEM!$E72,(IF(Tabela5[[#This Row],[ECM07]]="X",'Dados Aluno '!AF$2,"")),"")</f>
        <v/>
      </c>
      <c r="J46" s="56" t="str">
        <f>IF(SONDAGEM!$E72,(IF(Tabela5[[#This Row],[ECM08]]="X",'Dados Aluno '!AG$2,"")),"")</f>
        <v/>
      </c>
      <c r="K46" s="105" t="str">
        <f>IF(SONDAGEM!$E72,(IF(Tabela5[[#This Row],[ECP01]]="X",'Dados Aluno '!AH$2,"")),"")</f>
        <v/>
      </c>
      <c r="L46" s="105" t="str">
        <f>IF(SONDAGEM!$E72,(IF(Tabela5[[#This Row],[ECP02]]="X",'Dados Aluno '!AI$2,"")),"")</f>
        <v/>
      </c>
      <c r="M46" s="105" t="str">
        <f>IF(SONDAGEM!$E72,(IF(Tabela5[[#This Row],[ECP03]]="X",'Dados Aluno '!AJ$2,"")),"")</f>
        <v/>
      </c>
      <c r="N46" s="105" t="str">
        <f>IF(SONDAGEM!$E72,(IF(Tabela5[[#This Row],[ECP04]]="X",'Dados Aluno '!AK$2,"")),"")</f>
        <v/>
      </c>
      <c r="O46" s="105" t="str">
        <f>IF(SONDAGEM!$E72,(IF(Tabela5[[#This Row],[ECP05]]="X",'Dados Aluno '!AL$2,"")),"")</f>
        <v/>
      </c>
      <c r="P46" s="105" t="str">
        <f>IF(SONDAGEM!$E72,(IF(Tabela5[[#This Row],[ECP06]]="X",'Dados Aluno '!AM$2,"")),"")</f>
        <v/>
      </c>
      <c r="Q46" s="105" t="str">
        <f>IF(SONDAGEM!$E72,(IF(Tabela5[[#This Row],[NECP01]]="X",'Dados Aluno '!AN$2,"")),"")</f>
        <v/>
      </c>
      <c r="R46" s="131" t="str">
        <f>IF(SONDAGEM!$E72,(IF(Tabela5[[#This Row],[EIS01]]="X",'Dados Aluno '!AO$2,"")),"")</f>
        <v/>
      </c>
      <c r="S46" s="131" t="str">
        <f>IF(SONDAGEM!$E72,(IF(Tabela5[[#This Row],[EIS02]]="X",'Dados Aluno '!AP$2,"")),"")</f>
        <v/>
      </c>
      <c r="T46" s="131" t="str">
        <f>IF(SONDAGEM!$E72,(IF(Tabela5[[#This Row],[EIS03]]="X",'Dados Aluno '!AQ$2,"")),"")</f>
        <v/>
      </c>
      <c r="U46" s="131" t="str">
        <f>IF(SONDAGEM!$E72,(IF(Tabela5[[#This Row],[NEIS01]]="X",'Dados Aluno '!AR$2,"")),"")</f>
        <v/>
      </c>
      <c r="V46" s="131" t="str">
        <f>IF(SONDAGEM!$E72,(IF(Tabela5[[#This Row],[NEIS02]]="X",'Dados Aluno '!AS$2,"")),"")</f>
        <v/>
      </c>
      <c r="W46" s="131" t="str">
        <f>IF(SONDAGEM!$E72,(IF(Tabela5[[#This Row],[NECP03]]="X",'Dados Aluno '!AT$2,"")),"")</f>
        <v/>
      </c>
      <c r="Z46" s="183" t="s">
        <v>121</v>
      </c>
      <c r="AA46" s="182">
        <f>$AM$39</f>
        <v>0</v>
      </c>
      <c r="AI46" s="182">
        <f t="shared" si="2"/>
        <v>0</v>
      </c>
      <c r="AJ46" s="182">
        <f t="shared" si="3"/>
        <v>0</v>
      </c>
      <c r="AL46" s="182" t="e">
        <f t="shared" si="4"/>
        <v>#DIV/0!</v>
      </c>
      <c r="AM46" s="182" t="e">
        <f t="shared" si="5"/>
        <v>#DIV/0!</v>
      </c>
    </row>
    <row r="47" spans="1:46" s="32" customFormat="1" ht="18.75" x14ac:dyDescent="0.25">
      <c r="A47" s="103">
        <v>9</v>
      </c>
      <c r="B47" s="104" t="s">
        <v>45</v>
      </c>
      <c r="C47" s="56" t="str">
        <f>IF(SONDAGEM!$E73,(IF(Tabela5[[#This Row],[ECM01]]="X",'Dados Aluno '!Z$2,"")),"")</f>
        <v/>
      </c>
      <c r="D47" s="56" t="str">
        <f>IF(SONDAGEM!$E73,(IF(Tabela5[[#This Row],[ECM02]]="X",'Dados Aluno '!AA$2,"")),"")</f>
        <v/>
      </c>
      <c r="E47" s="56" t="str">
        <f>IF(SONDAGEM!$E73,(IF(Tabela5[[#This Row],[ECM03]]="X",'Dados Aluno '!AB$2,"")),"")</f>
        <v/>
      </c>
      <c r="F47" s="56" t="str">
        <f>IF(SONDAGEM!$E73,(IF(Tabela5[[#This Row],[ECM04]]="X",'Dados Aluno '!AC$2,"")),"")</f>
        <v/>
      </c>
      <c r="G47" s="56" t="str">
        <f>IF(SONDAGEM!$E73,(IF(Tabela5[[#This Row],[ECM05]]="X",'Dados Aluno '!AD$2,"")),"")</f>
        <v/>
      </c>
      <c r="H47" s="56" t="str">
        <f>IF(SONDAGEM!$E73,(IF(Tabela5[[#This Row],[ECM06]]="X",'Dados Aluno '!AE$2,"")),"")</f>
        <v/>
      </c>
      <c r="I47" s="56" t="str">
        <f>IF(SONDAGEM!$E73,(IF(Tabela5[[#This Row],[ECM07]]="X",'Dados Aluno '!AF$2,"")),"")</f>
        <v/>
      </c>
      <c r="J47" s="56" t="str">
        <f>IF(SONDAGEM!$E73,(IF(Tabela5[[#This Row],[ECM08]]="X",'Dados Aluno '!AG$2,"")),"")</f>
        <v/>
      </c>
      <c r="K47" s="105" t="str">
        <f>IF(SONDAGEM!$E73,(IF(Tabela5[[#This Row],[ECP01]]="X",'Dados Aluno '!AH$2,"")),"")</f>
        <v/>
      </c>
      <c r="L47" s="105" t="str">
        <f>IF(SONDAGEM!$E73,(IF(Tabela5[[#This Row],[ECP02]]="X",'Dados Aluno '!AI$2,"")),"")</f>
        <v/>
      </c>
      <c r="M47" s="105" t="str">
        <f>IF(SONDAGEM!$E73,(IF(Tabela5[[#This Row],[ECP03]]="X",'Dados Aluno '!AJ$2,"")),"")</f>
        <v/>
      </c>
      <c r="N47" s="105" t="str">
        <f>IF(SONDAGEM!$E73,(IF(Tabela5[[#This Row],[ECP04]]="X",'Dados Aluno '!AK$2,"")),"")</f>
        <v/>
      </c>
      <c r="O47" s="105" t="str">
        <f>IF(SONDAGEM!$E73,(IF(Tabela5[[#This Row],[ECP05]]="X",'Dados Aluno '!AL$2,"")),"")</f>
        <v/>
      </c>
      <c r="P47" s="105" t="str">
        <f>IF(SONDAGEM!$E73,(IF(Tabela5[[#This Row],[ECP06]]="X",'Dados Aluno '!AM$2,"")),"")</f>
        <v/>
      </c>
      <c r="Q47" s="105" t="str">
        <f>IF(SONDAGEM!$E73,(IF(Tabela5[[#This Row],[NECP01]]="X",'Dados Aluno '!AN$2,"")),"")</f>
        <v/>
      </c>
      <c r="R47" s="131" t="str">
        <f>IF(SONDAGEM!$E73,(IF(Tabela5[[#This Row],[EIS01]]="X",'Dados Aluno '!AO$2,"")),"")</f>
        <v/>
      </c>
      <c r="S47" s="131" t="str">
        <f>IF(SONDAGEM!$E73,(IF(Tabela5[[#This Row],[EIS02]]="X",'Dados Aluno '!AP$2,"")),"")</f>
        <v/>
      </c>
      <c r="T47" s="131" t="str">
        <f>IF(SONDAGEM!$E73,(IF(Tabela5[[#This Row],[EIS03]]="X",'Dados Aluno '!AQ$2,"")),"")</f>
        <v/>
      </c>
      <c r="U47" s="131" t="str">
        <f>IF(SONDAGEM!$E73,(IF(Tabela5[[#This Row],[NEIS01]]="X",'Dados Aluno '!AR$2,"")),"")</f>
        <v/>
      </c>
      <c r="V47" s="131" t="str">
        <f>IF(SONDAGEM!$E73,(IF(Tabela5[[#This Row],[NEIS02]]="X",'Dados Aluno '!AS$2,"")),"")</f>
        <v/>
      </c>
      <c r="W47" s="131" t="str">
        <f>IF(SONDAGEM!$E73,(IF(Tabela5[[#This Row],[NECP03]]="X",'Dados Aluno '!AT$2,"")),"")</f>
        <v/>
      </c>
      <c r="Z47" s="183" t="s">
        <v>122</v>
      </c>
      <c r="AA47" s="182">
        <f>$AN$39</f>
        <v>0</v>
      </c>
      <c r="AI47" s="182">
        <f t="shared" si="2"/>
        <v>0</v>
      </c>
      <c r="AJ47" s="182">
        <f t="shared" si="3"/>
        <v>0</v>
      </c>
      <c r="AL47" s="182" t="e">
        <f t="shared" si="4"/>
        <v>#DIV/0!</v>
      </c>
      <c r="AM47" s="182" t="e">
        <f t="shared" si="5"/>
        <v>#DIV/0!</v>
      </c>
    </row>
    <row r="48" spans="1:46" s="32" customFormat="1" ht="18.75" x14ac:dyDescent="0.25">
      <c r="A48" s="103">
        <v>10</v>
      </c>
      <c r="B48" s="104" t="s">
        <v>46</v>
      </c>
      <c r="C48" s="56" t="str">
        <f>IF(SONDAGEM!$E74,(IF(Tabela5[[#This Row],[ECM01]]="X",'Dados Aluno '!Z$2,"")),"")</f>
        <v/>
      </c>
      <c r="D48" s="56" t="str">
        <f>IF(SONDAGEM!$E74,(IF(Tabela5[[#This Row],[ECM02]]="X",'Dados Aluno '!AA$2,"")),"")</f>
        <v/>
      </c>
      <c r="E48" s="56" t="str">
        <f>IF(SONDAGEM!$E74,(IF(Tabela5[[#This Row],[ECM03]]="X",'Dados Aluno '!AB$2,"")),"")</f>
        <v/>
      </c>
      <c r="F48" s="56" t="str">
        <f>IF(SONDAGEM!$E74,(IF(Tabela5[[#This Row],[ECM04]]="X",'Dados Aluno '!AC$2,"")),"")</f>
        <v/>
      </c>
      <c r="G48" s="56" t="str">
        <f>IF(SONDAGEM!$E74,(IF(Tabela5[[#This Row],[ECM05]]="X",'Dados Aluno '!AD$2,"")),"")</f>
        <v/>
      </c>
      <c r="H48" s="56" t="str">
        <f>IF(SONDAGEM!$E74,(IF(Tabela5[[#This Row],[ECM06]]="X",'Dados Aluno '!AE$2,"")),"")</f>
        <v/>
      </c>
      <c r="I48" s="56" t="str">
        <f>IF(SONDAGEM!$E74,(IF(Tabela5[[#This Row],[ECM07]]="X",'Dados Aluno '!AF$2,"")),"")</f>
        <v/>
      </c>
      <c r="J48" s="56" t="str">
        <f>IF(SONDAGEM!$E74,(IF(Tabela5[[#This Row],[ECM08]]="X",'Dados Aluno '!AG$2,"")),"")</f>
        <v/>
      </c>
      <c r="K48" s="105" t="str">
        <f>IF(SONDAGEM!$E74,(IF(Tabela5[[#This Row],[ECP01]]="X",'Dados Aluno '!AH$2,"")),"")</f>
        <v/>
      </c>
      <c r="L48" s="105" t="str">
        <f>IF(SONDAGEM!$E74,(IF(Tabela5[[#This Row],[ECP02]]="X",'Dados Aluno '!AI$2,"")),"")</f>
        <v/>
      </c>
      <c r="M48" s="105" t="str">
        <f>IF(SONDAGEM!$E74,(IF(Tabela5[[#This Row],[ECP03]]="X",'Dados Aluno '!AJ$2,"")),"")</f>
        <v/>
      </c>
      <c r="N48" s="105" t="str">
        <f>IF(SONDAGEM!$E74,(IF(Tabela5[[#This Row],[ECP04]]="X",'Dados Aluno '!AK$2,"")),"")</f>
        <v/>
      </c>
      <c r="O48" s="105" t="str">
        <f>IF(SONDAGEM!$E74,(IF(Tabela5[[#This Row],[ECP05]]="X",'Dados Aluno '!AL$2,"")),"")</f>
        <v/>
      </c>
      <c r="P48" s="105" t="str">
        <f>IF(SONDAGEM!$E74,(IF(Tabela5[[#This Row],[ECP06]]="X",'Dados Aluno '!AM$2,"")),"")</f>
        <v/>
      </c>
      <c r="Q48" s="105" t="str">
        <f>IF(SONDAGEM!$E74,(IF(Tabela5[[#This Row],[NECP01]]="X",'Dados Aluno '!AN$2,"")),"")</f>
        <v/>
      </c>
      <c r="R48" s="131" t="str">
        <f>IF(SONDAGEM!$E74,(IF(Tabela5[[#This Row],[EIS01]]="X",'Dados Aluno '!AO$2,"")),"")</f>
        <v/>
      </c>
      <c r="S48" s="131" t="str">
        <f>IF(SONDAGEM!$E74,(IF(Tabela5[[#This Row],[EIS02]]="X",'Dados Aluno '!AP$2,"")),"")</f>
        <v/>
      </c>
      <c r="T48" s="131" t="str">
        <f>IF(SONDAGEM!$E74,(IF(Tabela5[[#This Row],[EIS03]]="X",'Dados Aluno '!AQ$2,"")),"")</f>
        <v/>
      </c>
      <c r="U48" s="131" t="str">
        <f>IF(SONDAGEM!$E74,(IF(Tabela5[[#This Row],[NEIS01]]="X",'Dados Aluno '!AR$2,"")),"")</f>
        <v/>
      </c>
      <c r="V48" s="131" t="str">
        <f>IF(SONDAGEM!$E74,(IF(Tabela5[[#This Row],[NEIS02]]="X",'Dados Aluno '!AS$2,"")),"")</f>
        <v/>
      </c>
      <c r="W48" s="131" t="str">
        <f>IF(SONDAGEM!$E74,(IF(Tabela5[[#This Row],[NECP03]]="X",'Dados Aluno '!AT$2,"")),"")</f>
        <v/>
      </c>
      <c r="Z48" s="182"/>
      <c r="AA48" s="182">
        <f>SUM(AA41:AA47)</f>
        <v>0</v>
      </c>
      <c r="AC48" s="32">
        <v>60</v>
      </c>
      <c r="AD48" s="32">
        <f>AA48/AC48</f>
        <v>0</v>
      </c>
      <c r="AJ48" s="32">
        <f>SUM(AJ41:AJ47)</f>
        <v>0</v>
      </c>
    </row>
    <row r="49" spans="1:46" s="32" customFormat="1" ht="18.75" x14ac:dyDescent="0.25">
      <c r="A49" s="103">
        <v>11</v>
      </c>
      <c r="B49" s="104" t="s">
        <v>47</v>
      </c>
      <c r="C49" s="56" t="str">
        <f>IF(SONDAGEM!$E75,(IF(Tabela5[[#This Row],[ECM01]]="X",'Dados Aluno '!Z$2,"")),"")</f>
        <v/>
      </c>
      <c r="D49" s="56" t="str">
        <f>IF(SONDAGEM!$E75,(IF(Tabela5[[#This Row],[ECM02]]="X",'Dados Aluno '!AA$2,"")),"")</f>
        <v/>
      </c>
      <c r="E49" s="56" t="str">
        <f>IF(SONDAGEM!$E75,(IF(Tabela5[[#This Row],[ECM03]]="X",'Dados Aluno '!AB$2,"")),"")</f>
        <v/>
      </c>
      <c r="F49" s="56" t="str">
        <f>IF(SONDAGEM!$E75,(IF(Tabela5[[#This Row],[ECM04]]="X",'Dados Aluno '!AC$2,"")),"")</f>
        <v/>
      </c>
      <c r="G49" s="56" t="str">
        <f>IF(SONDAGEM!$E75,(IF(Tabela5[[#This Row],[ECM05]]="X",'Dados Aluno '!AD$2,"")),"")</f>
        <v/>
      </c>
      <c r="H49" s="56" t="str">
        <f>IF(SONDAGEM!$E75,(IF(Tabela5[[#This Row],[ECM06]]="X",'Dados Aluno '!AE$2,"")),"")</f>
        <v/>
      </c>
      <c r="I49" s="56" t="str">
        <f>IF(SONDAGEM!$E75,(IF(Tabela5[[#This Row],[ECM07]]="X",'Dados Aluno '!AF$2,"")),"")</f>
        <v/>
      </c>
      <c r="J49" s="56" t="str">
        <f>IF(SONDAGEM!$E75,(IF(Tabela5[[#This Row],[ECM08]]="X",'Dados Aluno '!AG$2,"")),"")</f>
        <v/>
      </c>
      <c r="K49" s="105" t="str">
        <f>IF(SONDAGEM!$E75,(IF(Tabela5[[#This Row],[ECP01]]="X",'Dados Aluno '!AH$2,"")),"")</f>
        <v/>
      </c>
      <c r="L49" s="105" t="str">
        <f>IF(SONDAGEM!$E75,(IF(Tabela5[[#This Row],[ECP02]]="X",'Dados Aluno '!AI$2,"")),"")</f>
        <v/>
      </c>
      <c r="M49" s="105" t="str">
        <f>IF(SONDAGEM!$E75,(IF(Tabela5[[#This Row],[ECP03]]="X",'Dados Aluno '!AJ$2,"")),"")</f>
        <v/>
      </c>
      <c r="N49" s="105" t="str">
        <f>IF(SONDAGEM!$E75,(IF(Tabela5[[#This Row],[ECP04]]="X",'Dados Aluno '!AK$2,"")),"")</f>
        <v/>
      </c>
      <c r="O49" s="105" t="str">
        <f>IF(SONDAGEM!$E75,(IF(Tabela5[[#This Row],[ECP05]]="X",'Dados Aluno '!AL$2,"")),"")</f>
        <v/>
      </c>
      <c r="P49" s="105" t="str">
        <f>IF(SONDAGEM!$E75,(IF(Tabela5[[#This Row],[ECP06]]="X",'Dados Aluno '!AM$2,"")),"")</f>
        <v/>
      </c>
      <c r="Q49" s="105" t="str">
        <f>IF(SONDAGEM!$E75,(IF(Tabela5[[#This Row],[NECP01]]="X",'Dados Aluno '!AN$2,"")),"")</f>
        <v/>
      </c>
      <c r="R49" s="131" t="str">
        <f>IF(SONDAGEM!$E75,(IF(Tabela5[[#This Row],[EIS01]]="X",'Dados Aluno '!AO$2,"")),"")</f>
        <v/>
      </c>
      <c r="S49" s="131" t="str">
        <f>IF(SONDAGEM!$E75,(IF(Tabela5[[#This Row],[EIS02]]="X",'Dados Aluno '!AP$2,"")),"")</f>
        <v/>
      </c>
      <c r="T49" s="131" t="str">
        <f>IF(SONDAGEM!$E75,(IF(Tabela5[[#This Row],[EIS03]]="X",'Dados Aluno '!AQ$2,"")),"")</f>
        <v/>
      </c>
      <c r="U49" s="131" t="str">
        <f>IF(SONDAGEM!$E75,(IF(Tabela5[[#This Row],[NEIS01]]="X",'Dados Aluno '!AR$2,"")),"")</f>
        <v/>
      </c>
      <c r="V49" s="131" t="str">
        <f>IF(SONDAGEM!$E75,(IF(Tabela5[[#This Row],[NEIS02]]="X",'Dados Aluno '!AS$2,"")),"")</f>
        <v/>
      </c>
      <c r="W49" s="131" t="str">
        <f>IF(SONDAGEM!$E75,(IF(Tabela5[[#This Row],[NECP03]]="X",'Dados Aluno '!AT$2,"")),"")</f>
        <v/>
      </c>
    </row>
    <row r="50" spans="1:46" s="32" customFormat="1" ht="18.75" x14ac:dyDescent="0.25">
      <c r="A50" s="103">
        <v>12</v>
      </c>
      <c r="B50" s="104" t="s">
        <v>48</v>
      </c>
      <c r="C50" s="56" t="str">
        <f>IF(SONDAGEM!$E76,(IF(Tabela5[[#This Row],[ECM01]]="X",'Dados Aluno '!Z$2,"")),"")</f>
        <v/>
      </c>
      <c r="D50" s="56" t="str">
        <f>IF(SONDAGEM!$E76,(IF(Tabela5[[#This Row],[ECM02]]="X",'Dados Aluno '!AA$2,"")),"")</f>
        <v/>
      </c>
      <c r="E50" s="56" t="str">
        <f>IF(SONDAGEM!$E76,(IF(Tabela5[[#This Row],[ECM03]]="X",'Dados Aluno '!AB$2,"")),"")</f>
        <v/>
      </c>
      <c r="F50" s="56" t="str">
        <f>IF(SONDAGEM!$E76,(IF(Tabela5[[#This Row],[ECM04]]="X",'Dados Aluno '!AC$2,"")),"")</f>
        <v/>
      </c>
      <c r="G50" s="56" t="str">
        <f>IF(SONDAGEM!$E76,(IF(Tabela5[[#This Row],[ECM05]]="X",'Dados Aluno '!AD$2,"")),"")</f>
        <v/>
      </c>
      <c r="H50" s="56" t="str">
        <f>IF(SONDAGEM!$E76,(IF(Tabela5[[#This Row],[ECM06]]="X",'Dados Aluno '!AE$2,"")),"")</f>
        <v/>
      </c>
      <c r="I50" s="56" t="str">
        <f>IF(SONDAGEM!$E76,(IF(Tabela5[[#This Row],[ECM07]]="X",'Dados Aluno '!AF$2,"")),"")</f>
        <v/>
      </c>
      <c r="J50" s="56" t="str">
        <f>IF(SONDAGEM!$E76,(IF(Tabela5[[#This Row],[ECM08]]="X",'Dados Aluno '!AG$2,"")),"")</f>
        <v/>
      </c>
      <c r="K50" s="105" t="str">
        <f>IF(SONDAGEM!$E76,(IF(Tabela5[[#This Row],[ECP01]]="X",'Dados Aluno '!AH$2,"")),"")</f>
        <v/>
      </c>
      <c r="L50" s="105" t="str">
        <f>IF(SONDAGEM!$E76,(IF(Tabela5[[#This Row],[ECP02]]="X",'Dados Aluno '!AI$2,"")),"")</f>
        <v/>
      </c>
      <c r="M50" s="105" t="str">
        <f>IF(SONDAGEM!$E76,(IF(Tabela5[[#This Row],[ECP03]]="X",'Dados Aluno '!AJ$2,"")),"")</f>
        <v/>
      </c>
      <c r="N50" s="105" t="str">
        <f>IF(SONDAGEM!$E76,(IF(Tabela5[[#This Row],[ECP04]]="X",'Dados Aluno '!AK$2,"")),"")</f>
        <v/>
      </c>
      <c r="O50" s="105" t="str">
        <f>IF(SONDAGEM!$E76,(IF(Tabela5[[#This Row],[ECP05]]="X",'Dados Aluno '!AL$2,"")),"")</f>
        <v/>
      </c>
      <c r="P50" s="105" t="str">
        <f>IF(SONDAGEM!$E76,(IF(Tabela5[[#This Row],[ECP06]]="X",'Dados Aluno '!AM$2,"")),"")</f>
        <v/>
      </c>
      <c r="Q50" s="105" t="str">
        <f>IF(SONDAGEM!$E76,(IF(Tabela5[[#This Row],[NECP01]]="X",'Dados Aluno '!AN$2,"")),"")</f>
        <v/>
      </c>
      <c r="R50" s="131" t="str">
        <f>IF(SONDAGEM!$E76,(IF(Tabela5[[#This Row],[EIS01]]="X",'Dados Aluno '!AO$2,"")),"")</f>
        <v/>
      </c>
      <c r="S50" s="131" t="str">
        <f>IF(SONDAGEM!$E76,(IF(Tabela5[[#This Row],[EIS02]]="X",'Dados Aluno '!AP$2,"")),"")</f>
        <v/>
      </c>
      <c r="T50" s="131" t="str">
        <f>IF(SONDAGEM!$E76,(IF(Tabela5[[#This Row],[EIS03]]="X",'Dados Aluno '!AQ$2,"")),"")</f>
        <v/>
      </c>
      <c r="U50" s="131" t="str">
        <f>IF(SONDAGEM!$E76,(IF(Tabela5[[#This Row],[NEIS01]]="X",'Dados Aluno '!AR$2,"")),"")</f>
        <v/>
      </c>
      <c r="V50" s="131" t="str">
        <f>IF(SONDAGEM!$E76,(IF(Tabela5[[#This Row],[NEIS02]]="X",'Dados Aluno '!AS$2,"")),"")</f>
        <v/>
      </c>
      <c r="W50" s="131" t="str">
        <f>IF(SONDAGEM!$E76,(IF(Tabela5[[#This Row],[NECP03]]="X",'Dados Aluno '!AT$2,"")),"")</f>
        <v/>
      </c>
    </row>
    <row r="51" spans="1:46" s="32" customFormat="1" ht="18.75" x14ac:dyDescent="0.25">
      <c r="A51" s="103">
        <v>13</v>
      </c>
      <c r="B51" s="104" t="s">
        <v>49</v>
      </c>
      <c r="C51" s="56" t="str">
        <f>IF(SONDAGEM!$E77,(IF(Tabela5[[#This Row],[ECM01]]="X",'Dados Aluno '!Z$2,"")),"")</f>
        <v/>
      </c>
      <c r="D51" s="56" t="str">
        <f>IF(SONDAGEM!$E77,(IF(Tabela5[[#This Row],[ECM02]]="X",'Dados Aluno '!AA$2,"")),"")</f>
        <v/>
      </c>
      <c r="E51" s="56" t="str">
        <f>IF(SONDAGEM!$E77,(IF(Tabela5[[#This Row],[ECM03]]="X",'Dados Aluno '!AB$2,"")),"")</f>
        <v/>
      </c>
      <c r="F51" s="56" t="str">
        <f>IF(SONDAGEM!$E77,(IF(Tabela5[[#This Row],[ECM04]]="X",'Dados Aluno '!AC$2,"")),"")</f>
        <v/>
      </c>
      <c r="G51" s="56" t="str">
        <f>IF(SONDAGEM!$E77,(IF(Tabela5[[#This Row],[ECM05]]="X",'Dados Aluno '!AD$2,"")),"")</f>
        <v/>
      </c>
      <c r="H51" s="56" t="str">
        <f>IF(SONDAGEM!$E77,(IF(Tabela5[[#This Row],[ECM06]]="X",'Dados Aluno '!AE$2,"")),"")</f>
        <v/>
      </c>
      <c r="I51" s="56" t="str">
        <f>IF(SONDAGEM!$E77,(IF(Tabela5[[#This Row],[ECM07]]="X",'Dados Aluno '!AF$2,"")),"")</f>
        <v/>
      </c>
      <c r="J51" s="56" t="str">
        <f>IF(SONDAGEM!$E77,(IF(Tabela5[[#This Row],[ECM08]]="X",'Dados Aluno '!AG$2,"")),"")</f>
        <v/>
      </c>
      <c r="K51" s="105" t="str">
        <f>IF(SONDAGEM!$E77,(IF(Tabela5[[#This Row],[ECP01]]="X",'Dados Aluno '!AH$2,"")),"")</f>
        <v/>
      </c>
      <c r="L51" s="105" t="str">
        <f>IF(SONDAGEM!$E77,(IF(Tabela5[[#This Row],[ECP02]]="X",'Dados Aluno '!AI$2,"")),"")</f>
        <v/>
      </c>
      <c r="M51" s="105" t="str">
        <f>IF(SONDAGEM!$E77,(IF(Tabela5[[#This Row],[ECP03]]="X",'Dados Aluno '!AJ$2,"")),"")</f>
        <v/>
      </c>
      <c r="N51" s="105" t="str">
        <f>IF(SONDAGEM!$E77,(IF(Tabela5[[#This Row],[ECP04]]="X",'Dados Aluno '!AK$2,"")),"")</f>
        <v/>
      </c>
      <c r="O51" s="105" t="str">
        <f>IF(SONDAGEM!$E77,(IF(Tabela5[[#This Row],[ECP05]]="X",'Dados Aluno '!AL$2,"")),"")</f>
        <v/>
      </c>
      <c r="P51" s="105" t="str">
        <f>IF(SONDAGEM!$E77,(IF(Tabela5[[#This Row],[ECP06]]="X",'Dados Aluno '!AM$2,"")),"")</f>
        <v/>
      </c>
      <c r="Q51" s="105" t="str">
        <f>IF(SONDAGEM!$E77,(IF(Tabela5[[#This Row],[NECP01]]="X",'Dados Aluno '!AN$2,"")),"")</f>
        <v/>
      </c>
      <c r="R51" s="131" t="str">
        <f>IF(SONDAGEM!$E77,(IF(Tabela5[[#This Row],[EIS01]]="X",'Dados Aluno '!AO$2,"")),"")</f>
        <v/>
      </c>
      <c r="S51" s="131" t="str">
        <f>IF(SONDAGEM!$E77,(IF(Tabela5[[#This Row],[EIS02]]="X",'Dados Aluno '!AP$2,"")),"")</f>
        <v/>
      </c>
      <c r="T51" s="131" t="str">
        <f>IF(SONDAGEM!$E77,(IF(Tabela5[[#This Row],[EIS03]]="X",'Dados Aluno '!AQ$2,"")),"")</f>
        <v/>
      </c>
      <c r="U51" s="131" t="str">
        <f>IF(SONDAGEM!$E77,(IF(Tabela5[[#This Row],[NEIS01]]="X",'Dados Aluno '!AR$2,"")),"")</f>
        <v/>
      </c>
      <c r="V51" s="131" t="str">
        <f>IF(SONDAGEM!$E77,(IF(Tabela5[[#This Row],[NEIS02]]="X",'Dados Aluno '!AS$2,"")),"")</f>
        <v/>
      </c>
      <c r="W51" s="131" t="str">
        <f>IF(SONDAGEM!$E77,(IF(Tabela5[[#This Row],[NECP03]]="X",'Dados Aluno '!AT$2,"")),"")</f>
        <v/>
      </c>
    </row>
    <row r="52" spans="1:46" s="32" customFormat="1" ht="18.75" x14ac:dyDescent="0.25">
      <c r="A52" s="103">
        <v>14</v>
      </c>
      <c r="B52" s="104" t="s">
        <v>183</v>
      </c>
      <c r="C52" s="56" t="str">
        <f>IF(SONDAGEM!$E78,(IF(Tabela5[[#This Row],[ECM01]]="X",'Dados Aluno '!Z$2,"")),"")</f>
        <v/>
      </c>
      <c r="D52" s="56" t="str">
        <f>IF(SONDAGEM!$E78,(IF(Tabela5[[#This Row],[ECM02]]="X",'Dados Aluno '!AA$2,"")),"")</f>
        <v/>
      </c>
      <c r="E52" s="56" t="str">
        <f>IF(SONDAGEM!$E78,(IF(Tabela5[[#This Row],[ECM03]]="X",'Dados Aluno '!AB$2,"")),"")</f>
        <v/>
      </c>
      <c r="F52" s="56" t="str">
        <f>IF(SONDAGEM!$E78,(IF(Tabela5[[#This Row],[ECM04]]="X",'Dados Aluno '!AC$2,"")),"")</f>
        <v/>
      </c>
      <c r="G52" s="56" t="str">
        <f>IF(SONDAGEM!$E78,(IF(Tabela5[[#This Row],[ECM05]]="X",'Dados Aluno '!AD$2,"")),"")</f>
        <v/>
      </c>
      <c r="H52" s="56" t="str">
        <f>IF(SONDAGEM!$E78,(IF(Tabela5[[#This Row],[ECM06]]="X",'Dados Aluno '!AE$2,"")),"")</f>
        <v/>
      </c>
      <c r="I52" s="56" t="str">
        <f>IF(SONDAGEM!$E78,(IF(Tabela5[[#This Row],[ECM07]]="X",'Dados Aluno '!AF$2,"")),"")</f>
        <v/>
      </c>
      <c r="J52" s="56" t="str">
        <f>IF(SONDAGEM!$E78,(IF(Tabela5[[#This Row],[ECM08]]="X",'Dados Aluno '!AG$2,"")),"")</f>
        <v/>
      </c>
      <c r="K52" s="105" t="str">
        <f>IF(SONDAGEM!$E78,(IF(Tabela5[[#This Row],[ECP01]]="X",'Dados Aluno '!AH$2,"")),"")</f>
        <v/>
      </c>
      <c r="L52" s="105" t="str">
        <f>IF(SONDAGEM!$E78,(IF(Tabela5[[#This Row],[ECP02]]="X",'Dados Aluno '!AI$2,"")),"")</f>
        <v/>
      </c>
      <c r="M52" s="105" t="str">
        <f>IF(SONDAGEM!$E78,(IF(Tabela5[[#This Row],[ECP03]]="X",'Dados Aluno '!AJ$2,"")),"")</f>
        <v/>
      </c>
      <c r="N52" s="105" t="str">
        <f>IF(SONDAGEM!$E78,(IF(Tabela5[[#This Row],[ECP04]]="X",'Dados Aluno '!AK$2,"")),"")</f>
        <v/>
      </c>
      <c r="O52" s="105" t="str">
        <f>IF(SONDAGEM!$E78,(IF(Tabela5[[#This Row],[ECP05]]="X",'Dados Aluno '!AL$2,"")),"")</f>
        <v/>
      </c>
      <c r="P52" s="105" t="str">
        <f>IF(SONDAGEM!$E78,(IF(Tabela5[[#This Row],[ECP06]]="X",'Dados Aluno '!AM$2,"")),"")</f>
        <v/>
      </c>
      <c r="Q52" s="105" t="str">
        <f>IF(SONDAGEM!$E78,(IF(Tabela5[[#This Row],[NECP01]]="X",'Dados Aluno '!AN$2,"")),"")</f>
        <v/>
      </c>
      <c r="R52" s="131" t="str">
        <f>IF(SONDAGEM!$E78,(IF(Tabela5[[#This Row],[EIS01]]="X",'Dados Aluno '!AO$2,"")),"")</f>
        <v/>
      </c>
      <c r="S52" s="131" t="str">
        <f>IF(SONDAGEM!$E78,(IF(Tabela5[[#This Row],[EIS02]]="X",'Dados Aluno '!AP$2,"")),"")</f>
        <v/>
      </c>
      <c r="T52" s="131" t="str">
        <f>IF(SONDAGEM!$E78,(IF(Tabela5[[#This Row],[EIS03]]="X",'Dados Aluno '!AQ$2,"")),"")</f>
        <v/>
      </c>
      <c r="U52" s="131" t="str">
        <f>IF(SONDAGEM!$E78,(IF(Tabela5[[#This Row],[NEIS01]]="X",'Dados Aluno '!AR$2,"")),"")</f>
        <v/>
      </c>
      <c r="V52" s="131" t="str">
        <f>IF(SONDAGEM!$E78,(IF(Tabela5[[#This Row],[NEIS02]]="X",'Dados Aluno '!AS$2,"")),"")</f>
        <v/>
      </c>
      <c r="W52" s="131" t="str">
        <f>IF(SONDAGEM!$E78,(IF(Tabela5[[#This Row],[NECP03]]="X",'Dados Aluno '!AT$2,"")),"")</f>
        <v/>
      </c>
    </row>
    <row r="53" spans="1:46" s="32" customFormat="1" ht="18.75" x14ac:dyDescent="0.25">
      <c r="A53" s="103">
        <v>15</v>
      </c>
      <c r="B53" s="104" t="s">
        <v>51</v>
      </c>
      <c r="C53" s="56" t="str">
        <f>IF(SONDAGEM!$E79,(IF(Tabela5[[#This Row],[ECM01]]="X",'Dados Aluno '!Z$2,"")),"")</f>
        <v/>
      </c>
      <c r="D53" s="56" t="str">
        <f>IF(SONDAGEM!$E79,(IF(Tabela5[[#This Row],[ECM02]]="X",'Dados Aluno '!AA$2,"")),"")</f>
        <v/>
      </c>
      <c r="E53" s="56" t="str">
        <f>IF(SONDAGEM!$E79,(IF(Tabela5[[#This Row],[ECM03]]="X",'Dados Aluno '!AB$2,"")),"")</f>
        <v/>
      </c>
      <c r="F53" s="56" t="str">
        <f>IF(SONDAGEM!$E79,(IF(Tabela5[[#This Row],[ECM04]]="X",'Dados Aluno '!AC$2,"")),"")</f>
        <v/>
      </c>
      <c r="G53" s="56" t="str">
        <f>IF(SONDAGEM!$E79,(IF(Tabela5[[#This Row],[ECM05]]="X",'Dados Aluno '!AD$2,"")),"")</f>
        <v/>
      </c>
      <c r="H53" s="56" t="str">
        <f>IF(SONDAGEM!$E79,(IF(Tabela5[[#This Row],[ECM06]]="X",'Dados Aluno '!AE$2,"")),"")</f>
        <v/>
      </c>
      <c r="I53" s="56" t="str">
        <f>IF(SONDAGEM!$E79,(IF(Tabela5[[#This Row],[ECM07]]="X",'Dados Aluno '!AF$2,"")),"")</f>
        <v/>
      </c>
      <c r="J53" s="56" t="str">
        <f>IF(SONDAGEM!$E79,(IF(Tabela5[[#This Row],[ECM08]]="X",'Dados Aluno '!AG$2,"")),"")</f>
        <v/>
      </c>
      <c r="K53" s="105" t="str">
        <f>IF(SONDAGEM!$E79,(IF(Tabela5[[#This Row],[ECP01]]="X",'Dados Aluno '!AH$2,"")),"")</f>
        <v/>
      </c>
      <c r="L53" s="105" t="str">
        <f>IF(SONDAGEM!$E79,(IF(Tabela5[[#This Row],[ECP02]]="X",'Dados Aluno '!AI$2,"")),"")</f>
        <v/>
      </c>
      <c r="M53" s="105" t="str">
        <f>IF(SONDAGEM!$E79,(IF(Tabela5[[#This Row],[ECP03]]="X",'Dados Aluno '!AJ$2,"")),"")</f>
        <v/>
      </c>
      <c r="N53" s="105" t="str">
        <f>IF(SONDAGEM!$E79,(IF(Tabela5[[#This Row],[ECP04]]="X",'Dados Aluno '!AK$2,"")),"")</f>
        <v/>
      </c>
      <c r="O53" s="105" t="str">
        <f>IF(SONDAGEM!$E79,(IF(Tabela5[[#This Row],[ECP05]]="X",'Dados Aluno '!AL$2,"")),"")</f>
        <v/>
      </c>
      <c r="P53" s="105" t="str">
        <f>IF(SONDAGEM!$E79,(IF(Tabela5[[#This Row],[ECP06]]="X",'Dados Aluno '!AM$2,"")),"")</f>
        <v/>
      </c>
      <c r="Q53" s="105" t="str">
        <f>IF(SONDAGEM!$E79,(IF(Tabela5[[#This Row],[NECP01]]="X",'Dados Aluno '!AN$2,"")),"")</f>
        <v/>
      </c>
      <c r="R53" s="131" t="str">
        <f>IF(SONDAGEM!$E79,(IF(Tabela5[[#This Row],[EIS01]]="X",'Dados Aluno '!AO$2,"")),"")</f>
        <v/>
      </c>
      <c r="S53" s="131" t="str">
        <f>IF(SONDAGEM!$E79,(IF(Tabela5[[#This Row],[EIS02]]="X",'Dados Aluno '!AP$2,"")),"")</f>
        <v/>
      </c>
      <c r="T53" s="131" t="str">
        <f>IF(SONDAGEM!$E79,(IF(Tabela5[[#This Row],[EIS03]]="X",'Dados Aluno '!AQ$2,"")),"")</f>
        <v/>
      </c>
      <c r="U53" s="131" t="str">
        <f>IF(SONDAGEM!$E79,(IF(Tabela5[[#This Row],[NEIS01]]="X",'Dados Aluno '!AR$2,"")),"")</f>
        <v/>
      </c>
      <c r="V53" s="131" t="str">
        <f>IF(SONDAGEM!$E79,(IF(Tabela5[[#This Row],[NEIS02]]="X",'Dados Aluno '!AS$2,"")),"")</f>
        <v/>
      </c>
      <c r="W53" s="131" t="str">
        <f>IF(SONDAGEM!$E79,(IF(Tabela5[[#This Row],[NECP03]]="X",'Dados Aluno '!AT$2,"")),"")</f>
        <v/>
      </c>
    </row>
    <row r="54" spans="1:46" s="32" customFormat="1" ht="18.75" x14ac:dyDescent="0.25">
      <c r="A54" s="103">
        <v>16</v>
      </c>
      <c r="B54" s="104" t="s">
        <v>52</v>
      </c>
      <c r="C54" s="56" t="str">
        <f>IF(SONDAGEM!$E80,(IF(Tabela5[[#This Row],[ECM01]]="X",'Dados Aluno '!Z$2,"")),"")</f>
        <v/>
      </c>
      <c r="D54" s="56" t="str">
        <f>IF(SONDAGEM!$E80,(IF(Tabela5[[#This Row],[ECM02]]="X",'Dados Aluno '!AA$2,"")),"")</f>
        <v/>
      </c>
      <c r="E54" s="56" t="str">
        <f>IF(SONDAGEM!$E80,(IF(Tabela5[[#This Row],[ECM03]]="X",'Dados Aluno '!AB$2,"")),"")</f>
        <v/>
      </c>
      <c r="F54" s="56" t="str">
        <f>IF(SONDAGEM!$E80,(IF(Tabela5[[#This Row],[ECM04]]="X",'Dados Aluno '!AC$2,"")),"")</f>
        <v/>
      </c>
      <c r="G54" s="56" t="str">
        <f>IF(SONDAGEM!$E80,(IF(Tabela5[[#This Row],[ECM05]]="X",'Dados Aluno '!AD$2,"")),"")</f>
        <v/>
      </c>
      <c r="H54" s="56" t="str">
        <f>IF(SONDAGEM!$E80,(IF(Tabela5[[#This Row],[ECM06]]="X",'Dados Aluno '!AE$2,"")),"")</f>
        <v/>
      </c>
      <c r="I54" s="56" t="str">
        <f>IF(SONDAGEM!$E80,(IF(Tabela5[[#This Row],[ECM07]]="X",'Dados Aluno '!AF$2,"")),"")</f>
        <v/>
      </c>
      <c r="J54" s="56" t="str">
        <f>IF(SONDAGEM!$E80,(IF(Tabela5[[#This Row],[ECM08]]="X",'Dados Aluno '!AG$2,"")),"")</f>
        <v/>
      </c>
      <c r="K54" s="105" t="str">
        <f>IF(SONDAGEM!$E80,(IF(Tabela5[[#This Row],[ECP01]]="X",'Dados Aluno '!AH$2,"")),"")</f>
        <v/>
      </c>
      <c r="L54" s="105" t="str">
        <f>IF(SONDAGEM!$E80,(IF(Tabela5[[#This Row],[ECP02]]="X",'Dados Aluno '!AI$2,"")),"")</f>
        <v/>
      </c>
      <c r="M54" s="105" t="str">
        <f>IF(SONDAGEM!$E80,(IF(Tabela5[[#This Row],[ECP03]]="X",'Dados Aluno '!AJ$2,"")),"")</f>
        <v/>
      </c>
      <c r="N54" s="105" t="str">
        <f>IF(SONDAGEM!$E80,(IF(Tabela5[[#This Row],[ECP04]]="X",'Dados Aluno '!AK$2,"")),"")</f>
        <v/>
      </c>
      <c r="O54" s="105" t="str">
        <f>IF(SONDAGEM!$E80,(IF(Tabela5[[#This Row],[ECP05]]="X",'Dados Aluno '!AL$2,"")),"")</f>
        <v/>
      </c>
      <c r="P54" s="105" t="str">
        <f>IF(SONDAGEM!$E80,(IF(Tabela5[[#This Row],[ECP06]]="X",'Dados Aluno '!AM$2,"")),"")</f>
        <v/>
      </c>
      <c r="Q54" s="105" t="str">
        <f>IF(SONDAGEM!$E80,(IF(Tabela5[[#This Row],[NECP01]]="X",'Dados Aluno '!AN$2,"")),"")</f>
        <v/>
      </c>
      <c r="R54" s="131" t="str">
        <f>IF(SONDAGEM!$E80,(IF(Tabela5[[#This Row],[EIS01]]="X",'Dados Aluno '!AO$2,"")),"")</f>
        <v/>
      </c>
      <c r="S54" s="131" t="str">
        <f>IF(SONDAGEM!$E80,(IF(Tabela5[[#This Row],[EIS02]]="X",'Dados Aluno '!AP$2,"")),"")</f>
        <v/>
      </c>
      <c r="T54" s="131" t="str">
        <f>IF(SONDAGEM!$E80,(IF(Tabela5[[#This Row],[EIS03]]="X",'Dados Aluno '!AQ$2,"")),"")</f>
        <v/>
      </c>
      <c r="U54" s="131" t="str">
        <f>IF(SONDAGEM!$E80,(IF(Tabela5[[#This Row],[NEIS01]]="X",'Dados Aluno '!AR$2,"")),"")</f>
        <v/>
      </c>
      <c r="V54" s="131" t="str">
        <f>IF(SONDAGEM!$E80,(IF(Tabela5[[#This Row],[NEIS02]]="X",'Dados Aluno '!AS$2,"")),"")</f>
        <v/>
      </c>
      <c r="W54" s="131" t="str">
        <f>IF(SONDAGEM!$E80,(IF(Tabela5[[#This Row],[NECP03]]="X",'Dados Aluno '!AT$2,"")),"")</f>
        <v/>
      </c>
    </row>
    <row r="55" spans="1:46" s="32" customFormat="1" ht="21.75" thickBot="1" x14ac:dyDescent="0.3">
      <c r="A55" s="108">
        <v>17</v>
      </c>
      <c r="B55" s="109" t="s">
        <v>53</v>
      </c>
      <c r="C55" s="56" t="str">
        <f>IF(SONDAGEM!$E81,(IF(Tabela5[[#This Row],[ECM01]]="X",'Dados Aluno '!Z$2,"")),"")</f>
        <v/>
      </c>
      <c r="D55" s="56" t="str">
        <f>IF(SONDAGEM!$E81,(IF(Tabela5[[#This Row],[ECM02]]="X",'Dados Aluno '!AA$2,"")),"")</f>
        <v/>
      </c>
      <c r="E55" s="56" t="str">
        <f>IF(SONDAGEM!$E81,(IF(Tabela5[[#This Row],[ECM03]]="X",'Dados Aluno '!AB$2,"")),"")</f>
        <v/>
      </c>
      <c r="F55" s="56" t="str">
        <f>IF(SONDAGEM!$E81,(IF(Tabela5[[#This Row],[ECM04]]="X",'Dados Aluno '!AC$2,"")),"")</f>
        <v/>
      </c>
      <c r="G55" s="56" t="str">
        <f>IF(SONDAGEM!$E81,(IF(Tabela5[[#This Row],[ECM05]]="X",'Dados Aluno '!AD$2,"")),"")</f>
        <v/>
      </c>
      <c r="H55" s="56" t="str">
        <f>IF(SONDAGEM!$E81,(IF(Tabela5[[#This Row],[ECM06]]="X",'Dados Aluno '!AE$2,"")),"")</f>
        <v/>
      </c>
      <c r="I55" s="56" t="str">
        <f>IF(SONDAGEM!$E81,(IF(Tabela5[[#This Row],[ECM07]]="X",'Dados Aluno '!AF$2,"")),"")</f>
        <v/>
      </c>
      <c r="J55" s="56" t="str">
        <f>IF(SONDAGEM!$E81,(IF(Tabela5[[#This Row],[ECM08]]="X",'Dados Aluno '!AG$2,"")),"")</f>
        <v/>
      </c>
      <c r="K55" s="105" t="str">
        <f>IF(SONDAGEM!$E81,(IF(Tabela5[[#This Row],[ECP01]]="X",'Dados Aluno '!AH$2,"")),"")</f>
        <v/>
      </c>
      <c r="L55" s="105" t="str">
        <f>IF(SONDAGEM!$E81,(IF(Tabela5[[#This Row],[ECP02]]="X",'Dados Aluno '!AI$2,"")),"")</f>
        <v/>
      </c>
      <c r="M55" s="105" t="str">
        <f>IF(SONDAGEM!$E81,(IF(Tabela5[[#This Row],[ECP03]]="X",'Dados Aluno '!AJ$2,"")),"")</f>
        <v/>
      </c>
      <c r="N55" s="105" t="str">
        <f>IF(SONDAGEM!$E81,(IF(Tabela5[[#This Row],[ECP04]]="X",'Dados Aluno '!AK$2,"")),"")</f>
        <v/>
      </c>
      <c r="O55" s="105" t="str">
        <f>IF(SONDAGEM!$E81,(IF(Tabela5[[#This Row],[ECP05]]="X",'Dados Aluno '!AL$2,"")),"")</f>
        <v/>
      </c>
      <c r="P55" s="105" t="str">
        <f>IF(SONDAGEM!$E81,(IF(Tabela5[[#This Row],[ECP06]]="X",'Dados Aluno '!AM$2,"")),"")</f>
        <v/>
      </c>
      <c r="Q55" s="105" t="str">
        <f>IF(SONDAGEM!$E81,(IF(Tabela5[[#This Row],[NECP01]]="X",'Dados Aluno '!AN$2,"")),"")</f>
        <v/>
      </c>
      <c r="R55" s="131" t="str">
        <f>IF(SONDAGEM!$E81,(IF(Tabela5[[#This Row],[EIS01]]="X",'Dados Aluno '!AO$2,"")),"")</f>
        <v/>
      </c>
      <c r="S55" s="131" t="str">
        <f>IF(SONDAGEM!$E81,(IF(Tabela5[[#This Row],[EIS02]]="X",'Dados Aluno '!AP$2,"")),"")</f>
        <v/>
      </c>
      <c r="T55" s="131" t="str">
        <f>IF(SONDAGEM!$E81,(IF(Tabela5[[#This Row],[EIS03]]="X",'Dados Aluno '!AQ$2,"")),"")</f>
        <v/>
      </c>
      <c r="U55" s="131" t="str">
        <f>IF(SONDAGEM!$E81,(IF(Tabela5[[#This Row],[NEIS01]]="X",'Dados Aluno '!AR$2,"")),"")</f>
        <v/>
      </c>
      <c r="V55" s="131" t="str">
        <f>IF(SONDAGEM!$E81,(IF(Tabela5[[#This Row],[NEIS02]]="X",'Dados Aluno '!AS$2,"")),"")</f>
        <v/>
      </c>
      <c r="W55" s="131" t="str">
        <f>IF(SONDAGEM!$E81,(IF(Tabela5[[#This Row],[NECP03]]="X",'Dados Aluno '!AT$2,"")),"")</f>
        <v/>
      </c>
      <c r="Z55" s="33"/>
      <c r="AA55" s="33"/>
    </row>
    <row r="56" spans="1:46" s="33" customFormat="1" ht="42" customHeight="1" thickBot="1" x14ac:dyDescent="0.3">
      <c r="A56" s="113" t="s">
        <v>35</v>
      </c>
      <c r="B56" s="114">
        <f>SUBTOTAL(103,Tabela51215[HABILIDADES])</f>
        <v>17</v>
      </c>
      <c r="C56" s="76">
        <f>COUNTIF(Tabela51215[ECM01],Z2)</f>
        <v>0</v>
      </c>
      <c r="D56" s="76">
        <f>COUNTIF(Tabela51215[ECM02],AA2)</f>
        <v>0</v>
      </c>
      <c r="E56" s="76">
        <f>COUNTIF(Tabela51215[ECM03],AB2)</f>
        <v>0</v>
      </c>
      <c r="F56" s="76">
        <f>COUNTIF(Tabela51215[ECM04],AC2)</f>
        <v>0</v>
      </c>
      <c r="G56" s="76">
        <f>COUNTIF(Tabela51215[ECM05],AD2)</f>
        <v>0</v>
      </c>
      <c r="H56" s="76">
        <f>COUNTIF(Tabela51215[ECM06],AE2)</f>
        <v>0</v>
      </c>
      <c r="I56" s="76">
        <f>COUNTIF(Tabela51215[ECM07],AF2)</f>
        <v>0</v>
      </c>
      <c r="J56" s="76">
        <f>COUNTIF(Tabela51215[ECM08],AG2)</f>
        <v>0</v>
      </c>
      <c r="K56" s="115">
        <f>COUNTIF(Tabela51215[ECP01],AH2)</f>
        <v>0</v>
      </c>
      <c r="L56" s="115">
        <f>COUNTIF(Tabela51215[ECP02],AI2)</f>
        <v>0</v>
      </c>
      <c r="M56" s="115">
        <f>COUNTIF(Tabela51215[ECP03],AJ2)</f>
        <v>0</v>
      </c>
      <c r="N56" s="115">
        <f>COUNTIF(Tabela51215[ECP04],AK2)</f>
        <v>0</v>
      </c>
      <c r="O56" s="115">
        <f>COUNTIF(Tabela51215[ECP05],AL2)</f>
        <v>0</v>
      </c>
      <c r="P56" s="115">
        <f>COUNTIF(Tabela51215[ECP06],AM2)</f>
        <v>0</v>
      </c>
      <c r="Q56" s="115">
        <f>COUNTIF(Tabela51215[NECP01],AN2)</f>
        <v>0</v>
      </c>
      <c r="R56" s="146">
        <f>COUNTIF(Tabela51215[EIS01],AO2)</f>
        <v>0</v>
      </c>
      <c r="S56" s="146">
        <f>COUNTIF(Tabela51215[EIS02],AP2)</f>
        <v>0</v>
      </c>
      <c r="T56" s="146">
        <f>COUNTIF(Tabela51215[EIS03],AQ2)</f>
        <v>0</v>
      </c>
      <c r="U56" s="146">
        <f>COUNTIF(Tabela51215[NEIS01],AR2)</f>
        <v>0</v>
      </c>
      <c r="V56" s="146">
        <f>COUNTIF(Tabela51215[NEIS02],AS2)</f>
        <v>0</v>
      </c>
      <c r="W56" s="146">
        <f>COUNTIF(Tabela51215[NECP03],AT2)</f>
        <v>0</v>
      </c>
      <c r="Z56" s="31"/>
      <c r="AA56" s="31"/>
    </row>
    <row r="57" spans="1:46" s="31" customFormat="1" ht="42" customHeight="1" thickBot="1" x14ac:dyDescent="0.3">
      <c r="A57" s="117"/>
      <c r="B57" s="118"/>
      <c r="C57" s="119"/>
      <c r="D57" s="119"/>
      <c r="E57" s="119"/>
      <c r="F57" s="119"/>
      <c r="G57" s="119"/>
      <c r="H57" s="119"/>
      <c r="I57" s="120"/>
      <c r="J57" s="119"/>
      <c r="K57" s="119"/>
      <c r="L57" s="119"/>
      <c r="M57" s="119"/>
      <c r="N57" s="120"/>
      <c r="O57" s="120"/>
      <c r="P57" s="119"/>
      <c r="Q57" s="119"/>
      <c r="R57" s="119"/>
      <c r="S57" s="119"/>
      <c r="T57" s="119"/>
      <c r="U57" s="119"/>
      <c r="V57" s="119"/>
      <c r="W57" s="119"/>
      <c r="Z57" s="32"/>
      <c r="AA57" s="32"/>
    </row>
    <row r="58" spans="1:46" s="32" customFormat="1" ht="57" customHeight="1" thickBot="1" x14ac:dyDescent="0.3">
      <c r="A58" s="314" t="s">
        <v>83</v>
      </c>
      <c r="B58" s="315"/>
      <c r="C58" s="315"/>
      <c r="D58" s="315"/>
      <c r="E58" s="315"/>
      <c r="F58" s="315"/>
      <c r="G58" s="315"/>
      <c r="H58" s="315"/>
      <c r="I58" s="315"/>
      <c r="J58" s="315"/>
      <c r="K58" s="315"/>
      <c r="L58" s="315"/>
      <c r="M58" s="315"/>
      <c r="N58" s="315"/>
      <c r="O58" s="315"/>
      <c r="P58" s="315"/>
      <c r="Q58" s="315"/>
      <c r="R58" s="315"/>
      <c r="S58" s="315"/>
      <c r="T58" s="315"/>
      <c r="U58" s="315"/>
      <c r="V58" s="315"/>
      <c r="W58" s="315"/>
    </row>
    <row r="59" spans="1:46" s="32" customFormat="1" ht="57.75" customHeight="1" thickBot="1" x14ac:dyDescent="0.3">
      <c r="A59" s="122" t="s">
        <v>0</v>
      </c>
      <c r="B59" s="48" t="s">
        <v>5</v>
      </c>
      <c r="C59" s="151" t="s">
        <v>108</v>
      </c>
      <c r="D59" s="151" t="s">
        <v>109</v>
      </c>
      <c r="E59" s="151" t="s">
        <v>110</v>
      </c>
      <c r="F59" s="151" t="s">
        <v>111</v>
      </c>
      <c r="G59" s="151" t="s">
        <v>112</v>
      </c>
      <c r="H59" s="151" t="s">
        <v>113</v>
      </c>
      <c r="I59" s="151" t="s">
        <v>114</v>
      </c>
      <c r="J59" s="151" t="s">
        <v>115</v>
      </c>
      <c r="K59" s="153" t="s">
        <v>116</v>
      </c>
      <c r="L59" s="153" t="s">
        <v>117</v>
      </c>
      <c r="M59" s="153" t="s">
        <v>118</v>
      </c>
      <c r="N59" s="153" t="s">
        <v>119</v>
      </c>
      <c r="O59" s="153" t="s">
        <v>120</v>
      </c>
      <c r="P59" s="153" t="s">
        <v>121</v>
      </c>
      <c r="Q59" s="153" t="s">
        <v>122</v>
      </c>
      <c r="R59" s="152" t="s">
        <v>123</v>
      </c>
      <c r="S59" s="152" t="s">
        <v>124</v>
      </c>
      <c r="T59" s="152" t="s">
        <v>125</v>
      </c>
      <c r="U59" s="152" t="s">
        <v>127</v>
      </c>
      <c r="V59" s="152" t="s">
        <v>126</v>
      </c>
      <c r="W59" s="152" t="s">
        <v>128</v>
      </c>
      <c r="Z59" s="176" t="s">
        <v>108</v>
      </c>
      <c r="AA59" s="176" t="s">
        <v>109</v>
      </c>
      <c r="AB59" s="176" t="s">
        <v>110</v>
      </c>
      <c r="AC59" s="176" t="s">
        <v>111</v>
      </c>
      <c r="AD59" s="176" t="s">
        <v>112</v>
      </c>
      <c r="AE59" s="176" t="s">
        <v>113</v>
      </c>
      <c r="AF59" s="176" t="s">
        <v>114</v>
      </c>
      <c r="AG59" s="176" t="s">
        <v>115</v>
      </c>
      <c r="AH59" s="177" t="s">
        <v>116</v>
      </c>
      <c r="AI59" s="177" t="s">
        <v>117</v>
      </c>
      <c r="AJ59" s="177" t="s">
        <v>118</v>
      </c>
      <c r="AK59" s="177" t="s">
        <v>119</v>
      </c>
      <c r="AL59" s="177" t="s">
        <v>120</v>
      </c>
      <c r="AM59" s="177" t="s">
        <v>121</v>
      </c>
      <c r="AN59" s="177" t="s">
        <v>122</v>
      </c>
      <c r="AO59" s="178" t="s">
        <v>123</v>
      </c>
      <c r="AP59" s="178" t="s">
        <v>124</v>
      </c>
      <c r="AQ59" s="178" t="s">
        <v>125</v>
      </c>
      <c r="AR59" s="178" t="s">
        <v>127</v>
      </c>
      <c r="AS59" s="178" t="s">
        <v>126</v>
      </c>
      <c r="AT59" s="179" t="s">
        <v>128</v>
      </c>
    </row>
    <row r="60" spans="1:46" s="32" customFormat="1" ht="18.75" x14ac:dyDescent="0.25">
      <c r="A60" s="124">
        <v>1</v>
      </c>
      <c r="B60" s="125" t="s">
        <v>55</v>
      </c>
      <c r="C60" s="56" t="str">
        <f>IF(SONDAGEM!$E86,(IF(Tabela6[[#This Row],[ECM01]]="X",'Dados Aluno '!Z$2,"")),"")</f>
        <v/>
      </c>
      <c r="D60" s="56" t="str">
        <f>IF(SONDAGEM!$E86,(IF(Tabela6[[#This Row],[ECM02]]="X",'Dados Aluno '!AA$2,"")),"")</f>
        <v/>
      </c>
      <c r="E60" s="56" t="str">
        <f>IF(SONDAGEM!$E86,(IF(Tabela6[[#This Row],[ECM03]]="X",'Dados Aluno '!AB$2,"")),"")</f>
        <v/>
      </c>
      <c r="F60" s="56" t="str">
        <f>IF(SONDAGEM!$E86,(IF(Tabela6[[#This Row],[ECM04]]="X",'Dados Aluno '!AC$2,"")),"")</f>
        <v/>
      </c>
      <c r="G60" s="56" t="str">
        <f>IF(SONDAGEM!$E86,(IF(Tabela6[[#This Row],[ECM05]]="X",'Dados Aluno '!AD$2,"")),"")</f>
        <v/>
      </c>
      <c r="H60" s="56" t="str">
        <f>IF(SONDAGEM!$E86,(IF(Tabela6[[#This Row],[ECM06]]="X",'Dados Aluno '!AE$2,"")),"")</f>
        <v/>
      </c>
      <c r="I60" s="56" t="str">
        <f>IF(SONDAGEM!$E86,(IF(Tabela6[[#This Row],[ECM07]]="X",'Dados Aluno '!AF$2,"")),"")</f>
        <v/>
      </c>
      <c r="J60" s="56" t="str">
        <f>IF(SONDAGEM!$E86,(IF(Tabela6[[#This Row],[ECM08]]="X",'Dados Aluno '!AG$2,"")),"")</f>
        <v/>
      </c>
      <c r="K60" s="105" t="str">
        <f>IF(SONDAGEM!$E86,(IF(Tabela6[[#This Row],[ECP01]]="X",'Dados Aluno '!AH$2,"")),"")</f>
        <v/>
      </c>
      <c r="L60" s="105" t="str">
        <f>IF(SONDAGEM!$E86,(IF(Tabela6[[#This Row],[ECP02]]="X",'Dados Aluno '!AI$2,"")),"")</f>
        <v/>
      </c>
      <c r="M60" s="105" t="str">
        <f>IF(SONDAGEM!$E86,(IF(Tabela6[[#This Row],[ECP03]]="X",'Dados Aluno '!AJ$2,"")),"")</f>
        <v/>
      </c>
      <c r="N60" s="105" t="str">
        <f>IF(SONDAGEM!$E86,(IF(Tabela6[[#This Row],[ECP04]]="X",'Dados Aluno '!AK$2,"")),"")</f>
        <v/>
      </c>
      <c r="O60" s="105" t="str">
        <f>IF(SONDAGEM!$E86,(IF(Tabela6[[#This Row],[ECP05]]="X",'Dados Aluno '!AL$2,"")),"")</f>
        <v/>
      </c>
      <c r="P60" s="105" t="str">
        <f>IF(SONDAGEM!$E86,(IF(Tabela6[[#This Row],[ECP06]]="X",'Dados Aluno '!AM$2,"")),"")</f>
        <v/>
      </c>
      <c r="Q60" s="105" t="str">
        <f>IF(SONDAGEM!$E86,(IF(Tabela6[[#This Row],[NECP01]]="X",'Dados Aluno '!AN$2,"")),"")</f>
        <v/>
      </c>
      <c r="R60" s="131" t="str">
        <f>IF(SONDAGEM!$E86,(IF(Tabela6[[#This Row],[EIS01]]="X",'Dados Aluno '!AO$2,"")),"")</f>
        <v/>
      </c>
      <c r="S60" s="131" t="str">
        <f>IF(SONDAGEM!$E86,(IF(Tabela6[[#This Row],[EIS02]]="X",'Dados Aluno '!AP$2,"")),"")</f>
        <v/>
      </c>
      <c r="T60" s="131" t="str">
        <f>IF(SONDAGEM!$E86,(IF(Tabela6[[#This Row],[EIS03]]="X",'Dados Aluno '!AQ$2,"")),"")</f>
        <v/>
      </c>
      <c r="U60" s="131" t="str">
        <f>IF(SONDAGEM!$E86,(IF(Tabela6[[#This Row],[NEIS01]]="X",'Dados Aluno '!AR$2,"")),"")</f>
        <v/>
      </c>
      <c r="V60" s="131" t="str">
        <f>IF(SONDAGEM!$E86,(IF(Tabela6[[#This Row],[NEIS02]]="X",'Dados Aluno '!AS$2,"")),"")</f>
        <v/>
      </c>
      <c r="W60" s="131" t="str">
        <f>IF(SONDAGEM!$E86,(IF(Tabela6[[#This Row],[NECP03]]="X",'Dados Aluno '!AT$2,"")),"")</f>
        <v/>
      </c>
      <c r="AO60" s="32">
        <f>Tabela61316[[#Totals],[EIS01]]</f>
        <v>0</v>
      </c>
      <c r="AP60" s="32">
        <f>Tabela61316[[#Totals],[EIS02]]</f>
        <v>0</v>
      </c>
      <c r="AQ60" s="32">
        <f>Tabela61316[[#Totals],[EIS03]]</f>
        <v>0</v>
      </c>
      <c r="AR60" s="32">
        <f>Tabela61316[[#Totals],[NEIS01]]</f>
        <v>0</v>
      </c>
      <c r="AS60" s="32">
        <f>Tabela61316[[#Totals],[NEIS02]]</f>
        <v>0</v>
      </c>
      <c r="AT60" s="32">
        <f>Tabela61316[[#Totals],[NECP03]]</f>
        <v>0</v>
      </c>
    </row>
    <row r="61" spans="1:46" s="32" customFormat="1" ht="18.75" x14ac:dyDescent="0.25">
      <c r="A61" s="129">
        <v>2</v>
      </c>
      <c r="B61" s="130" t="s">
        <v>56</v>
      </c>
      <c r="C61" s="56" t="str">
        <f>IF(SONDAGEM!$E87,(IF(Tabela6[[#This Row],[ECM01]]="X",'Dados Aluno '!Z$2,"")),"")</f>
        <v/>
      </c>
      <c r="D61" s="56" t="str">
        <f>IF(SONDAGEM!$E87,(IF(Tabela6[[#This Row],[ECM02]]="X",'Dados Aluno '!AA$2,"")),"")</f>
        <v/>
      </c>
      <c r="E61" s="56" t="str">
        <f>IF(SONDAGEM!$E87,(IF(Tabela6[[#This Row],[ECM03]]="X",'Dados Aluno '!AB$2,"")),"")</f>
        <v/>
      </c>
      <c r="F61" s="56" t="str">
        <f>IF(SONDAGEM!$E87,(IF(Tabela6[[#This Row],[ECM04]]="X",'Dados Aluno '!AC$2,"")),"")</f>
        <v/>
      </c>
      <c r="G61" s="56" t="str">
        <f>IF(SONDAGEM!$E87,(IF(Tabela6[[#This Row],[ECM05]]="X",'Dados Aluno '!AD$2,"")),"")</f>
        <v/>
      </c>
      <c r="H61" s="56" t="str">
        <f>IF(SONDAGEM!$E87,(IF(Tabela6[[#This Row],[ECM06]]="X",'Dados Aluno '!AE$2,"")),"")</f>
        <v/>
      </c>
      <c r="I61" s="56" t="str">
        <f>IF(SONDAGEM!$E87,(IF(Tabela6[[#This Row],[ECM07]]="X",'Dados Aluno '!AF$2,"")),"")</f>
        <v/>
      </c>
      <c r="J61" s="56" t="str">
        <f>IF(SONDAGEM!$E87,(IF(Tabela6[[#This Row],[ECM08]]="X",'Dados Aluno '!AG$2,"")),"")</f>
        <v/>
      </c>
      <c r="K61" s="105" t="str">
        <f>IF(SONDAGEM!$E87,(IF(Tabela6[[#This Row],[ECP01]]="X",'Dados Aluno '!AH$2,"")),"")</f>
        <v/>
      </c>
      <c r="L61" s="105" t="str">
        <f>IF(SONDAGEM!$E87,(IF(Tabela6[[#This Row],[ECP02]]="X",'Dados Aluno '!AI$2,"")),"")</f>
        <v/>
      </c>
      <c r="M61" s="105" t="str">
        <f>IF(SONDAGEM!$E87,(IF(Tabela6[[#This Row],[ECP03]]="X",'Dados Aluno '!AJ$2,"")),"")</f>
        <v/>
      </c>
      <c r="N61" s="105" t="str">
        <f>IF(SONDAGEM!$E87,(IF(Tabela6[[#This Row],[ECP04]]="X",'Dados Aluno '!AK$2,"")),"")</f>
        <v/>
      </c>
      <c r="O61" s="105" t="str">
        <f>IF(SONDAGEM!$E87,(IF(Tabela6[[#This Row],[ECP05]]="X",'Dados Aluno '!AL$2,"")),"")</f>
        <v/>
      </c>
      <c r="P61" s="105" t="str">
        <f>IF(SONDAGEM!$E87,(IF(Tabela6[[#This Row],[ECP06]]="X",'Dados Aluno '!AM$2,"")),"")</f>
        <v/>
      </c>
      <c r="Q61" s="105" t="str">
        <f>IF(SONDAGEM!$E87,(IF(Tabela6[[#This Row],[NECP01]]="X",'Dados Aluno '!AN$2,"")),"")</f>
        <v/>
      </c>
      <c r="R61" s="131" t="str">
        <f>IF(SONDAGEM!$E87,(IF(Tabela6[[#This Row],[EIS01]]="X",'Dados Aluno '!AO$2,"")),"")</f>
        <v/>
      </c>
      <c r="S61" s="131" t="str">
        <f>IF(SONDAGEM!$E87,(IF(Tabela6[[#This Row],[EIS02]]="X",'Dados Aluno '!AP$2,"")),"")</f>
        <v/>
      </c>
      <c r="T61" s="131" t="str">
        <f>IF(SONDAGEM!$E87,(IF(Tabela6[[#This Row],[EIS03]]="X",'Dados Aluno '!AQ$2,"")),"")</f>
        <v/>
      </c>
      <c r="U61" s="131" t="str">
        <f>IF(SONDAGEM!$E87,(IF(Tabela6[[#This Row],[NEIS01]]="X",'Dados Aluno '!AR$2,"")),"")</f>
        <v/>
      </c>
      <c r="V61" s="131" t="str">
        <f>IF(SONDAGEM!$E87,(IF(Tabela6[[#This Row],[NEIS02]]="X",'Dados Aluno '!AS$2,"")),"")</f>
        <v/>
      </c>
      <c r="W61" s="131" t="str">
        <f>IF(SONDAGEM!$E87,(IF(Tabela6[[#This Row],[NECP03]]="X",'Dados Aluno '!AT$2,"")),"")</f>
        <v/>
      </c>
      <c r="Z61" s="190" t="s">
        <v>131</v>
      </c>
      <c r="AA61" s="190" t="s">
        <v>132</v>
      </c>
      <c r="AJ61" s="182" t="s">
        <v>136</v>
      </c>
      <c r="AK61" s="182" t="s">
        <v>137</v>
      </c>
      <c r="AM61" s="182" t="s">
        <v>141</v>
      </c>
      <c r="AN61" s="182" t="s">
        <v>140</v>
      </c>
    </row>
    <row r="62" spans="1:46" s="32" customFormat="1" ht="18.75" x14ac:dyDescent="0.25">
      <c r="A62" s="129">
        <v>3</v>
      </c>
      <c r="B62" s="130" t="s">
        <v>57</v>
      </c>
      <c r="C62" s="56" t="str">
        <f>IF(SONDAGEM!$E88,(IF(Tabela6[[#This Row],[ECM01]]="X",'Dados Aluno '!Z$2,"")),"")</f>
        <v/>
      </c>
      <c r="D62" s="56" t="str">
        <f>IF(SONDAGEM!$E88,(IF(Tabela6[[#This Row],[ECM02]]="X",'Dados Aluno '!AA$2,"")),"")</f>
        <v/>
      </c>
      <c r="E62" s="56" t="str">
        <f>IF(SONDAGEM!$E88,(IF(Tabela6[[#This Row],[ECM03]]="X",'Dados Aluno '!AB$2,"")),"")</f>
        <v/>
      </c>
      <c r="F62" s="56" t="str">
        <f>IF(SONDAGEM!$E88,(IF(Tabela6[[#This Row],[ECM04]]="X",'Dados Aluno '!AC$2,"")),"")</f>
        <v/>
      </c>
      <c r="G62" s="56" t="str">
        <f>IF(SONDAGEM!$E88,(IF(Tabela6[[#This Row],[ECM05]]="X",'Dados Aluno '!AD$2,"")),"")</f>
        <v/>
      </c>
      <c r="H62" s="56" t="str">
        <f>IF(SONDAGEM!$E88,(IF(Tabela6[[#This Row],[ECM06]]="X",'Dados Aluno '!AE$2,"")),"")</f>
        <v/>
      </c>
      <c r="I62" s="56" t="str">
        <f>IF(SONDAGEM!$E88,(IF(Tabela6[[#This Row],[ECM07]]="X",'Dados Aluno '!AF$2,"")),"")</f>
        <v/>
      </c>
      <c r="J62" s="56" t="str">
        <f>IF(SONDAGEM!$E88,(IF(Tabela6[[#This Row],[ECM08]]="X",'Dados Aluno '!AG$2,"")),"")</f>
        <v/>
      </c>
      <c r="K62" s="105" t="str">
        <f>IF(SONDAGEM!$E88,(IF(Tabela6[[#This Row],[ECP01]]="X",'Dados Aluno '!AH$2,"")),"")</f>
        <v/>
      </c>
      <c r="L62" s="105" t="str">
        <f>IF(SONDAGEM!$E88,(IF(Tabela6[[#This Row],[ECP02]]="X",'Dados Aluno '!AI$2,"")),"")</f>
        <v/>
      </c>
      <c r="M62" s="105" t="str">
        <f>IF(SONDAGEM!$E88,(IF(Tabela6[[#This Row],[ECP03]]="X",'Dados Aluno '!AJ$2,"")),"")</f>
        <v/>
      </c>
      <c r="N62" s="105" t="str">
        <f>IF(SONDAGEM!$E88,(IF(Tabela6[[#This Row],[ECP04]]="X",'Dados Aluno '!AK$2,"")),"")</f>
        <v/>
      </c>
      <c r="O62" s="105" t="str">
        <f>IF(SONDAGEM!$E88,(IF(Tabela6[[#This Row],[ECP05]]="X",'Dados Aluno '!AL$2,"")),"")</f>
        <v/>
      </c>
      <c r="P62" s="105" t="str">
        <f>IF(SONDAGEM!$E88,(IF(Tabela6[[#This Row],[ECP06]]="X",'Dados Aluno '!AM$2,"")),"")</f>
        <v/>
      </c>
      <c r="Q62" s="105" t="str">
        <f>IF(SONDAGEM!$E88,(IF(Tabela6[[#This Row],[NECP01]]="X",'Dados Aluno '!AN$2,"")),"")</f>
        <v/>
      </c>
      <c r="R62" s="131" t="str">
        <f>IF(SONDAGEM!$E88,(IF(Tabela6[[#This Row],[EIS01]]="X",'Dados Aluno '!AO$2,"")),"")</f>
        <v/>
      </c>
      <c r="S62" s="131" t="str">
        <f>IF(SONDAGEM!$E88,(IF(Tabela6[[#This Row],[EIS02]]="X",'Dados Aluno '!AP$2,"")),"")</f>
        <v/>
      </c>
      <c r="T62" s="131" t="str">
        <f>IF(SONDAGEM!$E88,(IF(Tabela6[[#This Row],[EIS03]]="X",'Dados Aluno '!AQ$2,"")),"")</f>
        <v/>
      </c>
      <c r="U62" s="131" t="str">
        <f>IF(SONDAGEM!$E88,(IF(Tabela6[[#This Row],[NEIS01]]="X",'Dados Aluno '!AR$2,"")),"")</f>
        <v/>
      </c>
      <c r="V62" s="131" t="str">
        <f>IF(SONDAGEM!$E88,(IF(Tabela6[[#This Row],[NEIS02]]="X",'Dados Aluno '!AS$2,"")),"")</f>
        <v/>
      </c>
      <c r="W62" s="131" t="str">
        <f>IF(SONDAGEM!$E88,(IF(Tabela6[[#This Row],[NECP03]]="X",'Dados Aluno '!AT$2,"")),"")</f>
        <v/>
      </c>
      <c r="Z62" s="184" t="s">
        <v>123</v>
      </c>
      <c r="AA62" s="182">
        <f>$AO$60</f>
        <v>0</v>
      </c>
      <c r="AD62" s="182" t="s">
        <v>133</v>
      </c>
      <c r="AE62" s="182"/>
      <c r="AF62" s="182" t="s">
        <v>135</v>
      </c>
      <c r="AG62" s="182"/>
      <c r="AH62" s="182" t="s">
        <v>138</v>
      </c>
      <c r="AJ62" s="182">
        <f>AA62/60</f>
        <v>0</v>
      </c>
      <c r="AK62" s="182">
        <f>ROUNDUP(AJ62*10,0)</f>
        <v>0</v>
      </c>
      <c r="AM62" s="182" t="e">
        <f>AA62/$AD$68</f>
        <v>#DIV/0!</v>
      </c>
      <c r="AN62" s="182" t="e">
        <f>AM62/5</f>
        <v>#DIV/0!</v>
      </c>
    </row>
    <row r="63" spans="1:46" s="32" customFormat="1" ht="18.75" x14ac:dyDescent="0.25">
      <c r="A63" s="129">
        <v>4</v>
      </c>
      <c r="B63" s="130" t="s">
        <v>58</v>
      </c>
      <c r="C63" s="56" t="str">
        <f>IF(SONDAGEM!$E89,(IF(Tabela6[[#This Row],[ECM01]]="X",'Dados Aluno '!Z$2,"")),"")</f>
        <v/>
      </c>
      <c r="D63" s="56" t="str">
        <f>IF(SONDAGEM!$E89,(IF(Tabela6[[#This Row],[ECM02]]="X",'Dados Aluno '!AA$2,"")),"")</f>
        <v/>
      </c>
      <c r="E63" s="56" t="str">
        <f>IF(SONDAGEM!$E89,(IF(Tabela6[[#This Row],[ECM03]]="X",'Dados Aluno '!AB$2,"")),"")</f>
        <v/>
      </c>
      <c r="F63" s="56" t="str">
        <f>IF(SONDAGEM!$E89,(IF(Tabela6[[#This Row],[ECM04]]="X",'Dados Aluno '!AC$2,"")),"")</f>
        <v/>
      </c>
      <c r="G63" s="56" t="str">
        <f>IF(SONDAGEM!$E89,(IF(Tabela6[[#This Row],[ECM05]]="X",'Dados Aluno '!AD$2,"")),"")</f>
        <v/>
      </c>
      <c r="H63" s="56" t="str">
        <f>IF(SONDAGEM!$E89,(IF(Tabela6[[#This Row],[ECM06]]="X",'Dados Aluno '!AE$2,"")),"")</f>
        <v/>
      </c>
      <c r="I63" s="56" t="str">
        <f>IF(SONDAGEM!$E89,(IF(Tabela6[[#This Row],[ECM07]]="X",'Dados Aluno '!AF$2,"")),"")</f>
        <v/>
      </c>
      <c r="J63" s="56" t="str">
        <f>IF(SONDAGEM!$E89,(IF(Tabela6[[#This Row],[ECM08]]="X",'Dados Aluno '!AG$2,"")),"")</f>
        <v/>
      </c>
      <c r="K63" s="105" t="str">
        <f>IF(SONDAGEM!$E89,(IF(Tabela6[[#This Row],[ECP01]]="X",'Dados Aluno '!AH$2,"")),"")</f>
        <v/>
      </c>
      <c r="L63" s="105" t="str">
        <f>IF(SONDAGEM!$E89,(IF(Tabela6[[#This Row],[ECP02]]="X",'Dados Aluno '!AI$2,"")),"")</f>
        <v/>
      </c>
      <c r="M63" s="105" t="str">
        <f>IF(SONDAGEM!$E89,(IF(Tabela6[[#This Row],[ECP03]]="X",'Dados Aluno '!AJ$2,"")),"")</f>
        <v/>
      </c>
      <c r="N63" s="105" t="str">
        <f>IF(SONDAGEM!$E89,(IF(Tabela6[[#This Row],[ECP04]]="X",'Dados Aluno '!AK$2,"")),"")</f>
        <v/>
      </c>
      <c r="O63" s="105" t="str">
        <f>IF(SONDAGEM!$E89,(IF(Tabela6[[#This Row],[ECP05]]="X",'Dados Aluno '!AL$2,"")),"")</f>
        <v/>
      </c>
      <c r="P63" s="105" t="str">
        <f>IF(SONDAGEM!$E89,(IF(Tabela6[[#This Row],[ECP06]]="X",'Dados Aluno '!AM$2,"")),"")</f>
        <v/>
      </c>
      <c r="Q63" s="105" t="str">
        <f>IF(SONDAGEM!$E89,(IF(Tabela6[[#This Row],[NECP01]]="X",'Dados Aluno '!AN$2,"")),"")</f>
        <v/>
      </c>
      <c r="R63" s="131" t="str">
        <f>IF(SONDAGEM!$E89,(IF(Tabela6[[#This Row],[EIS01]]="X",'Dados Aluno '!AO$2,"")),"")</f>
        <v/>
      </c>
      <c r="S63" s="131" t="str">
        <f>IF(SONDAGEM!$E89,(IF(Tabela6[[#This Row],[EIS02]]="X",'Dados Aluno '!AP$2,"")),"")</f>
        <v/>
      </c>
      <c r="T63" s="131" t="str">
        <f>IF(SONDAGEM!$E89,(IF(Tabela6[[#This Row],[EIS03]]="X",'Dados Aluno '!AQ$2,"")),"")</f>
        <v/>
      </c>
      <c r="U63" s="131" t="str">
        <f>IF(SONDAGEM!$E89,(IF(Tabela6[[#This Row],[NEIS01]]="X",'Dados Aluno '!AR$2,"")),"")</f>
        <v/>
      </c>
      <c r="V63" s="131" t="str">
        <f>IF(SONDAGEM!$E89,(IF(Tabela6[[#This Row],[NEIS02]]="X",'Dados Aluno '!AS$2,"")),"")</f>
        <v/>
      </c>
      <c r="W63" s="131" t="str">
        <f>IF(SONDAGEM!$E89,(IF(Tabela6[[#This Row],[NECP03]]="X",'Dados Aluno '!AT$2,"")),"")</f>
        <v/>
      </c>
      <c r="Z63" s="184" t="s">
        <v>124</v>
      </c>
      <c r="AA63" s="182">
        <f>$AP$60</f>
        <v>0</v>
      </c>
      <c r="AD63" s="182">
        <f>MAX(AA62:AA67)</f>
        <v>0</v>
      </c>
      <c r="AE63" s="182"/>
      <c r="AF63" s="182">
        <f>MATCH(AD63,AA62:AA67,0)</f>
        <v>1</v>
      </c>
      <c r="AG63" s="182"/>
      <c r="AH63" s="182" t="str" cm="1">
        <f t="array" ref="AH63">INDEX(Z62:Z67,AF63)</f>
        <v>EIS01</v>
      </c>
      <c r="AJ63" s="182">
        <f t="shared" ref="AJ63:AJ67" si="6">AA63/60</f>
        <v>0</v>
      </c>
      <c r="AK63" s="182">
        <f t="shared" ref="AK63:AK67" si="7">ROUNDUP(AJ63*10,0)</f>
        <v>0</v>
      </c>
      <c r="AM63" s="182" t="e">
        <f t="shared" ref="AM63:AM67" si="8">AA63/$AD$68</f>
        <v>#DIV/0!</v>
      </c>
      <c r="AN63" s="182" t="e">
        <f t="shared" ref="AN63:AN67" si="9">AM63/5</f>
        <v>#DIV/0!</v>
      </c>
    </row>
    <row r="64" spans="1:46" s="32" customFormat="1" ht="18.75" x14ac:dyDescent="0.25">
      <c r="A64" s="129">
        <v>5</v>
      </c>
      <c r="B64" s="130" t="s">
        <v>59</v>
      </c>
      <c r="C64" s="56" t="str">
        <f>IF(SONDAGEM!$E90,(IF(Tabela6[[#This Row],[ECM01]]="X",'Dados Aluno '!Z$2,"")),"")</f>
        <v/>
      </c>
      <c r="D64" s="56" t="str">
        <f>IF(SONDAGEM!$E90,(IF(Tabela6[[#This Row],[ECM02]]="X",'Dados Aluno '!AA$2,"")),"")</f>
        <v/>
      </c>
      <c r="E64" s="56" t="str">
        <f>IF(SONDAGEM!$E90,(IF(Tabela6[[#This Row],[ECM03]]="X",'Dados Aluno '!AB$2,"")),"")</f>
        <v/>
      </c>
      <c r="F64" s="56" t="str">
        <f>IF(SONDAGEM!$E90,(IF(Tabela6[[#This Row],[ECM04]]="X",'Dados Aluno '!AC$2,"")),"")</f>
        <v/>
      </c>
      <c r="G64" s="56" t="str">
        <f>IF(SONDAGEM!$E90,(IF(Tabela6[[#This Row],[ECM05]]="X",'Dados Aluno '!AD$2,"")),"")</f>
        <v/>
      </c>
      <c r="H64" s="56" t="str">
        <f>IF(SONDAGEM!$E90,(IF(Tabela6[[#This Row],[ECM06]]="X",'Dados Aluno '!AE$2,"")),"")</f>
        <v/>
      </c>
      <c r="I64" s="56" t="str">
        <f>IF(SONDAGEM!$E90,(IF(Tabela6[[#This Row],[ECM07]]="X",'Dados Aluno '!AF$2,"")),"")</f>
        <v/>
      </c>
      <c r="J64" s="56" t="str">
        <f>IF(SONDAGEM!$E90,(IF(Tabela6[[#This Row],[ECM08]]="X",'Dados Aluno '!AG$2,"")),"")</f>
        <v/>
      </c>
      <c r="K64" s="105" t="str">
        <f>IF(SONDAGEM!$E90,(IF(Tabela6[[#This Row],[ECP01]]="X",'Dados Aluno '!AH$2,"")),"")</f>
        <v/>
      </c>
      <c r="L64" s="105" t="str">
        <f>IF(SONDAGEM!$E90,(IF(Tabela6[[#This Row],[ECP02]]="X",'Dados Aluno '!AI$2,"")),"")</f>
        <v/>
      </c>
      <c r="M64" s="105" t="str">
        <f>IF(SONDAGEM!$E90,(IF(Tabela6[[#This Row],[ECP03]]="X",'Dados Aluno '!AJ$2,"")),"")</f>
        <v/>
      </c>
      <c r="N64" s="105" t="str">
        <f>IF(SONDAGEM!$E90,(IF(Tabela6[[#This Row],[ECP04]]="X",'Dados Aluno '!AK$2,"")),"")</f>
        <v/>
      </c>
      <c r="O64" s="105" t="str">
        <f>IF(SONDAGEM!$E90,(IF(Tabela6[[#This Row],[ECP05]]="X",'Dados Aluno '!AL$2,"")),"")</f>
        <v/>
      </c>
      <c r="P64" s="105" t="str">
        <f>IF(SONDAGEM!$E90,(IF(Tabela6[[#This Row],[ECP06]]="X",'Dados Aluno '!AM$2,"")),"")</f>
        <v/>
      </c>
      <c r="Q64" s="105" t="str">
        <f>IF(SONDAGEM!$E90,(IF(Tabela6[[#This Row],[NECP01]]="X",'Dados Aluno '!AN$2,"")),"")</f>
        <v/>
      </c>
      <c r="R64" s="131" t="str">
        <f>IF(SONDAGEM!$E90,(IF(Tabela6[[#This Row],[EIS01]]="X",'Dados Aluno '!AO$2,"")),"")</f>
        <v/>
      </c>
      <c r="S64" s="131" t="str">
        <f>IF(SONDAGEM!$E90,(IF(Tabela6[[#This Row],[EIS02]]="X",'Dados Aluno '!AP$2,"")),"")</f>
        <v/>
      </c>
      <c r="T64" s="131" t="str">
        <f>IF(SONDAGEM!$E90,(IF(Tabela6[[#This Row],[EIS03]]="X",'Dados Aluno '!AQ$2,"")),"")</f>
        <v/>
      </c>
      <c r="U64" s="131" t="str">
        <f>IF(SONDAGEM!$E90,(IF(Tabela6[[#This Row],[NEIS01]]="X",'Dados Aluno '!AR$2,"")),"")</f>
        <v/>
      </c>
      <c r="V64" s="131" t="str">
        <f>IF(SONDAGEM!$E90,(IF(Tabela6[[#This Row],[NEIS02]]="X",'Dados Aluno '!AS$2,"")),"")</f>
        <v/>
      </c>
      <c r="W64" s="131" t="str">
        <f>IF(SONDAGEM!$E90,(IF(Tabela6[[#This Row],[NECP03]]="X",'Dados Aluno '!AT$2,"")),"")</f>
        <v/>
      </c>
      <c r="Z64" s="184" t="s">
        <v>125</v>
      </c>
      <c r="AA64" s="182">
        <f>$AQ$60</f>
        <v>0</v>
      </c>
      <c r="AD64" s="182" t="s">
        <v>134</v>
      </c>
      <c r="AE64" s="182"/>
      <c r="AF64" s="182" t="s">
        <v>135</v>
      </c>
      <c r="AG64" s="182"/>
      <c r="AH64" s="182" t="s">
        <v>139</v>
      </c>
      <c r="AJ64" s="182">
        <f t="shared" si="6"/>
        <v>0</v>
      </c>
      <c r="AK64" s="182">
        <f t="shared" si="7"/>
        <v>0</v>
      </c>
      <c r="AM64" s="182" t="e">
        <f t="shared" si="8"/>
        <v>#DIV/0!</v>
      </c>
      <c r="AN64" s="182" t="e">
        <f t="shared" si="9"/>
        <v>#DIV/0!</v>
      </c>
    </row>
    <row r="65" spans="1:59" s="32" customFormat="1" ht="18.75" x14ac:dyDescent="0.25">
      <c r="A65" s="129">
        <v>6</v>
      </c>
      <c r="B65" s="130" t="s">
        <v>60</v>
      </c>
      <c r="C65" s="56" t="str">
        <f>IF(SONDAGEM!$E91,(IF(Tabela6[[#This Row],[ECM01]]="X",'Dados Aluno '!Z$2,"")),"")</f>
        <v/>
      </c>
      <c r="D65" s="56" t="str">
        <f>IF(SONDAGEM!$E91,(IF(Tabela6[[#This Row],[ECM02]]="X",'Dados Aluno '!AA$2,"")),"")</f>
        <v/>
      </c>
      <c r="E65" s="56" t="str">
        <f>IF(SONDAGEM!$E91,(IF(Tabela6[[#This Row],[ECM03]]="X",'Dados Aluno '!AB$2,"")),"")</f>
        <v/>
      </c>
      <c r="F65" s="56" t="str">
        <f>IF(SONDAGEM!$E91,(IF(Tabela6[[#This Row],[ECM04]]="X",'Dados Aluno '!AC$2,"")),"")</f>
        <v/>
      </c>
      <c r="G65" s="56" t="str">
        <f>IF(SONDAGEM!$E91,(IF(Tabela6[[#This Row],[ECM05]]="X",'Dados Aluno '!AD$2,"")),"")</f>
        <v/>
      </c>
      <c r="H65" s="56" t="str">
        <f>IF(SONDAGEM!$E91,(IF(Tabela6[[#This Row],[ECM06]]="X",'Dados Aluno '!AE$2,"")),"")</f>
        <v/>
      </c>
      <c r="I65" s="56" t="str">
        <f>IF(SONDAGEM!$E91,(IF(Tabela6[[#This Row],[ECM07]]="X",'Dados Aluno '!AF$2,"")),"")</f>
        <v/>
      </c>
      <c r="J65" s="56" t="str">
        <f>IF(SONDAGEM!$E91,(IF(Tabela6[[#This Row],[ECM08]]="X",'Dados Aluno '!AG$2,"")),"")</f>
        <v/>
      </c>
      <c r="K65" s="105" t="str">
        <f>IF(SONDAGEM!$E91,(IF(Tabela6[[#This Row],[ECP01]]="X",'Dados Aluno '!AH$2,"")),"")</f>
        <v/>
      </c>
      <c r="L65" s="105" t="str">
        <f>IF(SONDAGEM!$E91,(IF(Tabela6[[#This Row],[ECP02]]="X",'Dados Aluno '!AI$2,"")),"")</f>
        <v/>
      </c>
      <c r="M65" s="105" t="str">
        <f>IF(SONDAGEM!$E91,(IF(Tabela6[[#This Row],[ECP03]]="X",'Dados Aluno '!AJ$2,"")),"")</f>
        <v/>
      </c>
      <c r="N65" s="105" t="str">
        <f>IF(SONDAGEM!$E91,(IF(Tabela6[[#This Row],[ECP04]]="X",'Dados Aluno '!AK$2,"")),"")</f>
        <v/>
      </c>
      <c r="O65" s="105" t="str">
        <f>IF(SONDAGEM!$E91,(IF(Tabela6[[#This Row],[ECP05]]="X",'Dados Aluno '!AL$2,"")),"")</f>
        <v/>
      </c>
      <c r="P65" s="105" t="str">
        <f>IF(SONDAGEM!$E91,(IF(Tabela6[[#This Row],[ECP06]]="X",'Dados Aluno '!AM$2,"")),"")</f>
        <v/>
      </c>
      <c r="Q65" s="105" t="str">
        <f>IF(SONDAGEM!$E91,(IF(Tabela6[[#This Row],[NECP01]]="X",'Dados Aluno '!AN$2,"")),"")</f>
        <v/>
      </c>
      <c r="R65" s="131" t="str">
        <f>IF(SONDAGEM!$E91,(IF(Tabela6[[#This Row],[EIS01]]="X",'Dados Aluno '!AO$2,"")),"")</f>
        <v/>
      </c>
      <c r="S65" s="131" t="str">
        <f>IF(SONDAGEM!$E91,(IF(Tabela6[[#This Row],[EIS02]]="X",'Dados Aluno '!AP$2,"")),"")</f>
        <v/>
      </c>
      <c r="T65" s="131" t="str">
        <f>IF(SONDAGEM!$E91,(IF(Tabela6[[#This Row],[EIS03]]="X",'Dados Aluno '!AQ$2,"")),"")</f>
        <v/>
      </c>
      <c r="U65" s="131" t="str">
        <f>IF(SONDAGEM!$E91,(IF(Tabela6[[#This Row],[NEIS01]]="X",'Dados Aluno '!AR$2,"")),"")</f>
        <v/>
      </c>
      <c r="V65" s="131" t="str">
        <f>IF(SONDAGEM!$E91,(IF(Tabela6[[#This Row],[NEIS02]]="X",'Dados Aluno '!AS$2,"")),"")</f>
        <v/>
      </c>
      <c r="W65" s="131" t="str">
        <f>IF(SONDAGEM!$E91,(IF(Tabela6[[#This Row],[NECP03]]="X",'Dados Aluno '!AT$2,"")),"")</f>
        <v/>
      </c>
      <c r="Z65" s="184" t="s">
        <v>127</v>
      </c>
      <c r="AA65" s="182">
        <f>$AR$60</f>
        <v>0</v>
      </c>
      <c r="AD65" s="182">
        <f>MIN(AA62:AA67)</f>
        <v>0</v>
      </c>
      <c r="AE65" s="182"/>
      <c r="AF65" s="182">
        <f>MATCH(AD65,AA62:AA67,0)</f>
        <v>1</v>
      </c>
      <c r="AG65" s="182"/>
      <c r="AH65" s="182" t="str" cm="1">
        <f t="array" ref="AH65">INDEX(Z62:Z67,AF65)</f>
        <v>EIS01</v>
      </c>
      <c r="AJ65" s="182">
        <f t="shared" si="6"/>
        <v>0</v>
      </c>
      <c r="AK65" s="182">
        <f t="shared" si="7"/>
        <v>0</v>
      </c>
      <c r="AM65" s="182" t="e">
        <f t="shared" si="8"/>
        <v>#DIV/0!</v>
      </c>
      <c r="AN65" s="182" t="e">
        <f t="shared" si="9"/>
        <v>#DIV/0!</v>
      </c>
    </row>
    <row r="66" spans="1:59" s="32" customFormat="1" ht="18.75" x14ac:dyDescent="0.25">
      <c r="A66" s="129">
        <v>7</v>
      </c>
      <c r="B66" s="134" t="s">
        <v>61</v>
      </c>
      <c r="C66" s="56" t="str">
        <f>IF(SONDAGEM!$E92,(IF(Tabela6[[#This Row],[ECM01]]="X",'Dados Aluno '!Z$2,"")),"")</f>
        <v/>
      </c>
      <c r="D66" s="56" t="str">
        <f>IF(SONDAGEM!$E92,(IF(Tabela6[[#This Row],[ECM02]]="X",'Dados Aluno '!AA$2,"")),"")</f>
        <v/>
      </c>
      <c r="E66" s="56" t="str">
        <f>IF(SONDAGEM!$E92,(IF(Tabela6[[#This Row],[ECM03]]="X",'Dados Aluno '!AB$2,"")),"")</f>
        <v/>
      </c>
      <c r="F66" s="56" t="str">
        <f>IF(SONDAGEM!$E92,(IF(Tabela6[[#This Row],[ECM04]]="X",'Dados Aluno '!AC$2,"")),"")</f>
        <v/>
      </c>
      <c r="G66" s="56" t="str">
        <f>IF(SONDAGEM!$E92,(IF(Tabela6[[#This Row],[ECM05]]="X",'Dados Aluno '!AD$2,"")),"")</f>
        <v/>
      </c>
      <c r="H66" s="56" t="str">
        <f>IF(SONDAGEM!$E92,(IF(Tabela6[[#This Row],[ECM06]]="X",'Dados Aluno '!AE$2,"")),"")</f>
        <v/>
      </c>
      <c r="I66" s="56" t="str">
        <f>IF(SONDAGEM!$E92,(IF(Tabela6[[#This Row],[ECM07]]="X",'Dados Aluno '!AF$2,"")),"")</f>
        <v/>
      </c>
      <c r="J66" s="56" t="str">
        <f>IF(SONDAGEM!$E92,(IF(Tabela6[[#This Row],[ECM08]]="X",'Dados Aluno '!AG$2,"")),"")</f>
        <v/>
      </c>
      <c r="K66" s="105" t="str">
        <f>IF(SONDAGEM!$E92,(IF(Tabela6[[#This Row],[ECP01]]="X",'Dados Aluno '!AH$2,"")),"")</f>
        <v/>
      </c>
      <c r="L66" s="105" t="str">
        <f>IF(SONDAGEM!$E92,(IF(Tabela6[[#This Row],[ECP02]]="X",'Dados Aluno '!AI$2,"")),"")</f>
        <v/>
      </c>
      <c r="M66" s="105" t="str">
        <f>IF(SONDAGEM!$E92,(IF(Tabela6[[#This Row],[ECP03]]="X",'Dados Aluno '!AJ$2,"")),"")</f>
        <v/>
      </c>
      <c r="N66" s="105" t="str">
        <f>IF(SONDAGEM!$E92,(IF(Tabela6[[#This Row],[ECP04]]="X",'Dados Aluno '!AK$2,"")),"")</f>
        <v/>
      </c>
      <c r="O66" s="105" t="str">
        <f>IF(SONDAGEM!$E92,(IF(Tabela6[[#This Row],[ECP05]]="X",'Dados Aluno '!AL$2,"")),"")</f>
        <v/>
      </c>
      <c r="P66" s="105" t="str">
        <f>IF(SONDAGEM!$E92,(IF(Tabela6[[#This Row],[ECP06]]="X",'Dados Aluno '!AM$2,"")),"")</f>
        <v/>
      </c>
      <c r="Q66" s="105" t="str">
        <f>IF(SONDAGEM!$E92,(IF(Tabela6[[#This Row],[NECP01]]="X",'Dados Aluno '!AN$2,"")),"")</f>
        <v/>
      </c>
      <c r="R66" s="131" t="str">
        <f>IF(SONDAGEM!$E92,(IF(Tabela6[[#This Row],[EIS01]]="X",'Dados Aluno '!AO$2,"")),"")</f>
        <v/>
      </c>
      <c r="S66" s="131" t="str">
        <f>IF(SONDAGEM!$E92,(IF(Tabela6[[#This Row],[EIS02]]="X",'Dados Aluno '!AP$2,"")),"")</f>
        <v/>
      </c>
      <c r="T66" s="131" t="str">
        <f>IF(SONDAGEM!$E92,(IF(Tabela6[[#This Row],[EIS03]]="X",'Dados Aluno '!AQ$2,"")),"")</f>
        <v/>
      </c>
      <c r="U66" s="131" t="str">
        <f>IF(SONDAGEM!$E92,(IF(Tabela6[[#This Row],[NEIS01]]="X",'Dados Aluno '!AR$2,"")),"")</f>
        <v/>
      </c>
      <c r="V66" s="131" t="str">
        <f>IF(SONDAGEM!$E92,(IF(Tabela6[[#This Row],[NEIS02]]="X",'Dados Aluno '!AS$2,"")),"")</f>
        <v/>
      </c>
      <c r="W66" s="131" t="str">
        <f>IF(SONDAGEM!$E92,(IF(Tabela6[[#This Row],[NECP03]]="X",'Dados Aluno '!AT$2,"")),"")</f>
        <v/>
      </c>
      <c r="Z66" s="184" t="s">
        <v>126</v>
      </c>
      <c r="AA66" s="182">
        <f>$AS$60</f>
        <v>0</v>
      </c>
      <c r="AJ66" s="182">
        <f t="shared" si="6"/>
        <v>0</v>
      </c>
      <c r="AK66" s="182">
        <f t="shared" si="7"/>
        <v>0</v>
      </c>
      <c r="AM66" s="182" t="e">
        <f t="shared" si="8"/>
        <v>#DIV/0!</v>
      </c>
      <c r="AN66" s="182" t="e">
        <f t="shared" si="9"/>
        <v>#DIV/0!</v>
      </c>
    </row>
    <row r="67" spans="1:59" s="32" customFormat="1" ht="18.75" x14ac:dyDescent="0.25">
      <c r="A67" s="129">
        <v>8</v>
      </c>
      <c r="B67" s="130" t="s">
        <v>62</v>
      </c>
      <c r="C67" s="56" t="str">
        <f>IF(SONDAGEM!$E93,(IF(Tabela6[[#This Row],[ECM01]]="X",'Dados Aluno '!Z$2,"")),"")</f>
        <v/>
      </c>
      <c r="D67" s="56" t="str">
        <f>IF(SONDAGEM!$E93,(IF(Tabela6[[#This Row],[ECM02]]="X",'Dados Aluno '!AA$2,"")),"")</f>
        <v/>
      </c>
      <c r="E67" s="56" t="str">
        <f>IF(SONDAGEM!$E93,(IF(Tabela6[[#This Row],[ECM03]]="X",'Dados Aluno '!AB$2,"")),"")</f>
        <v/>
      </c>
      <c r="F67" s="56" t="str">
        <f>IF(SONDAGEM!$E93,(IF(Tabela6[[#This Row],[ECM04]]="X",'Dados Aluno '!AC$2,"")),"")</f>
        <v/>
      </c>
      <c r="G67" s="56" t="str">
        <f>IF(SONDAGEM!$E93,(IF(Tabela6[[#This Row],[ECM05]]="X",'Dados Aluno '!AD$2,"")),"")</f>
        <v/>
      </c>
      <c r="H67" s="56" t="str">
        <f>IF(SONDAGEM!$E93,(IF(Tabela6[[#This Row],[ECM06]]="X",'Dados Aluno '!AE$2,"")),"")</f>
        <v/>
      </c>
      <c r="I67" s="56" t="str">
        <f>IF(SONDAGEM!$E93,(IF(Tabela6[[#This Row],[ECM07]]="X",'Dados Aluno '!AF$2,"")),"")</f>
        <v/>
      </c>
      <c r="J67" s="56" t="str">
        <f>IF(SONDAGEM!$E93,(IF(Tabela6[[#This Row],[ECM08]]="X",'Dados Aluno '!AG$2,"")),"")</f>
        <v/>
      </c>
      <c r="K67" s="105" t="str">
        <f>IF(SONDAGEM!$E93,(IF(Tabela6[[#This Row],[ECP01]]="X",'Dados Aluno '!AH$2,"")),"")</f>
        <v/>
      </c>
      <c r="L67" s="105" t="str">
        <f>IF(SONDAGEM!$E93,(IF(Tabela6[[#This Row],[ECP02]]="X",'Dados Aluno '!AI$2,"")),"")</f>
        <v/>
      </c>
      <c r="M67" s="105" t="str">
        <f>IF(SONDAGEM!$E93,(IF(Tabela6[[#This Row],[ECP03]]="X",'Dados Aluno '!AJ$2,"")),"")</f>
        <v/>
      </c>
      <c r="N67" s="105" t="str">
        <f>IF(SONDAGEM!$E93,(IF(Tabela6[[#This Row],[ECP04]]="X",'Dados Aluno '!AK$2,"")),"")</f>
        <v/>
      </c>
      <c r="O67" s="105" t="str">
        <f>IF(SONDAGEM!$E93,(IF(Tabela6[[#This Row],[ECP05]]="X",'Dados Aluno '!AL$2,"")),"")</f>
        <v/>
      </c>
      <c r="P67" s="105" t="str">
        <f>IF(SONDAGEM!$E93,(IF(Tabela6[[#This Row],[ECP06]]="X",'Dados Aluno '!AM$2,"")),"")</f>
        <v/>
      </c>
      <c r="Q67" s="105" t="str">
        <f>IF(SONDAGEM!$E93,(IF(Tabela6[[#This Row],[NECP01]]="X",'Dados Aluno '!AN$2,"")),"")</f>
        <v/>
      </c>
      <c r="R67" s="131" t="str">
        <f>IF(SONDAGEM!$E93,(IF(Tabela6[[#This Row],[EIS01]]="X",'Dados Aluno '!AO$2,"")),"")</f>
        <v/>
      </c>
      <c r="S67" s="131" t="str">
        <f>IF(SONDAGEM!$E93,(IF(Tabela6[[#This Row],[EIS02]]="X",'Dados Aluno '!AP$2,"")),"")</f>
        <v/>
      </c>
      <c r="T67" s="131" t="str">
        <f>IF(SONDAGEM!$E93,(IF(Tabela6[[#This Row],[EIS03]]="X",'Dados Aluno '!AQ$2,"")),"")</f>
        <v/>
      </c>
      <c r="U67" s="131" t="str">
        <f>IF(SONDAGEM!$E93,(IF(Tabela6[[#This Row],[NEIS01]]="X",'Dados Aluno '!AR$2,"")),"")</f>
        <v/>
      </c>
      <c r="V67" s="131" t="str">
        <f>IF(SONDAGEM!$E93,(IF(Tabela6[[#This Row],[NEIS02]]="X",'Dados Aluno '!AS$2,"")),"")</f>
        <v/>
      </c>
      <c r="W67" s="131" t="str">
        <f>IF(SONDAGEM!$E93,(IF(Tabela6[[#This Row],[NECP03]]="X",'Dados Aluno '!AT$2,"")),"")</f>
        <v/>
      </c>
      <c r="Z67" s="184" t="s">
        <v>128</v>
      </c>
      <c r="AA67" s="182">
        <f>$AT$60</f>
        <v>0</v>
      </c>
      <c r="AJ67" s="182">
        <f t="shared" si="6"/>
        <v>0</v>
      </c>
      <c r="AK67" s="182">
        <f t="shared" si="7"/>
        <v>0</v>
      </c>
      <c r="AM67" s="182" t="e">
        <f t="shared" si="8"/>
        <v>#DIV/0!</v>
      </c>
      <c r="AN67" s="182" t="e">
        <f t="shared" si="9"/>
        <v>#DIV/0!</v>
      </c>
    </row>
    <row r="68" spans="1:59" s="32" customFormat="1" ht="18.75" x14ac:dyDescent="0.25">
      <c r="A68" s="129">
        <v>9</v>
      </c>
      <c r="B68" s="130" t="s">
        <v>63</v>
      </c>
      <c r="C68" s="56" t="str">
        <f>IF(SONDAGEM!$E94,(IF(Tabela6[[#This Row],[ECM01]]="X",'Dados Aluno '!Z$2,"")),"")</f>
        <v/>
      </c>
      <c r="D68" s="56" t="str">
        <f>IF(SONDAGEM!$E94,(IF(Tabela6[[#This Row],[ECM02]]="X",'Dados Aluno '!AA$2,"")),"")</f>
        <v/>
      </c>
      <c r="E68" s="56" t="str">
        <f>IF(SONDAGEM!$E94,(IF(Tabela6[[#This Row],[ECM03]]="X",'Dados Aluno '!AB$2,"")),"")</f>
        <v/>
      </c>
      <c r="F68" s="56" t="str">
        <f>IF(SONDAGEM!$E94,(IF(Tabela6[[#This Row],[ECM04]]="X",'Dados Aluno '!AC$2,"")),"")</f>
        <v/>
      </c>
      <c r="G68" s="56" t="str">
        <f>IF(SONDAGEM!$E94,(IF(Tabela6[[#This Row],[ECM05]]="X",'Dados Aluno '!AD$2,"")),"")</f>
        <v/>
      </c>
      <c r="H68" s="56" t="str">
        <f>IF(SONDAGEM!$E94,(IF(Tabela6[[#This Row],[ECM06]]="X",'Dados Aluno '!AE$2,"")),"")</f>
        <v/>
      </c>
      <c r="I68" s="56" t="str">
        <f>IF(SONDAGEM!$E94,(IF(Tabela6[[#This Row],[ECM07]]="X",'Dados Aluno '!AF$2,"")),"")</f>
        <v/>
      </c>
      <c r="J68" s="56" t="str">
        <f>IF(SONDAGEM!$E94,(IF(Tabela6[[#This Row],[ECM08]]="X",'Dados Aluno '!AG$2,"")),"")</f>
        <v/>
      </c>
      <c r="K68" s="105" t="str">
        <f>IF(SONDAGEM!$E94,(IF(Tabela6[[#This Row],[ECP01]]="X",'Dados Aluno '!AH$2,"")),"")</f>
        <v/>
      </c>
      <c r="L68" s="105" t="str">
        <f>IF(SONDAGEM!$E94,(IF(Tabela6[[#This Row],[ECP02]]="X",'Dados Aluno '!AI$2,"")),"")</f>
        <v/>
      </c>
      <c r="M68" s="105" t="str">
        <f>IF(SONDAGEM!$E94,(IF(Tabela6[[#This Row],[ECP03]]="X",'Dados Aluno '!AJ$2,"")),"")</f>
        <v/>
      </c>
      <c r="N68" s="105" t="str">
        <f>IF(SONDAGEM!$E94,(IF(Tabela6[[#This Row],[ECP04]]="X",'Dados Aluno '!AK$2,"")),"")</f>
        <v/>
      </c>
      <c r="O68" s="105" t="str">
        <f>IF(SONDAGEM!$E94,(IF(Tabela6[[#This Row],[ECP05]]="X",'Dados Aluno '!AL$2,"")),"")</f>
        <v/>
      </c>
      <c r="P68" s="105" t="str">
        <f>IF(SONDAGEM!$E94,(IF(Tabela6[[#This Row],[ECP06]]="X",'Dados Aluno '!AM$2,"")),"")</f>
        <v/>
      </c>
      <c r="Q68" s="105" t="str">
        <f>IF(SONDAGEM!$E94,(IF(Tabela6[[#This Row],[NECP01]]="X",'Dados Aluno '!AN$2,"")),"")</f>
        <v/>
      </c>
      <c r="R68" s="131" t="str">
        <f>IF(SONDAGEM!$E94,(IF(Tabela6[[#This Row],[EIS01]]="X",'Dados Aluno '!AO$2,"")),"")</f>
        <v/>
      </c>
      <c r="S68" s="131" t="str">
        <f>IF(SONDAGEM!$E94,(IF(Tabela6[[#This Row],[EIS02]]="X",'Dados Aluno '!AP$2,"")),"")</f>
        <v/>
      </c>
      <c r="T68" s="131" t="str">
        <f>IF(SONDAGEM!$E94,(IF(Tabela6[[#This Row],[EIS03]]="X",'Dados Aluno '!AQ$2,"")),"")</f>
        <v/>
      </c>
      <c r="U68" s="131" t="str">
        <f>IF(SONDAGEM!$E94,(IF(Tabela6[[#This Row],[NEIS01]]="X",'Dados Aluno '!AR$2,"")),"")</f>
        <v/>
      </c>
      <c r="V68" s="131" t="str">
        <f>IF(SONDAGEM!$E94,(IF(Tabela6[[#This Row],[NEIS02]]="X",'Dados Aluno '!AS$2,"")),"")</f>
        <v/>
      </c>
      <c r="W68" s="131" t="str">
        <f>IF(SONDAGEM!$E94,(IF(Tabela6[[#This Row],[NECP03]]="X",'Dados Aluno '!AT$2,"")),"")</f>
        <v/>
      </c>
      <c r="Z68" s="182"/>
      <c r="AA68" s="182">
        <f>SUM(AA62:AA67)</f>
        <v>0</v>
      </c>
      <c r="AC68" s="32">
        <v>60</v>
      </c>
      <c r="AD68" s="32">
        <f>AA68/AC68</f>
        <v>0</v>
      </c>
      <c r="AK68" s="32">
        <f>SUM(AK62:AK67)</f>
        <v>0</v>
      </c>
    </row>
    <row r="69" spans="1:59" s="32" customFormat="1" ht="18.75" x14ac:dyDescent="0.25">
      <c r="A69" s="129">
        <v>10</v>
      </c>
      <c r="B69" s="130" t="s">
        <v>64</v>
      </c>
      <c r="C69" s="56" t="str">
        <f>IF(SONDAGEM!$E95,(IF(Tabela6[[#This Row],[ECM01]]="X",'Dados Aluno '!Z$2,"")),"")</f>
        <v/>
      </c>
      <c r="D69" s="56" t="str">
        <f>IF(SONDAGEM!$E95,(IF(Tabela6[[#This Row],[ECM02]]="X",'Dados Aluno '!AA$2,"")),"")</f>
        <v/>
      </c>
      <c r="E69" s="56" t="str">
        <f>IF(SONDAGEM!$E95,(IF(Tabela6[[#This Row],[ECM03]]="X",'Dados Aluno '!AB$2,"")),"")</f>
        <v/>
      </c>
      <c r="F69" s="56" t="str">
        <f>IF(SONDAGEM!$E95,(IF(Tabela6[[#This Row],[ECM04]]="X",'Dados Aluno '!AC$2,"")),"")</f>
        <v/>
      </c>
      <c r="G69" s="56" t="str">
        <f>IF(SONDAGEM!$E95,(IF(Tabela6[[#This Row],[ECM05]]="X",'Dados Aluno '!AD$2,"")),"")</f>
        <v/>
      </c>
      <c r="H69" s="56" t="str">
        <f>IF(SONDAGEM!$E95,(IF(Tabela6[[#This Row],[ECM06]]="X",'Dados Aluno '!AE$2,"")),"")</f>
        <v/>
      </c>
      <c r="I69" s="56" t="str">
        <f>IF(SONDAGEM!$E95,(IF(Tabela6[[#This Row],[ECM07]]="X",'Dados Aluno '!AF$2,"")),"")</f>
        <v/>
      </c>
      <c r="J69" s="56" t="str">
        <f>IF(SONDAGEM!$E95,(IF(Tabela6[[#This Row],[ECM08]]="X",'Dados Aluno '!AG$2,"")),"")</f>
        <v/>
      </c>
      <c r="K69" s="105" t="str">
        <f>IF(SONDAGEM!$E95,(IF(Tabela6[[#This Row],[ECP01]]="X",'Dados Aluno '!AH$2,"")),"")</f>
        <v/>
      </c>
      <c r="L69" s="105" t="str">
        <f>IF(SONDAGEM!$E95,(IF(Tabela6[[#This Row],[ECP02]]="X",'Dados Aluno '!AI$2,"")),"")</f>
        <v/>
      </c>
      <c r="M69" s="105" t="str">
        <f>IF(SONDAGEM!$E95,(IF(Tabela6[[#This Row],[ECP03]]="X",'Dados Aluno '!AJ$2,"")),"")</f>
        <v/>
      </c>
      <c r="N69" s="105" t="str">
        <f>IF(SONDAGEM!$E95,(IF(Tabela6[[#This Row],[ECP04]]="X",'Dados Aluno '!AK$2,"")),"")</f>
        <v/>
      </c>
      <c r="O69" s="105" t="str">
        <f>IF(SONDAGEM!$E95,(IF(Tabela6[[#This Row],[ECP05]]="X",'Dados Aluno '!AL$2,"")),"")</f>
        <v/>
      </c>
      <c r="P69" s="105" t="str">
        <f>IF(SONDAGEM!$E95,(IF(Tabela6[[#This Row],[ECP06]]="X",'Dados Aluno '!AM$2,"")),"")</f>
        <v/>
      </c>
      <c r="Q69" s="105" t="str">
        <f>IF(SONDAGEM!$E95,(IF(Tabela6[[#This Row],[NECP01]]="X",'Dados Aluno '!AN$2,"")),"")</f>
        <v/>
      </c>
      <c r="R69" s="131" t="str">
        <f>IF(SONDAGEM!$E95,(IF(Tabela6[[#This Row],[EIS01]]="X",'Dados Aluno '!AO$2,"")),"")</f>
        <v/>
      </c>
      <c r="S69" s="131" t="str">
        <f>IF(SONDAGEM!$E95,(IF(Tabela6[[#This Row],[EIS02]]="X",'Dados Aluno '!AP$2,"")),"")</f>
        <v/>
      </c>
      <c r="T69" s="131" t="str">
        <f>IF(SONDAGEM!$E95,(IF(Tabela6[[#This Row],[EIS03]]="X",'Dados Aluno '!AQ$2,"")),"")</f>
        <v/>
      </c>
      <c r="U69" s="131" t="str">
        <f>IF(SONDAGEM!$E95,(IF(Tabela6[[#This Row],[NEIS01]]="X",'Dados Aluno '!AR$2,"")),"")</f>
        <v/>
      </c>
      <c r="V69" s="131" t="str">
        <f>IF(SONDAGEM!$E95,(IF(Tabela6[[#This Row],[NEIS02]]="X",'Dados Aluno '!AS$2,"")),"")</f>
        <v/>
      </c>
      <c r="W69" s="131" t="str">
        <f>IF(SONDAGEM!$E95,(IF(Tabela6[[#This Row],[NECP03]]="X",'Dados Aluno '!AT$2,"")),"")</f>
        <v/>
      </c>
    </row>
    <row r="70" spans="1:59" s="32" customFormat="1" ht="18.75" x14ac:dyDescent="0.25">
      <c r="A70" s="129">
        <v>11</v>
      </c>
      <c r="B70" s="130" t="s">
        <v>65</v>
      </c>
      <c r="C70" s="56" t="str">
        <f>IF(SONDAGEM!$E96,(IF(Tabela6[[#This Row],[ECM01]]="X",'Dados Aluno '!Z$2,"")),"")</f>
        <v/>
      </c>
      <c r="D70" s="56" t="str">
        <f>IF(SONDAGEM!$E96,(IF(Tabela6[[#This Row],[ECM02]]="X",'Dados Aluno '!AA$2,"")),"")</f>
        <v/>
      </c>
      <c r="E70" s="56" t="str">
        <f>IF(SONDAGEM!$E96,(IF(Tabela6[[#This Row],[ECM03]]="X",'Dados Aluno '!AB$2,"")),"")</f>
        <v/>
      </c>
      <c r="F70" s="56" t="str">
        <f>IF(SONDAGEM!$E96,(IF(Tabela6[[#This Row],[ECM04]]="X",'Dados Aluno '!AC$2,"")),"")</f>
        <v/>
      </c>
      <c r="G70" s="56" t="str">
        <f>IF(SONDAGEM!$E96,(IF(Tabela6[[#This Row],[ECM05]]="X",'Dados Aluno '!AD$2,"")),"")</f>
        <v/>
      </c>
      <c r="H70" s="56" t="str">
        <f>IF(SONDAGEM!$E96,(IF(Tabela6[[#This Row],[ECM06]]="X",'Dados Aluno '!AE$2,"")),"")</f>
        <v/>
      </c>
      <c r="I70" s="56" t="str">
        <f>IF(SONDAGEM!$E96,(IF(Tabela6[[#This Row],[ECM07]]="X",'Dados Aluno '!AF$2,"")),"")</f>
        <v/>
      </c>
      <c r="J70" s="56" t="str">
        <f>IF(SONDAGEM!$E96,(IF(Tabela6[[#This Row],[ECM08]]="X",'Dados Aluno '!AG$2,"")),"")</f>
        <v/>
      </c>
      <c r="K70" s="105" t="str">
        <f>IF(SONDAGEM!$E96,(IF(Tabela6[[#This Row],[ECP01]]="X",'Dados Aluno '!AH$2,"")),"")</f>
        <v/>
      </c>
      <c r="L70" s="105" t="str">
        <f>IF(SONDAGEM!$E96,(IF(Tabela6[[#This Row],[ECP02]]="X",'Dados Aluno '!AI$2,"")),"")</f>
        <v/>
      </c>
      <c r="M70" s="105" t="str">
        <f>IF(SONDAGEM!$E96,(IF(Tabela6[[#This Row],[ECP03]]="X",'Dados Aluno '!AJ$2,"")),"")</f>
        <v/>
      </c>
      <c r="N70" s="105" t="str">
        <f>IF(SONDAGEM!$E96,(IF(Tabela6[[#This Row],[ECP04]]="X",'Dados Aluno '!AK$2,"")),"")</f>
        <v/>
      </c>
      <c r="O70" s="105" t="str">
        <f>IF(SONDAGEM!$E96,(IF(Tabela6[[#This Row],[ECP05]]="X",'Dados Aluno '!AL$2,"")),"")</f>
        <v/>
      </c>
      <c r="P70" s="105" t="str">
        <f>IF(SONDAGEM!$E96,(IF(Tabela6[[#This Row],[ECP06]]="X",'Dados Aluno '!AM$2,"")),"")</f>
        <v/>
      </c>
      <c r="Q70" s="105" t="str">
        <f>IF(SONDAGEM!$E96,(IF(Tabela6[[#This Row],[NECP01]]="X",'Dados Aluno '!AN$2,"")),"")</f>
        <v/>
      </c>
      <c r="R70" s="131" t="str">
        <f>IF(SONDAGEM!$E96,(IF(Tabela6[[#This Row],[EIS01]]="X",'Dados Aluno '!AO$2,"")),"")</f>
        <v/>
      </c>
      <c r="S70" s="131" t="str">
        <f>IF(SONDAGEM!$E96,(IF(Tabela6[[#This Row],[EIS02]]="X",'Dados Aluno '!AP$2,"")),"")</f>
        <v/>
      </c>
      <c r="T70" s="131" t="str">
        <f>IF(SONDAGEM!$E96,(IF(Tabela6[[#This Row],[EIS03]]="X",'Dados Aluno '!AQ$2,"")),"")</f>
        <v/>
      </c>
      <c r="U70" s="131" t="str">
        <f>IF(SONDAGEM!$E96,(IF(Tabela6[[#This Row],[NEIS01]]="X",'Dados Aluno '!AR$2,"")),"")</f>
        <v/>
      </c>
      <c r="V70" s="131" t="str">
        <f>IF(SONDAGEM!$E96,(IF(Tabela6[[#This Row],[NEIS02]]="X",'Dados Aluno '!AS$2,"")),"")</f>
        <v/>
      </c>
      <c r="W70" s="131" t="str">
        <f>IF(SONDAGEM!$E96,(IF(Tabela6[[#This Row],[NECP03]]="X",'Dados Aluno '!AT$2,"")),"")</f>
        <v/>
      </c>
      <c r="BG70" s="197">
        <v>45616</v>
      </c>
    </row>
    <row r="71" spans="1:59" s="32" customFormat="1" ht="18.75" x14ac:dyDescent="0.25">
      <c r="A71" s="129">
        <v>12</v>
      </c>
      <c r="B71" s="130" t="s">
        <v>66</v>
      </c>
      <c r="C71" s="56" t="str">
        <f>IF(SONDAGEM!$E97,(IF(Tabela6[[#This Row],[ECM01]]="X",'Dados Aluno '!Z$2,"")),"")</f>
        <v/>
      </c>
      <c r="D71" s="56" t="str">
        <f>IF(SONDAGEM!$E97,(IF(Tabela6[[#This Row],[ECM02]]="X",'Dados Aluno '!AA$2,"")),"")</f>
        <v/>
      </c>
      <c r="E71" s="56" t="str">
        <f>IF(SONDAGEM!$E97,(IF(Tabela6[[#This Row],[ECM03]]="X",'Dados Aluno '!AB$2,"")),"")</f>
        <v/>
      </c>
      <c r="F71" s="56" t="str">
        <f>IF(SONDAGEM!$E97,(IF(Tabela6[[#This Row],[ECM04]]="X",'Dados Aluno '!AC$2,"")),"")</f>
        <v/>
      </c>
      <c r="G71" s="56" t="str">
        <f>IF(SONDAGEM!$E97,(IF(Tabela6[[#This Row],[ECM05]]="X",'Dados Aluno '!AD$2,"")),"")</f>
        <v/>
      </c>
      <c r="H71" s="56" t="str">
        <f>IF(SONDAGEM!$E97,(IF(Tabela6[[#This Row],[ECM06]]="X",'Dados Aluno '!AE$2,"")),"")</f>
        <v/>
      </c>
      <c r="I71" s="56" t="str">
        <f>IF(SONDAGEM!$E97,(IF(Tabela6[[#This Row],[ECM07]]="X",'Dados Aluno '!AF$2,"")),"")</f>
        <v/>
      </c>
      <c r="J71" s="56" t="str">
        <f>IF(SONDAGEM!$E97,(IF(Tabela6[[#This Row],[ECM08]]="X",'Dados Aluno '!AG$2,"")),"")</f>
        <v/>
      </c>
      <c r="K71" s="105" t="str">
        <f>IF(SONDAGEM!$E97,(IF(Tabela6[[#This Row],[ECP01]]="X",'Dados Aluno '!AH$2,"")),"")</f>
        <v/>
      </c>
      <c r="L71" s="105" t="str">
        <f>IF(SONDAGEM!$E97,(IF(Tabela6[[#This Row],[ECP02]]="X",'Dados Aluno '!AI$2,"")),"")</f>
        <v/>
      </c>
      <c r="M71" s="105" t="str">
        <f>IF(SONDAGEM!$E97,(IF(Tabela6[[#This Row],[ECP03]]="X",'Dados Aluno '!AJ$2,"")),"")</f>
        <v/>
      </c>
      <c r="N71" s="105" t="str">
        <f>IF(SONDAGEM!$E97,(IF(Tabela6[[#This Row],[ECP04]]="X",'Dados Aluno '!AK$2,"")),"")</f>
        <v/>
      </c>
      <c r="O71" s="105" t="str">
        <f>IF(SONDAGEM!$E97,(IF(Tabela6[[#This Row],[ECP05]]="X",'Dados Aluno '!AL$2,"")),"")</f>
        <v/>
      </c>
      <c r="P71" s="105" t="str">
        <f>IF(SONDAGEM!$E97,(IF(Tabela6[[#This Row],[ECP06]]="X",'Dados Aluno '!AM$2,"")),"")</f>
        <v/>
      </c>
      <c r="Q71" s="105" t="str">
        <f>IF(SONDAGEM!$E97,(IF(Tabela6[[#This Row],[NECP01]]="X",'Dados Aluno '!AN$2,"")),"")</f>
        <v/>
      </c>
      <c r="R71" s="131" t="str">
        <f>IF(SONDAGEM!$E97,(IF(Tabela6[[#This Row],[EIS01]]="X",'Dados Aluno '!AO$2,"")),"")</f>
        <v/>
      </c>
      <c r="S71" s="131" t="str">
        <f>IF(SONDAGEM!$E97,(IF(Tabela6[[#This Row],[EIS02]]="X",'Dados Aluno '!AP$2,"")),"")</f>
        <v/>
      </c>
      <c r="T71" s="131" t="str">
        <f>IF(SONDAGEM!$E97,(IF(Tabela6[[#This Row],[EIS03]]="X",'Dados Aluno '!AQ$2,"")),"")</f>
        <v/>
      </c>
      <c r="U71" s="131" t="str">
        <f>IF(SONDAGEM!$E97,(IF(Tabela6[[#This Row],[NEIS01]]="X",'Dados Aluno '!AR$2,"")),"")</f>
        <v/>
      </c>
      <c r="V71" s="131" t="str">
        <f>IF(SONDAGEM!$E97,(IF(Tabela6[[#This Row],[NEIS02]]="X",'Dados Aluno '!AS$2,"")),"")</f>
        <v/>
      </c>
      <c r="W71" s="131" t="str">
        <f>IF(SONDAGEM!$E97,(IF(Tabela6[[#This Row],[NECP03]]="X",'Dados Aluno '!AT$2,"")),"")</f>
        <v/>
      </c>
    </row>
    <row r="72" spans="1:59" s="32" customFormat="1" ht="18.75" x14ac:dyDescent="0.25">
      <c r="A72" s="129">
        <v>13</v>
      </c>
      <c r="B72" s="130" t="s">
        <v>67</v>
      </c>
      <c r="C72" s="56" t="str">
        <f>IF(SONDAGEM!$E98,(IF(Tabela6[[#This Row],[ECM01]]="X",'Dados Aluno '!Z$2,"")),"")</f>
        <v/>
      </c>
      <c r="D72" s="56" t="str">
        <f>IF(SONDAGEM!$E98,(IF(Tabela6[[#This Row],[ECM02]]="X",'Dados Aluno '!AA$2,"")),"")</f>
        <v/>
      </c>
      <c r="E72" s="56" t="str">
        <f>IF(SONDAGEM!$E98,(IF(Tabela6[[#This Row],[ECM03]]="X",'Dados Aluno '!AB$2,"")),"")</f>
        <v/>
      </c>
      <c r="F72" s="56" t="str">
        <f>IF(SONDAGEM!$E98,(IF(Tabela6[[#This Row],[ECM04]]="X",'Dados Aluno '!AC$2,"")),"")</f>
        <v/>
      </c>
      <c r="G72" s="56" t="str">
        <f>IF(SONDAGEM!$E98,(IF(Tabela6[[#This Row],[ECM05]]="X",'Dados Aluno '!AD$2,"")),"")</f>
        <v/>
      </c>
      <c r="H72" s="56" t="str">
        <f>IF(SONDAGEM!$E98,(IF(Tabela6[[#This Row],[ECM06]]="X",'Dados Aluno '!AE$2,"")),"")</f>
        <v/>
      </c>
      <c r="I72" s="56" t="str">
        <f>IF(SONDAGEM!$E98,(IF(Tabela6[[#This Row],[ECM07]]="X",'Dados Aluno '!AF$2,"")),"")</f>
        <v/>
      </c>
      <c r="J72" s="56" t="str">
        <f>IF(SONDAGEM!$E98,(IF(Tabela6[[#This Row],[ECM08]]="X",'Dados Aluno '!AG$2,"")),"")</f>
        <v/>
      </c>
      <c r="K72" s="105" t="str">
        <f>IF(SONDAGEM!$E98,(IF(Tabela6[[#This Row],[ECP01]]="X",'Dados Aluno '!AH$2,"")),"")</f>
        <v/>
      </c>
      <c r="L72" s="105" t="str">
        <f>IF(SONDAGEM!$E98,(IF(Tabela6[[#This Row],[ECP02]]="X",'Dados Aluno '!AI$2,"")),"")</f>
        <v/>
      </c>
      <c r="M72" s="105" t="str">
        <f>IF(SONDAGEM!$E98,(IF(Tabela6[[#This Row],[ECP03]]="X",'Dados Aluno '!AJ$2,"")),"")</f>
        <v/>
      </c>
      <c r="N72" s="105" t="str">
        <f>IF(SONDAGEM!$E98,(IF(Tabela6[[#This Row],[ECP04]]="X",'Dados Aluno '!AK$2,"")),"")</f>
        <v/>
      </c>
      <c r="O72" s="105" t="str">
        <f>IF(SONDAGEM!$E98,(IF(Tabela6[[#This Row],[ECP05]]="X",'Dados Aluno '!AL$2,"")),"")</f>
        <v/>
      </c>
      <c r="P72" s="105" t="str">
        <f>IF(SONDAGEM!$E98,(IF(Tabela6[[#This Row],[ECP06]]="X",'Dados Aluno '!AM$2,"")),"")</f>
        <v/>
      </c>
      <c r="Q72" s="105" t="str">
        <f>IF(SONDAGEM!$E98,(IF(Tabela6[[#This Row],[NECP01]]="X",'Dados Aluno '!AN$2,"")),"")</f>
        <v/>
      </c>
      <c r="R72" s="131" t="str">
        <f>IF(SONDAGEM!$E98,(IF(Tabela6[[#This Row],[EIS01]]="X",'Dados Aluno '!AO$2,"")),"")</f>
        <v/>
      </c>
      <c r="S72" s="131" t="str">
        <f>IF(SONDAGEM!$E98,(IF(Tabela6[[#This Row],[EIS02]]="X",'Dados Aluno '!AP$2,"")),"")</f>
        <v/>
      </c>
      <c r="T72" s="131" t="str">
        <f>IF(SONDAGEM!$E98,(IF(Tabela6[[#This Row],[EIS03]]="X",'Dados Aluno '!AQ$2,"")),"")</f>
        <v/>
      </c>
      <c r="U72" s="131" t="str">
        <f>IF(SONDAGEM!$E98,(IF(Tabela6[[#This Row],[NEIS01]]="X",'Dados Aluno '!AR$2,"")),"")</f>
        <v/>
      </c>
      <c r="V72" s="131" t="str">
        <f>IF(SONDAGEM!$E98,(IF(Tabela6[[#This Row],[NEIS02]]="X",'Dados Aluno '!AS$2,"")),"")</f>
        <v/>
      </c>
      <c r="W72" s="131" t="str">
        <f>IF(SONDAGEM!$E98,(IF(Tabela6[[#This Row],[NECP03]]="X",'Dados Aluno '!AT$2,"")),"")</f>
        <v/>
      </c>
      <c r="AM72" s="34"/>
      <c r="AN72" s="34"/>
    </row>
    <row r="73" spans="1:59" s="32" customFormat="1" ht="18.75" x14ac:dyDescent="0.25">
      <c r="A73" s="129">
        <v>14</v>
      </c>
      <c r="B73" s="130" t="s">
        <v>68</v>
      </c>
      <c r="C73" s="56" t="str">
        <f>IF(SONDAGEM!$E99,(IF(Tabela6[[#This Row],[ECM01]]="X",'Dados Aluno '!Z$2,"")),"")</f>
        <v/>
      </c>
      <c r="D73" s="56" t="str">
        <f>IF(SONDAGEM!$E99,(IF(Tabela6[[#This Row],[ECM02]]="X",'Dados Aluno '!AA$2,"")),"")</f>
        <v/>
      </c>
      <c r="E73" s="56" t="str">
        <f>IF(SONDAGEM!$E99,(IF(Tabela6[[#This Row],[ECM03]]="X",'Dados Aluno '!AB$2,"")),"")</f>
        <v/>
      </c>
      <c r="F73" s="56" t="str">
        <f>IF(SONDAGEM!$E99,(IF(Tabela6[[#This Row],[ECM04]]="X",'Dados Aluno '!AC$2,"")),"")</f>
        <v/>
      </c>
      <c r="G73" s="56" t="str">
        <f>IF(SONDAGEM!$E99,(IF(Tabela6[[#This Row],[ECM05]]="X",'Dados Aluno '!AD$2,"")),"")</f>
        <v/>
      </c>
      <c r="H73" s="56" t="str">
        <f>IF(SONDAGEM!$E99,(IF(Tabela6[[#This Row],[ECM06]]="X",'Dados Aluno '!AE$2,"")),"")</f>
        <v/>
      </c>
      <c r="I73" s="56" t="str">
        <f>IF(SONDAGEM!$E99,(IF(Tabela6[[#This Row],[ECM07]]="X",'Dados Aluno '!AF$2,"")),"")</f>
        <v/>
      </c>
      <c r="J73" s="56" t="str">
        <f>IF(SONDAGEM!$E99,(IF(Tabela6[[#This Row],[ECM08]]="X",'Dados Aluno '!AG$2,"")),"")</f>
        <v/>
      </c>
      <c r="K73" s="105" t="str">
        <f>IF(SONDAGEM!$E99,(IF(Tabela6[[#This Row],[ECP01]]="X",'Dados Aluno '!AH$2,"")),"")</f>
        <v/>
      </c>
      <c r="L73" s="105" t="str">
        <f>IF(SONDAGEM!$E99,(IF(Tabela6[[#This Row],[ECP02]]="X",'Dados Aluno '!AI$2,"")),"")</f>
        <v/>
      </c>
      <c r="M73" s="105" t="str">
        <f>IF(SONDAGEM!$E99,(IF(Tabela6[[#This Row],[ECP03]]="X",'Dados Aluno '!AJ$2,"")),"")</f>
        <v/>
      </c>
      <c r="N73" s="105" t="str">
        <f>IF(SONDAGEM!$E99,(IF(Tabela6[[#This Row],[ECP04]]="X",'Dados Aluno '!AK$2,"")),"")</f>
        <v/>
      </c>
      <c r="O73" s="105" t="str">
        <f>IF(SONDAGEM!$E99,(IF(Tabela6[[#This Row],[ECP05]]="X",'Dados Aluno '!AL$2,"")),"")</f>
        <v/>
      </c>
      <c r="P73" s="105" t="str">
        <f>IF(SONDAGEM!$E99,(IF(Tabela6[[#This Row],[ECP06]]="X",'Dados Aluno '!AM$2,"")),"")</f>
        <v/>
      </c>
      <c r="Q73" s="105" t="str">
        <f>IF(SONDAGEM!$E99,(IF(Tabela6[[#This Row],[NECP01]]="X",'Dados Aluno '!AN$2,"")),"")</f>
        <v/>
      </c>
      <c r="R73" s="131" t="str">
        <f>IF(SONDAGEM!$E99,(IF(Tabela6[[#This Row],[EIS01]]="X",'Dados Aluno '!AO$2,"")),"")</f>
        <v/>
      </c>
      <c r="S73" s="131" t="str">
        <f>IF(SONDAGEM!$E99,(IF(Tabela6[[#This Row],[EIS02]]="X",'Dados Aluno '!AP$2,"")),"")</f>
        <v/>
      </c>
      <c r="T73" s="131" t="str">
        <f>IF(SONDAGEM!$E99,(IF(Tabela6[[#This Row],[EIS03]]="X",'Dados Aluno '!AQ$2,"")),"")</f>
        <v/>
      </c>
      <c r="U73" s="131" t="str">
        <f>IF(SONDAGEM!$E99,(IF(Tabela6[[#This Row],[NEIS01]]="X",'Dados Aluno '!AR$2,"")),"")</f>
        <v/>
      </c>
      <c r="V73" s="131" t="str">
        <f>IF(SONDAGEM!$E99,(IF(Tabela6[[#This Row],[NEIS02]]="X",'Dados Aluno '!AS$2,"")),"")</f>
        <v/>
      </c>
      <c r="W73" s="131" t="str">
        <f>IF(SONDAGEM!$E99,(IF(Tabela6[[#This Row],[NECP03]]="X",'Dados Aluno '!AT$2,"")),"")</f>
        <v/>
      </c>
      <c r="Z73" s="34"/>
      <c r="AA73" s="34"/>
      <c r="AM73" s="34"/>
      <c r="AN73" s="34"/>
    </row>
    <row r="74" spans="1:59" s="34" customFormat="1" ht="18.75" x14ac:dyDescent="0.25">
      <c r="A74" s="135">
        <v>15</v>
      </c>
      <c r="B74" s="136" t="s">
        <v>69</v>
      </c>
      <c r="C74" s="56" t="str">
        <f>IF(SONDAGEM!$E100,(IF(Tabela6[[#This Row],[ECM01]]="X",'Dados Aluno '!Z$2,"")),"")</f>
        <v/>
      </c>
      <c r="D74" s="56" t="str">
        <f>IF(SONDAGEM!$E100,(IF(Tabela6[[#This Row],[ECM02]]="X",'Dados Aluno '!AA$2,"")),"")</f>
        <v/>
      </c>
      <c r="E74" s="56" t="str">
        <f>IF(SONDAGEM!$E100,(IF(Tabela6[[#This Row],[ECM03]]="X",'Dados Aluno '!AB$2,"")),"")</f>
        <v/>
      </c>
      <c r="F74" s="56" t="str">
        <f>IF(SONDAGEM!$E100,(IF(Tabela6[[#This Row],[ECM04]]="X",'Dados Aluno '!AC$2,"")),"")</f>
        <v/>
      </c>
      <c r="G74" s="56" t="str">
        <f>IF(SONDAGEM!$E100,(IF(Tabela6[[#This Row],[ECM05]]="X",'Dados Aluno '!AD$2,"")),"")</f>
        <v/>
      </c>
      <c r="H74" s="56" t="str">
        <f>IF(SONDAGEM!$E100,(IF(Tabela6[[#This Row],[ECM06]]="X",'Dados Aluno '!AE$2,"")),"")</f>
        <v/>
      </c>
      <c r="I74" s="56" t="str">
        <f>IF(SONDAGEM!$E100,(IF(Tabela6[[#This Row],[ECM07]]="X",'Dados Aluno '!AF$2,"")),"")</f>
        <v/>
      </c>
      <c r="J74" s="56" t="str">
        <f>IF(SONDAGEM!$E100,(IF(Tabela6[[#This Row],[ECM08]]="X",'Dados Aluno '!AG$2,"")),"")</f>
        <v/>
      </c>
      <c r="K74" s="105" t="str">
        <f>IF(SONDAGEM!$E100,(IF(Tabela6[[#This Row],[ECP01]]="X",'Dados Aluno '!AH$2,"")),"")</f>
        <v/>
      </c>
      <c r="L74" s="105" t="str">
        <f>IF(SONDAGEM!$E100,(IF(Tabela6[[#This Row],[ECP02]]="X",'Dados Aluno '!AI$2,"")),"")</f>
        <v/>
      </c>
      <c r="M74" s="105" t="str">
        <f>IF(SONDAGEM!$E100,(IF(Tabela6[[#This Row],[ECP03]]="X",'Dados Aluno '!AJ$2,"")),"")</f>
        <v/>
      </c>
      <c r="N74" s="105" t="str">
        <f>IF(SONDAGEM!$E100,(IF(Tabela6[[#This Row],[ECP04]]="X",'Dados Aluno '!AK$2,"")),"")</f>
        <v/>
      </c>
      <c r="O74" s="105" t="str">
        <f>IF(SONDAGEM!$E100,(IF(Tabela6[[#This Row],[ECP05]]="X",'Dados Aluno '!AL$2,"")),"")</f>
        <v/>
      </c>
      <c r="P74" s="105" t="str">
        <f>IF(SONDAGEM!$E100,(IF(Tabela6[[#This Row],[ECP06]]="X",'Dados Aluno '!AM$2,"")),"")</f>
        <v/>
      </c>
      <c r="Q74" s="105" t="str">
        <f>IF(SONDAGEM!$E100,(IF(Tabela6[[#This Row],[NECP01]]="X",'Dados Aluno '!AN$2,"")),"")</f>
        <v/>
      </c>
      <c r="R74" s="131" t="str">
        <f>IF(SONDAGEM!$E100,(IF(Tabela6[[#This Row],[EIS01]]="X",'Dados Aluno '!AO$2,"")),"")</f>
        <v/>
      </c>
      <c r="S74" s="131" t="str">
        <f>IF(SONDAGEM!$E100,(IF(Tabela6[[#This Row],[EIS02]]="X",'Dados Aluno '!AP$2,"")),"")</f>
        <v/>
      </c>
      <c r="T74" s="131" t="str">
        <f>IF(SONDAGEM!$E100,(IF(Tabela6[[#This Row],[EIS03]]="X",'Dados Aluno '!AQ$2,"")),"")</f>
        <v/>
      </c>
      <c r="U74" s="131" t="str">
        <f>IF(SONDAGEM!$E100,(IF(Tabela6[[#This Row],[NEIS01]]="X",'Dados Aluno '!AR$2,"")),"")</f>
        <v/>
      </c>
      <c r="V74" s="131" t="str">
        <f>IF(SONDAGEM!$E100,(IF(Tabela6[[#This Row],[NEIS02]]="X",'Dados Aluno '!AS$2,"")),"")</f>
        <v/>
      </c>
      <c r="W74" s="131" t="str">
        <f>IF(SONDAGEM!$E100,(IF(Tabela6[[#This Row],[NECP03]]="X",'Dados Aluno '!AT$2,"")),"")</f>
        <v/>
      </c>
    </row>
    <row r="75" spans="1:59" s="34" customFormat="1" ht="18.75" x14ac:dyDescent="0.25">
      <c r="A75" s="135">
        <v>16</v>
      </c>
      <c r="B75" s="136" t="s">
        <v>70</v>
      </c>
      <c r="C75" s="56" t="str">
        <f>IF(SONDAGEM!$E101,(IF(Tabela6[[#This Row],[ECM01]]="X",'Dados Aluno '!Z$2,"")),"")</f>
        <v/>
      </c>
      <c r="D75" s="56" t="str">
        <f>IF(SONDAGEM!$E101,(IF(Tabela6[[#This Row],[ECM02]]="X",'Dados Aluno '!AA$2,"")),"")</f>
        <v/>
      </c>
      <c r="E75" s="56" t="str">
        <f>IF(SONDAGEM!$E101,(IF(Tabela6[[#This Row],[ECM03]]="X",'Dados Aluno '!AB$2,"")),"")</f>
        <v/>
      </c>
      <c r="F75" s="56" t="str">
        <f>IF(SONDAGEM!$E101,(IF(Tabela6[[#This Row],[ECM04]]="X",'Dados Aluno '!AC$2,"")),"")</f>
        <v/>
      </c>
      <c r="G75" s="56" t="str">
        <f>IF(SONDAGEM!$E101,(IF(Tabela6[[#This Row],[ECM05]]="X",'Dados Aluno '!AD$2,"")),"")</f>
        <v/>
      </c>
      <c r="H75" s="56" t="str">
        <f>IF(SONDAGEM!$E101,(IF(Tabela6[[#This Row],[ECM06]]="X",'Dados Aluno '!AE$2,"")),"")</f>
        <v/>
      </c>
      <c r="I75" s="56" t="str">
        <f>IF(SONDAGEM!$E101,(IF(Tabela6[[#This Row],[ECM07]]="X",'Dados Aluno '!AF$2,"")),"")</f>
        <v/>
      </c>
      <c r="J75" s="56" t="str">
        <f>IF(SONDAGEM!$E101,(IF(Tabela6[[#This Row],[ECM08]]="X",'Dados Aluno '!AG$2,"")),"")</f>
        <v/>
      </c>
      <c r="K75" s="105" t="str">
        <f>IF(SONDAGEM!$E101,(IF(Tabela6[[#This Row],[ECP01]]="X",'Dados Aluno '!AH$2,"")),"")</f>
        <v/>
      </c>
      <c r="L75" s="105" t="str">
        <f>IF(SONDAGEM!$E101,(IF(Tabela6[[#This Row],[ECP02]]="X",'Dados Aluno '!AI$2,"")),"")</f>
        <v/>
      </c>
      <c r="M75" s="105" t="str">
        <f>IF(SONDAGEM!$E101,(IF(Tabela6[[#This Row],[ECP03]]="X",'Dados Aluno '!AJ$2,"")),"")</f>
        <v/>
      </c>
      <c r="N75" s="105" t="str">
        <f>IF(SONDAGEM!$E101,(IF(Tabela6[[#This Row],[ECP04]]="X",'Dados Aluno '!AK$2,"")),"")</f>
        <v/>
      </c>
      <c r="O75" s="105" t="str">
        <f>IF(SONDAGEM!$E101,(IF(Tabela6[[#This Row],[ECP05]]="X",'Dados Aluno '!AL$2,"")),"")</f>
        <v/>
      </c>
      <c r="P75" s="105" t="str">
        <f>IF(SONDAGEM!$E101,(IF(Tabela6[[#This Row],[ECP06]]="X",'Dados Aluno '!AM$2,"")),"")</f>
        <v/>
      </c>
      <c r="Q75" s="105" t="str">
        <f>IF(SONDAGEM!$E101,(IF(Tabela6[[#This Row],[NECP01]]="X",'Dados Aluno '!AN$2,"")),"")</f>
        <v/>
      </c>
      <c r="R75" s="131" t="str">
        <f>IF(SONDAGEM!$E101,(IF(Tabela6[[#This Row],[EIS01]]="X",'Dados Aluno '!AO$2,"")),"")</f>
        <v/>
      </c>
      <c r="S75" s="131" t="str">
        <f>IF(SONDAGEM!$E101,(IF(Tabela6[[#This Row],[EIS02]]="X",'Dados Aluno '!AP$2,"")),"")</f>
        <v/>
      </c>
      <c r="T75" s="131" t="str">
        <f>IF(SONDAGEM!$E101,(IF(Tabela6[[#This Row],[EIS03]]="X",'Dados Aluno '!AQ$2,"")),"")</f>
        <v/>
      </c>
      <c r="U75" s="131" t="str">
        <f>IF(SONDAGEM!$E101,(IF(Tabela6[[#This Row],[NEIS01]]="X",'Dados Aluno '!AR$2,"")),"")</f>
        <v/>
      </c>
      <c r="V75" s="131" t="str">
        <f>IF(SONDAGEM!$E101,(IF(Tabela6[[#This Row],[NEIS02]]="X",'Dados Aluno '!AS$2,"")),"")</f>
        <v/>
      </c>
      <c r="W75" s="131" t="str">
        <f>IF(SONDAGEM!$E101,(IF(Tabela6[[#This Row],[NECP03]]="X",'Dados Aluno '!AT$2,"")),"")</f>
        <v/>
      </c>
    </row>
    <row r="76" spans="1:59" s="34" customFormat="1" ht="21" x14ac:dyDescent="0.25">
      <c r="A76" s="135">
        <v>17</v>
      </c>
      <c r="B76" s="136" t="s">
        <v>86</v>
      </c>
      <c r="C76" s="56" t="str">
        <f>IF(SONDAGEM!$E102,(IF(Tabela6[[#This Row],[ECM01]]="X",'Dados Aluno '!Z$2,"")),"")</f>
        <v/>
      </c>
      <c r="D76" s="56" t="str">
        <f>IF(SONDAGEM!$E102,(IF(Tabela6[[#This Row],[ECM02]]="X",'Dados Aluno '!AA$2,"")),"")</f>
        <v/>
      </c>
      <c r="E76" s="56" t="str">
        <f>IF(SONDAGEM!$E102,(IF(Tabela6[[#This Row],[ECM03]]="X",'Dados Aluno '!AB$2,"")),"")</f>
        <v/>
      </c>
      <c r="F76" s="56" t="str">
        <f>IF(SONDAGEM!$E102,(IF(Tabela6[[#This Row],[ECM04]]="X",'Dados Aluno '!AC$2,"")),"")</f>
        <v/>
      </c>
      <c r="G76" s="56" t="str">
        <f>IF(SONDAGEM!$E102,(IF(Tabela6[[#This Row],[ECM05]]="X",'Dados Aluno '!AD$2,"")),"")</f>
        <v/>
      </c>
      <c r="H76" s="56" t="str">
        <f>IF(SONDAGEM!$E102,(IF(Tabela6[[#This Row],[ECM06]]="X",'Dados Aluno '!AE$2,"")),"")</f>
        <v/>
      </c>
      <c r="I76" s="56" t="str">
        <f>IF(SONDAGEM!$E102,(IF(Tabela6[[#This Row],[ECM07]]="X",'Dados Aluno '!AF$2,"")),"")</f>
        <v/>
      </c>
      <c r="J76" s="56" t="str">
        <f>IF(SONDAGEM!$E102,(IF(Tabela6[[#This Row],[ECM08]]="X",'Dados Aluno '!AG$2,"")),"")</f>
        <v/>
      </c>
      <c r="K76" s="105" t="str">
        <f>IF(SONDAGEM!$E102,(IF(Tabela6[[#This Row],[ECP01]]="X",'Dados Aluno '!AH$2,"")),"")</f>
        <v/>
      </c>
      <c r="L76" s="105" t="str">
        <f>IF(SONDAGEM!$E102,(IF(Tabela6[[#This Row],[ECP02]]="X",'Dados Aluno '!AI$2,"")),"")</f>
        <v/>
      </c>
      <c r="M76" s="105" t="str">
        <f>IF(SONDAGEM!$E102,(IF(Tabela6[[#This Row],[ECP03]]="X",'Dados Aluno '!AJ$2,"")),"")</f>
        <v/>
      </c>
      <c r="N76" s="105" t="str">
        <f>IF(SONDAGEM!$E102,(IF(Tabela6[[#This Row],[ECP04]]="X",'Dados Aluno '!AK$2,"")),"")</f>
        <v/>
      </c>
      <c r="O76" s="105" t="str">
        <f>IF(SONDAGEM!$E102,(IF(Tabela6[[#This Row],[ECP05]]="X",'Dados Aluno '!AL$2,"")),"")</f>
        <v/>
      </c>
      <c r="P76" s="105" t="str">
        <f>IF(SONDAGEM!$E102,(IF(Tabela6[[#This Row],[ECP06]]="X",'Dados Aluno '!AM$2,"")),"")</f>
        <v/>
      </c>
      <c r="Q76" s="105" t="str">
        <f>IF(SONDAGEM!$E102,(IF(Tabela6[[#This Row],[NECP01]]="X",'Dados Aluno '!AN$2,"")),"")</f>
        <v/>
      </c>
      <c r="R76" s="131" t="str">
        <f>IF(SONDAGEM!$E102,(IF(Tabela6[[#This Row],[EIS01]]="X",'Dados Aluno '!AO$2,"")),"")</f>
        <v/>
      </c>
      <c r="S76" s="131" t="str">
        <f>IF(SONDAGEM!$E102,(IF(Tabela6[[#This Row],[EIS02]]="X",'Dados Aluno '!AP$2,"")),"")</f>
        <v/>
      </c>
      <c r="T76" s="131" t="str">
        <f>IF(SONDAGEM!$E102,(IF(Tabela6[[#This Row],[EIS03]]="X",'Dados Aluno '!AQ$2,"")),"")</f>
        <v/>
      </c>
      <c r="U76" s="131" t="str">
        <f>IF(SONDAGEM!$E102,(IF(Tabela6[[#This Row],[NEIS01]]="X",'Dados Aluno '!AR$2,"")),"")</f>
        <v/>
      </c>
      <c r="V76" s="131" t="str">
        <f>IF(SONDAGEM!$E102,(IF(Tabela6[[#This Row],[NEIS02]]="X",'Dados Aluno '!AS$2,"")),"")</f>
        <v/>
      </c>
      <c r="W76" s="131" t="str">
        <f>IF(SONDAGEM!$E102,(IF(Tabela6[[#This Row],[NECP03]]="X",'Dados Aluno '!AT$2,"")),"")</f>
        <v/>
      </c>
      <c r="AM76" s="33"/>
      <c r="AN76" s="33"/>
    </row>
    <row r="77" spans="1:59" s="34" customFormat="1" ht="21.75" thickBot="1" x14ac:dyDescent="0.3">
      <c r="A77" s="180">
        <v>18</v>
      </c>
      <c r="B77" s="181" t="s">
        <v>71</v>
      </c>
      <c r="C77" s="56" t="str">
        <f>IF(SONDAGEM!$E103,(IF(Tabela6[[#This Row],[ECM01]]="X",'Dados Aluno '!Z$2,"")),"")</f>
        <v/>
      </c>
      <c r="D77" s="56" t="str">
        <f>IF(SONDAGEM!$E103,(IF(Tabela6[[#This Row],[ECM02]]="X",'Dados Aluno '!AA$2,"")),"")</f>
        <v/>
      </c>
      <c r="E77" s="56" t="str">
        <f>IF(SONDAGEM!$E103,(IF(Tabela6[[#This Row],[ECM03]]="X",'Dados Aluno '!AB$2,"")),"")</f>
        <v/>
      </c>
      <c r="F77" s="56" t="str">
        <f>IF(SONDAGEM!$E103,(IF(Tabela6[[#This Row],[ECM04]]="X",'Dados Aluno '!AC$2,"")),"")</f>
        <v/>
      </c>
      <c r="G77" s="56" t="str">
        <f>IF(SONDAGEM!$E103,(IF(Tabela6[[#This Row],[ECM05]]="X",'Dados Aluno '!AD$2,"")),"")</f>
        <v/>
      </c>
      <c r="H77" s="56" t="str">
        <f>IF(SONDAGEM!$E103,(IF(Tabela6[[#This Row],[ECM06]]="X",'Dados Aluno '!AE$2,"")),"")</f>
        <v/>
      </c>
      <c r="I77" s="56" t="str">
        <f>IF(SONDAGEM!$E103,(IF(Tabela6[[#This Row],[ECM07]]="X",'Dados Aluno '!AF$2,"")),"")</f>
        <v/>
      </c>
      <c r="J77" s="56" t="str">
        <f>IF(SONDAGEM!$E103,(IF(Tabela6[[#This Row],[ECM08]]="X",'Dados Aluno '!AG$2,"")),"")</f>
        <v/>
      </c>
      <c r="K77" s="105" t="str">
        <f>IF(SONDAGEM!$E103,(IF(Tabela6[[#This Row],[ECP01]]="X",'Dados Aluno '!AH$2,"")),"")</f>
        <v/>
      </c>
      <c r="L77" s="105" t="str">
        <f>IF(SONDAGEM!$E103,(IF(Tabela6[[#This Row],[ECP02]]="X",'Dados Aluno '!AI$2,"")),"")</f>
        <v/>
      </c>
      <c r="M77" s="105" t="str">
        <f>IF(SONDAGEM!$E103,(IF(Tabela6[[#This Row],[ECP03]]="X",'Dados Aluno '!AJ$2,"")),"")</f>
        <v/>
      </c>
      <c r="N77" s="105" t="str">
        <f>IF(SONDAGEM!$E103,(IF(Tabela6[[#This Row],[ECP04]]="X",'Dados Aluno '!AK$2,"")),"")</f>
        <v/>
      </c>
      <c r="O77" s="105" t="str">
        <f>IF(SONDAGEM!$E103,(IF(Tabela6[[#This Row],[ECP05]]="X",'Dados Aluno '!AL$2,"")),"")</f>
        <v/>
      </c>
      <c r="P77" s="105" t="str">
        <f>IF(SONDAGEM!$E103,(IF(Tabela6[[#This Row],[ECP06]]="X",'Dados Aluno '!AM$2,"")),"")</f>
        <v/>
      </c>
      <c r="Q77" s="105" t="str">
        <f>IF(SONDAGEM!$E103,(IF(Tabela6[[#This Row],[NECP01]]="X",'Dados Aluno '!AN$2,"")),"")</f>
        <v/>
      </c>
      <c r="R77" s="131" t="str">
        <f>IF(SONDAGEM!$E103,(IF(Tabela6[[#This Row],[EIS01]]="X",'Dados Aluno '!AO$2,"")),"")</f>
        <v/>
      </c>
      <c r="S77" s="131" t="str">
        <f>IF(SONDAGEM!$E103,(IF(Tabela6[[#This Row],[EIS02]]="X",'Dados Aluno '!AP$2,"")),"")</f>
        <v/>
      </c>
      <c r="T77" s="131" t="str">
        <f>IF(SONDAGEM!$E103,(IF(Tabela6[[#This Row],[EIS03]]="X",'Dados Aluno '!AQ$2,"")),"")</f>
        <v/>
      </c>
      <c r="U77" s="131" t="str">
        <f>IF(SONDAGEM!$E103,(IF(Tabela6[[#This Row],[NEIS01]]="X",'Dados Aluno '!AR$2,"")),"")</f>
        <v/>
      </c>
      <c r="V77" s="131" t="str">
        <f>IF(SONDAGEM!$E103,(IF(Tabela6[[#This Row],[NEIS02]]="X",'Dados Aluno '!AS$2,"")),"")</f>
        <v/>
      </c>
      <c r="W77" s="131" t="str">
        <f>IF(SONDAGEM!$E103,(IF(Tabela6[[#This Row],[NECP03]]="X",'Dados Aluno '!AT$2,"")),"")</f>
        <v/>
      </c>
      <c r="Z77" s="33"/>
      <c r="AA77" s="33"/>
    </row>
    <row r="78" spans="1:59" s="33" customFormat="1" ht="32.25" customHeight="1" thickBot="1" x14ac:dyDescent="0.3">
      <c r="A78" s="144" t="s">
        <v>35</v>
      </c>
      <c r="B78" s="145">
        <f>SUBTOTAL(103,Tabela61316[HABILIDADES])</f>
        <v>18</v>
      </c>
      <c r="C78" s="76">
        <f>COUNTIF(Tabela61316[ECM01],Z2)</f>
        <v>0</v>
      </c>
      <c r="D78" s="76">
        <f>COUNTIF(Tabela61316[ECM02],AA2)</f>
        <v>0</v>
      </c>
      <c r="E78" s="76">
        <f>COUNTIF(Tabela61316[ECM03],AB2)</f>
        <v>0</v>
      </c>
      <c r="F78" s="76">
        <f>COUNTIF(Tabela61316[ECM04],AC2)</f>
        <v>0</v>
      </c>
      <c r="G78" s="76">
        <f>COUNTIF(Tabela61316[ECM05],AD2)</f>
        <v>0</v>
      </c>
      <c r="H78" s="76">
        <f>COUNTIF(Tabela61316[ECM06],AE2)</f>
        <v>0</v>
      </c>
      <c r="I78" s="76">
        <f>COUNTIF(Tabela61316[ECM07],AF2)</f>
        <v>0</v>
      </c>
      <c r="J78" s="76">
        <f>COUNTIF(Tabela61316[ECM08],AG2)</f>
        <v>0</v>
      </c>
      <c r="K78" s="115">
        <f>COUNTIF(Tabela61316[ECP01],AH2)</f>
        <v>0</v>
      </c>
      <c r="L78" s="115">
        <f>COUNTIF(Tabela61316[ECP02],AI2)</f>
        <v>0</v>
      </c>
      <c r="M78" s="115">
        <f>COUNTIF(Tabela61316[ECP03],AJ2)</f>
        <v>0</v>
      </c>
      <c r="N78" s="115">
        <f>COUNTIF(Tabela61316[ECP04],AK2)</f>
        <v>0</v>
      </c>
      <c r="O78" s="115">
        <f>COUNTIF(Tabela61316[ECP05],AL2)</f>
        <v>0</v>
      </c>
      <c r="P78" s="115">
        <f>COUNTIF(Tabela61316[ECP06],AM2)</f>
        <v>0</v>
      </c>
      <c r="Q78" s="115">
        <f>COUNTIF(Tabela61316[NECP01],AN2)</f>
        <v>0</v>
      </c>
      <c r="R78" s="146">
        <f>COUNTIF(Tabela61316[EIS01],AO2)</f>
        <v>0</v>
      </c>
      <c r="S78" s="146">
        <f>COUNTIF(Tabela61316[EIS02],AP2)</f>
        <v>0</v>
      </c>
      <c r="T78" s="146">
        <f>COUNTIF(Tabela61316[EIS03],AQ2)</f>
        <v>0</v>
      </c>
      <c r="U78" s="146">
        <f>COUNTIF(Tabela61316[NEIS01],AR2)</f>
        <v>0</v>
      </c>
      <c r="V78" s="146">
        <f>COUNTIF(Tabela61316[NEIS02],AS2)</f>
        <v>0</v>
      </c>
      <c r="W78" s="146">
        <f>COUNTIF(Tabela61316[NECP03],AT2)</f>
        <v>0</v>
      </c>
      <c r="Z78" s="34"/>
      <c r="AA78" s="34"/>
      <c r="AM78" s="34"/>
      <c r="AN78" s="34"/>
    </row>
    <row r="79" spans="1:59" s="34" customFormat="1" ht="15.75" x14ac:dyDescent="0.25">
      <c r="A79" s="35"/>
      <c r="C79" s="36"/>
      <c r="D79" s="36"/>
      <c r="E79" s="36"/>
      <c r="F79" s="36"/>
      <c r="G79" s="36"/>
      <c r="H79" s="37"/>
      <c r="I79" s="37"/>
      <c r="J79" s="36"/>
      <c r="K79" s="36"/>
      <c r="L79" s="36"/>
      <c r="M79" s="36"/>
      <c r="N79" s="36"/>
      <c r="O79" s="36"/>
      <c r="P79" s="36"/>
      <c r="Q79" s="36"/>
      <c r="T79" s="38"/>
      <c r="U79" s="38"/>
    </row>
    <row r="80" spans="1:59" s="34" customFormat="1" x14ac:dyDescent="0.25">
      <c r="A80" s="39"/>
    </row>
    <row r="81" spans="1:21" s="34" customFormat="1" ht="15.75" x14ac:dyDescent="0.25">
      <c r="A81" s="35"/>
      <c r="C81" s="36"/>
      <c r="D81" s="36"/>
      <c r="E81" s="36"/>
      <c r="F81" s="36"/>
      <c r="G81" s="36"/>
      <c r="H81" s="37"/>
      <c r="I81" s="37"/>
      <c r="J81" s="36"/>
      <c r="K81" s="36"/>
      <c r="L81" s="36"/>
      <c r="M81" s="36"/>
      <c r="N81" s="36"/>
      <c r="O81" s="36"/>
      <c r="P81" s="36"/>
      <c r="Q81" s="36"/>
      <c r="T81" s="38"/>
      <c r="U81" s="38"/>
    </row>
    <row r="82" spans="1:21" s="34" customFormat="1" ht="15.75" x14ac:dyDescent="0.25">
      <c r="A82" s="35"/>
      <c r="C82" s="36"/>
      <c r="D82" s="36"/>
      <c r="E82" s="36"/>
      <c r="F82" s="36"/>
      <c r="G82" s="36"/>
      <c r="H82" s="37"/>
      <c r="I82" s="37"/>
      <c r="J82" s="36"/>
      <c r="K82" s="36"/>
      <c r="L82" s="36"/>
      <c r="M82" s="36"/>
      <c r="N82" s="36"/>
      <c r="O82" s="36"/>
      <c r="P82" s="36"/>
      <c r="Q82" s="36"/>
      <c r="T82" s="38"/>
      <c r="U82" s="38"/>
    </row>
    <row r="83" spans="1:21" s="34" customFormat="1" ht="15.75" x14ac:dyDescent="0.25">
      <c r="A83" s="35"/>
      <c r="C83" s="36"/>
      <c r="D83" s="36"/>
      <c r="E83" s="36"/>
      <c r="F83" s="36"/>
      <c r="G83" s="36"/>
      <c r="H83" s="37"/>
      <c r="I83" s="37"/>
      <c r="J83" s="36"/>
      <c r="K83" s="36"/>
      <c r="L83" s="36"/>
      <c r="M83" s="36"/>
      <c r="N83" s="36"/>
      <c r="O83" s="36"/>
      <c r="P83" s="36"/>
      <c r="Q83" s="36"/>
      <c r="T83" s="38"/>
      <c r="U83" s="38"/>
    </row>
    <row r="84" spans="1:21" s="34" customFormat="1" ht="15.75" x14ac:dyDescent="0.25">
      <c r="A84" s="35"/>
      <c r="C84" s="36"/>
      <c r="D84" s="36"/>
      <c r="E84" s="36"/>
      <c r="F84" s="36"/>
      <c r="G84" s="36"/>
      <c r="H84" s="37"/>
      <c r="I84" s="37"/>
      <c r="J84" s="36"/>
      <c r="K84" s="36"/>
      <c r="L84" s="36"/>
      <c r="M84" s="36"/>
      <c r="N84" s="36"/>
      <c r="O84" s="36"/>
      <c r="P84" s="36"/>
      <c r="Q84" s="36"/>
      <c r="T84" s="38"/>
      <c r="U84" s="38"/>
    </row>
    <row r="85" spans="1:21" s="34" customFormat="1" ht="15.75" x14ac:dyDescent="0.25">
      <c r="A85" s="35"/>
      <c r="C85" s="36"/>
      <c r="D85" s="36"/>
      <c r="E85" s="36"/>
      <c r="F85" s="36"/>
      <c r="G85" s="36"/>
      <c r="H85" s="37"/>
      <c r="I85" s="37"/>
      <c r="J85" s="36"/>
      <c r="K85" s="36"/>
      <c r="L85" s="36"/>
      <c r="M85" s="36"/>
      <c r="N85" s="36"/>
      <c r="O85" s="36"/>
      <c r="P85" s="36"/>
      <c r="Q85" s="36"/>
      <c r="T85" s="38"/>
      <c r="U85" s="38"/>
    </row>
    <row r="86" spans="1:21" s="34" customFormat="1" ht="15.75" x14ac:dyDescent="0.25">
      <c r="A86" s="35"/>
      <c r="C86" s="36"/>
      <c r="D86" s="36"/>
      <c r="E86" s="36"/>
      <c r="F86" s="36"/>
      <c r="G86" s="36"/>
      <c r="H86" s="37"/>
      <c r="I86" s="37"/>
      <c r="J86" s="36"/>
      <c r="K86" s="36"/>
      <c r="L86" s="36"/>
      <c r="M86" s="36"/>
      <c r="N86" s="36"/>
      <c r="O86" s="36"/>
      <c r="P86" s="36"/>
      <c r="Q86" s="36"/>
      <c r="T86" s="38"/>
      <c r="U86" s="38"/>
    </row>
    <row r="87" spans="1:21" s="34" customFormat="1" ht="15.75" x14ac:dyDescent="0.25">
      <c r="A87" s="35"/>
      <c r="C87" s="36"/>
      <c r="D87" s="36"/>
      <c r="E87" s="36"/>
      <c r="F87" s="36"/>
      <c r="G87" s="36"/>
      <c r="H87" s="37"/>
      <c r="I87" s="37"/>
      <c r="J87" s="36"/>
      <c r="K87" s="36"/>
      <c r="L87" s="36"/>
      <c r="M87" s="36"/>
      <c r="N87" s="36"/>
      <c r="O87" s="36"/>
      <c r="P87" s="36"/>
      <c r="Q87" s="36"/>
      <c r="T87" s="38"/>
      <c r="U87" s="38"/>
    </row>
    <row r="88" spans="1:21" s="34" customFormat="1" ht="15.75" x14ac:dyDescent="0.25">
      <c r="A88" s="35"/>
      <c r="C88" s="36"/>
      <c r="D88" s="36"/>
      <c r="E88" s="36"/>
      <c r="F88" s="36"/>
      <c r="G88" s="36"/>
      <c r="H88" s="37"/>
      <c r="I88" s="37"/>
      <c r="J88" s="36"/>
      <c r="K88" s="36"/>
      <c r="L88" s="36"/>
      <c r="M88" s="36"/>
      <c r="N88" s="36"/>
      <c r="O88" s="36"/>
      <c r="P88" s="36"/>
      <c r="Q88" s="36"/>
      <c r="T88" s="38"/>
      <c r="U88" s="38"/>
    </row>
    <row r="89" spans="1:21" s="34" customFormat="1" ht="15.75" x14ac:dyDescent="0.25">
      <c r="A89" s="35"/>
      <c r="C89" s="36"/>
      <c r="D89" s="36"/>
      <c r="E89" s="36"/>
      <c r="F89" s="36"/>
      <c r="G89" s="36"/>
      <c r="H89" s="37"/>
      <c r="I89" s="37"/>
      <c r="J89" s="36"/>
      <c r="K89" s="36"/>
      <c r="L89" s="36"/>
      <c r="M89" s="36"/>
      <c r="N89" s="36"/>
      <c r="O89" s="36"/>
      <c r="P89" s="36"/>
      <c r="Q89" s="36"/>
      <c r="T89" s="38"/>
      <c r="U89" s="38"/>
    </row>
    <row r="90" spans="1:21" s="34" customFormat="1" ht="15.75" x14ac:dyDescent="0.25">
      <c r="A90" s="35"/>
      <c r="C90" s="36"/>
      <c r="D90" s="36"/>
      <c r="E90" s="36"/>
      <c r="F90" s="36"/>
      <c r="G90" s="36"/>
      <c r="H90" s="37"/>
      <c r="I90" s="37"/>
      <c r="J90" s="36"/>
      <c r="K90" s="36"/>
      <c r="L90" s="36"/>
      <c r="M90" s="36"/>
      <c r="N90" s="36"/>
      <c r="O90" s="36"/>
      <c r="P90" s="36"/>
      <c r="Q90" s="36"/>
      <c r="T90" s="38"/>
      <c r="U90" s="38"/>
    </row>
    <row r="91" spans="1:21" s="34" customFormat="1" ht="15.75" x14ac:dyDescent="0.25">
      <c r="A91" s="35"/>
      <c r="C91" s="36"/>
      <c r="D91" s="36"/>
      <c r="E91" s="36"/>
      <c r="F91" s="36"/>
      <c r="G91" s="36"/>
      <c r="H91" s="37"/>
      <c r="I91" s="37"/>
      <c r="J91" s="36"/>
      <c r="K91" s="36"/>
      <c r="L91" s="36"/>
      <c r="M91" s="36"/>
      <c r="N91" s="36"/>
      <c r="O91" s="36"/>
      <c r="P91" s="36"/>
      <c r="Q91" s="36"/>
      <c r="T91" s="38"/>
      <c r="U91" s="38"/>
    </row>
    <row r="92" spans="1:21" s="34" customFormat="1" ht="15.75" x14ac:dyDescent="0.25">
      <c r="A92" s="35"/>
      <c r="C92" s="36"/>
      <c r="D92" s="36"/>
      <c r="E92" s="36"/>
      <c r="F92" s="36"/>
      <c r="G92" s="36"/>
      <c r="H92" s="37"/>
      <c r="I92" s="37"/>
      <c r="J92" s="36"/>
      <c r="K92" s="36"/>
      <c r="L92" s="36"/>
      <c r="M92" s="36"/>
      <c r="N92" s="36"/>
      <c r="O92" s="36"/>
      <c r="P92" s="36"/>
      <c r="Q92" s="36"/>
      <c r="T92" s="38"/>
      <c r="U92" s="38"/>
    </row>
    <row r="93" spans="1:21" s="34" customFormat="1" ht="15.75" x14ac:dyDescent="0.25">
      <c r="A93" s="35"/>
      <c r="C93" s="36"/>
      <c r="D93" s="36"/>
      <c r="E93" s="36"/>
      <c r="F93" s="36"/>
      <c r="G93" s="36"/>
      <c r="H93" s="37"/>
      <c r="I93" s="37"/>
      <c r="J93" s="36"/>
      <c r="K93" s="36"/>
      <c r="L93" s="36"/>
      <c r="M93" s="36"/>
      <c r="N93" s="36"/>
      <c r="O93" s="36"/>
      <c r="P93" s="36"/>
      <c r="Q93" s="36"/>
      <c r="T93" s="38"/>
      <c r="U93" s="38"/>
    </row>
    <row r="94" spans="1:21" s="34" customFormat="1" ht="15.75" x14ac:dyDescent="0.25">
      <c r="A94" s="35"/>
      <c r="C94" s="36"/>
      <c r="D94" s="36"/>
      <c r="E94" s="36"/>
      <c r="F94" s="36"/>
      <c r="G94" s="36"/>
      <c r="H94" s="37"/>
      <c r="I94" s="37"/>
      <c r="J94" s="36"/>
      <c r="K94" s="36"/>
      <c r="L94" s="36"/>
      <c r="M94" s="36"/>
      <c r="N94" s="36"/>
      <c r="O94" s="36"/>
      <c r="P94" s="36"/>
      <c r="Q94" s="36"/>
      <c r="T94" s="38"/>
      <c r="U94" s="38"/>
    </row>
    <row r="95" spans="1:21" s="34" customFormat="1" ht="15.75" x14ac:dyDescent="0.25">
      <c r="A95" s="35"/>
      <c r="C95" s="36"/>
      <c r="D95" s="36"/>
      <c r="E95" s="36"/>
      <c r="F95" s="36"/>
      <c r="G95" s="36"/>
      <c r="H95" s="37"/>
      <c r="I95" s="37"/>
      <c r="J95" s="36"/>
      <c r="K95" s="36"/>
      <c r="L95" s="36"/>
      <c r="M95" s="36"/>
      <c r="N95" s="36"/>
      <c r="O95" s="36"/>
      <c r="P95" s="36"/>
      <c r="Q95" s="36"/>
      <c r="T95" s="38"/>
      <c r="U95" s="38"/>
    </row>
    <row r="96" spans="1:21" s="34" customFormat="1" ht="15.75" x14ac:dyDescent="0.25">
      <c r="A96" s="35"/>
      <c r="C96" s="36"/>
      <c r="D96" s="36"/>
      <c r="E96" s="36"/>
      <c r="F96" s="36"/>
      <c r="G96" s="36"/>
      <c r="H96" s="37"/>
      <c r="I96" s="37"/>
      <c r="J96" s="36"/>
      <c r="K96" s="36"/>
      <c r="L96" s="36"/>
      <c r="M96" s="36"/>
      <c r="N96" s="36"/>
      <c r="O96" s="36"/>
      <c r="P96" s="36"/>
      <c r="Q96" s="36"/>
      <c r="T96" s="38"/>
      <c r="U96" s="38"/>
    </row>
    <row r="97" spans="1:21" s="34" customFormat="1" ht="15.75" x14ac:dyDescent="0.25">
      <c r="A97" s="35"/>
      <c r="C97" s="36"/>
      <c r="D97" s="36"/>
      <c r="E97" s="36"/>
      <c r="F97" s="36"/>
      <c r="G97" s="36"/>
      <c r="H97" s="37"/>
      <c r="I97" s="37"/>
      <c r="J97" s="36"/>
      <c r="K97" s="36"/>
      <c r="L97" s="36"/>
      <c r="M97" s="36"/>
      <c r="N97" s="36"/>
      <c r="O97" s="36"/>
      <c r="P97" s="36"/>
      <c r="Q97" s="36"/>
      <c r="T97" s="38"/>
      <c r="U97" s="38"/>
    </row>
    <row r="98" spans="1:21" s="34" customFormat="1" ht="15.75" x14ac:dyDescent="0.25">
      <c r="A98" s="35"/>
      <c r="C98" s="36"/>
      <c r="D98" s="36"/>
      <c r="E98" s="36"/>
      <c r="F98" s="36"/>
      <c r="G98" s="36"/>
      <c r="H98" s="37"/>
      <c r="I98" s="37"/>
      <c r="J98" s="36"/>
      <c r="K98" s="36"/>
      <c r="L98" s="36"/>
      <c r="M98" s="36"/>
      <c r="N98" s="36"/>
      <c r="O98" s="36"/>
      <c r="P98" s="36"/>
      <c r="Q98" s="36"/>
      <c r="T98" s="38"/>
      <c r="U98" s="38"/>
    </row>
    <row r="99" spans="1:21" s="34" customFormat="1" ht="15.75" x14ac:dyDescent="0.25">
      <c r="A99" s="35"/>
      <c r="C99" s="36"/>
      <c r="D99" s="36"/>
      <c r="E99" s="36"/>
      <c r="F99" s="36"/>
      <c r="G99" s="36"/>
      <c r="H99" s="37"/>
      <c r="I99" s="37"/>
      <c r="J99" s="36"/>
      <c r="K99" s="36"/>
      <c r="L99" s="36"/>
      <c r="M99" s="36"/>
      <c r="N99" s="36"/>
      <c r="O99" s="36"/>
      <c r="P99" s="36"/>
      <c r="Q99" s="36"/>
      <c r="T99" s="38"/>
      <c r="U99" s="38"/>
    </row>
    <row r="100" spans="1:21" s="34" customFormat="1" ht="15.75" x14ac:dyDescent="0.25">
      <c r="A100" s="35"/>
      <c r="C100" s="36"/>
      <c r="D100" s="36"/>
      <c r="E100" s="36"/>
      <c r="F100" s="36"/>
      <c r="G100" s="36"/>
      <c r="H100" s="37"/>
      <c r="I100" s="37"/>
      <c r="J100" s="36"/>
      <c r="K100" s="36"/>
      <c r="L100" s="36"/>
      <c r="M100" s="36"/>
      <c r="N100" s="36"/>
      <c r="O100" s="36"/>
      <c r="P100" s="36"/>
      <c r="Q100" s="36"/>
      <c r="T100" s="38"/>
      <c r="U100" s="38"/>
    </row>
    <row r="101" spans="1:21" s="34" customFormat="1" ht="15.75" x14ac:dyDescent="0.25">
      <c r="A101" s="35"/>
      <c r="C101" s="36"/>
      <c r="D101" s="36"/>
      <c r="E101" s="36"/>
      <c r="F101" s="36"/>
      <c r="G101" s="36"/>
      <c r="H101" s="37"/>
      <c r="I101" s="37"/>
      <c r="J101" s="36"/>
      <c r="K101" s="36"/>
      <c r="L101" s="36"/>
      <c r="M101" s="36"/>
      <c r="N101" s="36"/>
      <c r="O101" s="36"/>
      <c r="P101" s="36"/>
      <c r="Q101" s="36"/>
      <c r="T101" s="38"/>
      <c r="U101" s="38"/>
    </row>
    <row r="102" spans="1:21" s="34" customFormat="1" ht="15.75" x14ac:dyDescent="0.25">
      <c r="A102" s="35"/>
      <c r="C102" s="36"/>
      <c r="D102" s="36"/>
      <c r="E102" s="36"/>
      <c r="F102" s="36"/>
      <c r="G102" s="36"/>
      <c r="H102" s="37"/>
      <c r="I102" s="37"/>
      <c r="J102" s="36"/>
      <c r="K102" s="36"/>
      <c r="L102" s="36"/>
      <c r="M102" s="36"/>
      <c r="N102" s="36"/>
      <c r="O102" s="36"/>
      <c r="P102" s="36"/>
      <c r="Q102" s="36"/>
      <c r="T102" s="38"/>
      <c r="U102" s="38"/>
    </row>
    <row r="103" spans="1:21" s="34" customFormat="1" ht="15.75" x14ac:dyDescent="0.25">
      <c r="A103" s="35"/>
      <c r="C103" s="36"/>
      <c r="D103" s="36"/>
      <c r="E103" s="36"/>
      <c r="F103" s="36"/>
      <c r="G103" s="36"/>
      <c r="H103" s="37"/>
      <c r="I103" s="37"/>
      <c r="J103" s="36"/>
      <c r="K103" s="36"/>
      <c r="L103" s="36"/>
      <c r="M103" s="36"/>
      <c r="N103" s="36"/>
      <c r="O103" s="36"/>
      <c r="P103" s="36"/>
      <c r="Q103" s="36"/>
      <c r="T103" s="38"/>
      <c r="U103" s="38"/>
    </row>
    <row r="104" spans="1:21" s="34" customFormat="1" ht="15.75" x14ac:dyDescent="0.25">
      <c r="A104" s="35"/>
      <c r="C104" s="36"/>
      <c r="D104" s="36"/>
      <c r="E104" s="36"/>
      <c r="F104" s="36"/>
      <c r="G104" s="36"/>
      <c r="H104" s="37"/>
      <c r="I104" s="37"/>
      <c r="J104" s="36"/>
      <c r="K104" s="36"/>
      <c r="L104" s="36"/>
      <c r="M104" s="36"/>
      <c r="N104" s="36"/>
      <c r="O104" s="36"/>
      <c r="P104" s="36"/>
      <c r="Q104" s="36"/>
      <c r="T104" s="38"/>
      <c r="U104" s="38"/>
    </row>
    <row r="105" spans="1:21" s="34" customFormat="1" ht="15.75" x14ac:dyDescent="0.25">
      <c r="A105" s="35"/>
      <c r="C105" s="36"/>
      <c r="D105" s="36"/>
      <c r="E105" s="36"/>
      <c r="F105" s="36"/>
      <c r="G105" s="36"/>
      <c r="H105" s="37"/>
      <c r="I105" s="37"/>
      <c r="J105" s="36"/>
      <c r="K105" s="36"/>
      <c r="L105" s="36"/>
      <c r="M105" s="36"/>
      <c r="N105" s="36"/>
      <c r="O105" s="36"/>
      <c r="P105" s="36"/>
      <c r="Q105" s="36"/>
      <c r="T105" s="38"/>
      <c r="U105" s="38"/>
    </row>
    <row r="106" spans="1:21" s="34" customFormat="1" ht="15.75" x14ac:dyDescent="0.25">
      <c r="A106" s="35"/>
      <c r="C106" s="36"/>
      <c r="D106" s="36"/>
      <c r="E106" s="36"/>
      <c r="F106" s="36"/>
      <c r="G106" s="36"/>
      <c r="H106" s="37"/>
      <c r="I106" s="37"/>
      <c r="J106" s="36"/>
      <c r="K106" s="36"/>
      <c r="L106" s="36"/>
      <c r="M106" s="36"/>
      <c r="N106" s="36"/>
      <c r="O106" s="36"/>
      <c r="P106" s="36"/>
      <c r="Q106" s="36"/>
      <c r="T106" s="38"/>
      <c r="U106" s="38"/>
    </row>
    <row r="107" spans="1:21" s="34" customFormat="1" ht="15.75" x14ac:dyDescent="0.25">
      <c r="A107" s="35"/>
      <c r="C107" s="36"/>
      <c r="D107" s="36"/>
      <c r="E107" s="36"/>
      <c r="F107" s="36"/>
      <c r="G107" s="36"/>
      <c r="H107" s="37"/>
      <c r="I107" s="37"/>
      <c r="J107" s="36"/>
      <c r="K107" s="36"/>
      <c r="L107" s="36"/>
      <c r="M107" s="36"/>
      <c r="N107" s="36"/>
      <c r="O107" s="36"/>
      <c r="P107" s="36"/>
      <c r="Q107" s="36"/>
      <c r="T107" s="38"/>
      <c r="U107" s="38"/>
    </row>
    <row r="108" spans="1:21" s="34" customFormat="1" ht="15.75" x14ac:dyDescent="0.25">
      <c r="A108" s="35"/>
      <c r="C108" s="36"/>
      <c r="D108" s="36"/>
      <c r="E108" s="36"/>
      <c r="F108" s="36"/>
      <c r="G108" s="36"/>
      <c r="H108" s="37"/>
      <c r="I108" s="37"/>
      <c r="J108" s="36"/>
      <c r="K108" s="36"/>
      <c r="L108" s="36"/>
      <c r="M108" s="36"/>
      <c r="N108" s="36"/>
      <c r="O108" s="36"/>
      <c r="P108" s="36"/>
      <c r="Q108" s="36"/>
      <c r="T108" s="38"/>
      <c r="U108" s="38"/>
    </row>
    <row r="109" spans="1:21" s="34" customFormat="1" ht="15.75" x14ac:dyDescent="0.25">
      <c r="A109" s="35"/>
      <c r="C109" s="36"/>
      <c r="D109" s="36"/>
      <c r="E109" s="36"/>
      <c r="F109" s="36"/>
      <c r="G109" s="36"/>
      <c r="H109" s="37"/>
      <c r="I109" s="37"/>
      <c r="J109" s="36"/>
      <c r="K109" s="36"/>
      <c r="L109" s="36"/>
      <c r="M109" s="36"/>
      <c r="N109" s="36"/>
      <c r="O109" s="36"/>
      <c r="P109" s="36"/>
      <c r="Q109" s="36"/>
      <c r="T109" s="38"/>
      <c r="U109" s="38"/>
    </row>
    <row r="110" spans="1:21" s="34" customFormat="1" ht="15.75" x14ac:dyDescent="0.25">
      <c r="A110" s="35"/>
      <c r="C110" s="36"/>
      <c r="D110" s="36"/>
      <c r="E110" s="36"/>
      <c r="F110" s="36"/>
      <c r="G110" s="36"/>
      <c r="H110" s="37"/>
      <c r="I110" s="37"/>
      <c r="J110" s="36"/>
      <c r="K110" s="36"/>
      <c r="L110" s="36"/>
      <c r="M110" s="36"/>
      <c r="N110" s="36"/>
      <c r="O110" s="36"/>
      <c r="P110" s="36"/>
      <c r="Q110" s="36"/>
      <c r="T110" s="38"/>
      <c r="U110" s="38"/>
    </row>
    <row r="111" spans="1:21" s="34" customFormat="1" ht="15.75" x14ac:dyDescent="0.25">
      <c r="A111" s="35"/>
      <c r="C111" s="36"/>
      <c r="D111" s="36"/>
      <c r="E111" s="36"/>
      <c r="F111" s="36"/>
      <c r="G111" s="36"/>
      <c r="H111" s="37"/>
      <c r="I111" s="37"/>
      <c r="J111" s="36"/>
      <c r="K111" s="36"/>
      <c r="L111" s="36"/>
      <c r="M111" s="36"/>
      <c r="N111" s="36"/>
      <c r="O111" s="36"/>
      <c r="P111" s="36"/>
      <c r="Q111" s="36"/>
      <c r="T111" s="38"/>
      <c r="U111" s="38"/>
    </row>
    <row r="112" spans="1:21" s="34" customFormat="1" ht="15.75" x14ac:dyDescent="0.25">
      <c r="A112" s="35"/>
      <c r="C112" s="36"/>
      <c r="D112" s="36"/>
      <c r="E112" s="36"/>
      <c r="F112" s="36"/>
      <c r="G112" s="36"/>
      <c r="H112" s="37"/>
      <c r="I112" s="37"/>
      <c r="J112" s="36"/>
      <c r="K112" s="36"/>
      <c r="L112" s="36"/>
      <c r="M112" s="36"/>
      <c r="N112" s="36"/>
      <c r="O112" s="36"/>
      <c r="P112" s="36"/>
      <c r="Q112" s="36"/>
      <c r="T112" s="38"/>
      <c r="U112" s="38"/>
    </row>
    <row r="113" spans="1:21" s="34" customFormat="1" ht="15.75" x14ac:dyDescent="0.25">
      <c r="A113" s="35"/>
      <c r="C113" s="36"/>
      <c r="D113" s="36"/>
      <c r="E113" s="36"/>
      <c r="F113" s="36"/>
      <c r="G113" s="36"/>
      <c r="H113" s="37"/>
      <c r="I113" s="37"/>
      <c r="J113" s="36"/>
      <c r="K113" s="36"/>
      <c r="L113" s="36"/>
      <c r="M113" s="36"/>
      <c r="N113" s="36"/>
      <c r="O113" s="36"/>
      <c r="P113" s="36"/>
      <c r="Q113" s="36"/>
      <c r="T113" s="38"/>
      <c r="U113" s="38"/>
    </row>
    <row r="114" spans="1:21" s="34" customFormat="1" ht="15.75" x14ac:dyDescent="0.25">
      <c r="A114" s="35"/>
      <c r="C114" s="36"/>
      <c r="D114" s="36"/>
      <c r="E114" s="36"/>
      <c r="F114" s="36"/>
      <c r="G114" s="36"/>
      <c r="H114" s="37"/>
      <c r="I114" s="37"/>
      <c r="J114" s="36"/>
      <c r="K114" s="36"/>
      <c r="L114" s="36"/>
      <c r="M114" s="36"/>
      <c r="N114" s="36"/>
      <c r="O114" s="36"/>
      <c r="P114" s="36"/>
      <c r="Q114" s="36"/>
      <c r="T114" s="38"/>
      <c r="U114" s="38"/>
    </row>
    <row r="115" spans="1:21" s="34" customFormat="1" ht="15.75" x14ac:dyDescent="0.25">
      <c r="A115" s="35"/>
      <c r="C115" s="36"/>
      <c r="D115" s="36"/>
      <c r="E115" s="36"/>
      <c r="F115" s="36"/>
      <c r="G115" s="36"/>
      <c r="H115" s="37"/>
      <c r="I115" s="37"/>
      <c r="J115" s="36"/>
      <c r="K115" s="36"/>
      <c r="L115" s="36"/>
      <c r="M115" s="36"/>
      <c r="N115" s="36"/>
      <c r="O115" s="36"/>
      <c r="P115" s="36"/>
      <c r="Q115" s="36"/>
      <c r="T115" s="38"/>
      <c r="U115" s="38"/>
    </row>
    <row r="116" spans="1:21" s="34" customFormat="1" ht="15.75" x14ac:dyDescent="0.25">
      <c r="A116" s="35"/>
      <c r="C116" s="36"/>
      <c r="D116" s="36"/>
      <c r="E116" s="36"/>
      <c r="F116" s="36"/>
      <c r="G116" s="36"/>
      <c r="H116" s="37"/>
      <c r="I116" s="37"/>
      <c r="J116" s="36"/>
      <c r="K116" s="36"/>
      <c r="L116" s="36"/>
      <c r="M116" s="36"/>
      <c r="N116" s="36"/>
      <c r="O116" s="36"/>
      <c r="P116" s="36"/>
      <c r="Q116" s="36"/>
      <c r="T116" s="38"/>
      <c r="U116" s="38"/>
    </row>
    <row r="117" spans="1:21" s="34" customFormat="1" ht="15.75" x14ac:dyDescent="0.25">
      <c r="A117" s="35"/>
      <c r="C117" s="36"/>
      <c r="D117" s="36"/>
      <c r="E117" s="36"/>
      <c r="F117" s="36"/>
      <c r="G117" s="36"/>
      <c r="H117" s="37"/>
      <c r="I117" s="37"/>
      <c r="J117" s="36"/>
      <c r="K117" s="36"/>
      <c r="L117" s="36"/>
      <c r="M117" s="36"/>
      <c r="N117" s="36"/>
      <c r="O117" s="36"/>
      <c r="P117" s="36"/>
      <c r="Q117" s="36"/>
      <c r="T117" s="38"/>
      <c r="U117" s="38"/>
    </row>
    <row r="118" spans="1:21" s="34" customFormat="1" ht="15.75" x14ac:dyDescent="0.25">
      <c r="A118" s="35"/>
      <c r="C118" s="36"/>
      <c r="D118" s="36"/>
      <c r="E118" s="36"/>
      <c r="F118" s="36"/>
      <c r="G118" s="36"/>
      <c r="H118" s="37"/>
      <c r="I118" s="37"/>
      <c r="J118" s="36"/>
      <c r="K118" s="36"/>
      <c r="L118" s="36"/>
      <c r="M118" s="36"/>
      <c r="N118" s="36"/>
      <c r="O118" s="36"/>
      <c r="P118" s="36"/>
      <c r="Q118" s="36"/>
      <c r="T118" s="38"/>
      <c r="U118" s="38"/>
    </row>
    <row r="119" spans="1:21" s="34" customFormat="1" ht="15.75" x14ac:dyDescent="0.25">
      <c r="A119" s="35"/>
      <c r="C119" s="36"/>
      <c r="D119" s="36"/>
      <c r="E119" s="36"/>
      <c r="F119" s="36"/>
      <c r="G119" s="36"/>
      <c r="H119" s="37"/>
      <c r="I119" s="37"/>
      <c r="J119" s="36"/>
      <c r="K119" s="36"/>
      <c r="L119" s="36"/>
      <c r="M119" s="36"/>
      <c r="N119" s="36"/>
      <c r="O119" s="36"/>
      <c r="P119" s="36"/>
      <c r="Q119" s="36"/>
      <c r="T119" s="38"/>
      <c r="U119" s="38"/>
    </row>
    <row r="120" spans="1:21" s="34" customFormat="1" ht="15.75" x14ac:dyDescent="0.25">
      <c r="A120" s="35"/>
      <c r="C120" s="36"/>
      <c r="D120" s="36"/>
      <c r="E120" s="36"/>
      <c r="F120" s="36"/>
      <c r="G120" s="36"/>
      <c r="H120" s="37"/>
      <c r="I120" s="37"/>
      <c r="J120" s="36"/>
      <c r="K120" s="36"/>
      <c r="L120" s="36"/>
      <c r="M120" s="36"/>
      <c r="N120" s="36"/>
      <c r="O120" s="36"/>
      <c r="P120" s="36"/>
      <c r="Q120" s="36"/>
      <c r="T120" s="38"/>
      <c r="U120" s="38"/>
    </row>
    <row r="121" spans="1:21" s="34" customFormat="1" ht="15.75" x14ac:dyDescent="0.25">
      <c r="A121" s="35"/>
      <c r="C121" s="36"/>
      <c r="D121" s="36"/>
      <c r="E121" s="36"/>
      <c r="F121" s="36"/>
      <c r="G121" s="36"/>
      <c r="H121" s="37"/>
      <c r="I121" s="37"/>
      <c r="J121" s="36"/>
      <c r="K121" s="36"/>
      <c r="L121" s="36"/>
      <c r="M121" s="36"/>
      <c r="N121" s="36"/>
      <c r="O121" s="36"/>
      <c r="P121" s="36"/>
      <c r="Q121" s="36"/>
      <c r="T121" s="38"/>
      <c r="U121" s="38"/>
    </row>
    <row r="122" spans="1:21" s="34" customFormat="1" ht="15.75" x14ac:dyDescent="0.25">
      <c r="A122" s="35"/>
      <c r="C122" s="36"/>
      <c r="D122" s="36"/>
      <c r="E122" s="36"/>
      <c r="F122" s="36"/>
      <c r="G122" s="36"/>
      <c r="H122" s="37"/>
      <c r="I122" s="37"/>
      <c r="J122" s="36"/>
      <c r="K122" s="36"/>
      <c r="L122" s="36"/>
      <c r="M122" s="36"/>
      <c r="N122" s="36"/>
      <c r="O122" s="36"/>
      <c r="P122" s="36"/>
      <c r="Q122" s="36"/>
      <c r="T122" s="38"/>
      <c r="U122" s="38"/>
    </row>
    <row r="123" spans="1:21" s="34" customFormat="1" ht="15.75" x14ac:dyDescent="0.25">
      <c r="A123" s="35"/>
      <c r="C123" s="40"/>
      <c r="D123" s="40"/>
      <c r="E123" s="40"/>
      <c r="F123" s="40"/>
      <c r="G123" s="40"/>
      <c r="H123" s="41"/>
      <c r="I123" s="41"/>
      <c r="J123" s="40"/>
      <c r="K123" s="40"/>
      <c r="L123" s="40"/>
      <c r="M123" s="40"/>
      <c r="N123" s="40"/>
      <c r="O123" s="40"/>
      <c r="P123" s="40"/>
      <c r="Q123" s="40"/>
    </row>
    <row r="124" spans="1:21" s="34" customFormat="1" ht="15.75" x14ac:dyDescent="0.25">
      <c r="A124" s="35"/>
      <c r="C124" s="40"/>
      <c r="D124" s="40"/>
      <c r="E124" s="40"/>
      <c r="F124" s="40"/>
      <c r="G124" s="40"/>
      <c r="H124" s="41"/>
      <c r="I124" s="41"/>
      <c r="J124" s="40"/>
      <c r="K124" s="40"/>
      <c r="L124" s="40"/>
      <c r="M124" s="40"/>
      <c r="N124" s="40"/>
      <c r="O124" s="40"/>
      <c r="P124" s="40"/>
      <c r="Q124" s="40"/>
    </row>
    <row r="125" spans="1:21" s="34" customFormat="1" ht="15.75" x14ac:dyDescent="0.25">
      <c r="A125" s="35"/>
      <c r="C125" s="40"/>
      <c r="D125" s="40"/>
      <c r="E125" s="40"/>
      <c r="F125" s="40"/>
      <c r="G125" s="40"/>
      <c r="H125" s="41"/>
      <c r="I125" s="41"/>
      <c r="J125" s="40"/>
      <c r="K125" s="40"/>
      <c r="L125" s="40"/>
      <c r="M125" s="40"/>
      <c r="N125" s="40"/>
      <c r="O125" s="40"/>
      <c r="P125" s="40"/>
      <c r="Q125" s="40"/>
    </row>
    <row r="126" spans="1:21" s="34" customFormat="1" ht="15.75" x14ac:dyDescent="0.25">
      <c r="A126" s="35"/>
      <c r="C126" s="40"/>
      <c r="D126" s="40"/>
      <c r="E126" s="40"/>
      <c r="F126" s="40"/>
      <c r="G126" s="40"/>
      <c r="H126" s="41"/>
      <c r="I126" s="41"/>
      <c r="J126" s="40"/>
      <c r="K126" s="40"/>
      <c r="L126" s="40"/>
      <c r="M126" s="40"/>
      <c r="N126" s="40"/>
      <c r="O126" s="40"/>
      <c r="P126" s="40"/>
      <c r="Q126" s="40"/>
    </row>
    <row r="127" spans="1:21" s="34" customFormat="1" ht="15.75" x14ac:dyDescent="0.25">
      <c r="A127" s="35"/>
      <c r="C127" s="40"/>
      <c r="D127" s="40"/>
      <c r="E127" s="40"/>
      <c r="F127" s="40"/>
      <c r="G127" s="40"/>
      <c r="H127" s="41"/>
      <c r="I127" s="41"/>
      <c r="J127" s="40"/>
      <c r="K127" s="40"/>
      <c r="L127" s="40"/>
      <c r="M127" s="40"/>
      <c r="N127" s="40"/>
      <c r="O127" s="40"/>
      <c r="P127" s="40"/>
      <c r="Q127" s="40"/>
    </row>
    <row r="128" spans="1:21" s="34" customFormat="1" ht="15.75" x14ac:dyDescent="0.25">
      <c r="A128" s="35"/>
      <c r="C128" s="40"/>
      <c r="D128" s="40"/>
      <c r="E128" s="40"/>
      <c r="F128" s="40"/>
      <c r="G128" s="40"/>
      <c r="H128" s="41"/>
      <c r="I128" s="41"/>
      <c r="J128" s="40"/>
      <c r="K128" s="40"/>
      <c r="L128" s="40"/>
      <c r="M128" s="40"/>
      <c r="N128" s="40"/>
      <c r="O128" s="40"/>
      <c r="P128" s="40"/>
      <c r="Q128" s="40"/>
    </row>
    <row r="129" spans="1:17" s="34" customFormat="1" ht="15.75" x14ac:dyDescent="0.25">
      <c r="A129" s="35"/>
      <c r="C129" s="40"/>
      <c r="D129" s="40"/>
      <c r="E129" s="40"/>
      <c r="F129" s="40"/>
      <c r="G129" s="40"/>
      <c r="H129" s="41"/>
      <c r="I129" s="41"/>
      <c r="J129" s="40"/>
      <c r="K129" s="40"/>
      <c r="L129" s="40"/>
      <c r="M129" s="40"/>
      <c r="N129" s="40"/>
      <c r="O129" s="40"/>
      <c r="P129" s="40"/>
      <c r="Q129" s="40"/>
    </row>
    <row r="130" spans="1:17" s="34" customFormat="1" ht="15.75" x14ac:dyDescent="0.25">
      <c r="A130" s="35"/>
      <c r="C130" s="40"/>
      <c r="D130" s="40"/>
      <c r="E130" s="40"/>
      <c r="F130" s="40"/>
      <c r="G130" s="40"/>
      <c r="H130" s="41"/>
      <c r="I130" s="41"/>
      <c r="J130" s="40"/>
      <c r="K130" s="40"/>
      <c r="L130" s="40"/>
      <c r="M130" s="40"/>
      <c r="N130" s="40"/>
      <c r="O130" s="40"/>
      <c r="P130" s="40"/>
      <c r="Q130" s="40"/>
    </row>
    <row r="131" spans="1:17" s="34" customFormat="1" ht="15.75" x14ac:dyDescent="0.25">
      <c r="A131" s="35"/>
      <c r="C131" s="40"/>
      <c r="D131" s="40"/>
      <c r="E131" s="40"/>
      <c r="F131" s="40"/>
      <c r="G131" s="40"/>
      <c r="H131" s="41"/>
      <c r="I131" s="41"/>
      <c r="J131" s="40"/>
      <c r="K131" s="40"/>
      <c r="L131" s="40"/>
      <c r="M131" s="40"/>
      <c r="N131" s="40"/>
      <c r="O131" s="40"/>
      <c r="P131" s="40"/>
      <c r="Q131" s="40"/>
    </row>
    <row r="132" spans="1:17" s="34" customFormat="1" ht="15.75" x14ac:dyDescent="0.25">
      <c r="A132" s="35"/>
      <c r="C132" s="40"/>
      <c r="D132" s="40"/>
      <c r="E132" s="40"/>
      <c r="F132" s="40"/>
      <c r="G132" s="40"/>
      <c r="H132" s="41"/>
      <c r="I132" s="41"/>
      <c r="J132" s="40"/>
      <c r="K132" s="40"/>
      <c r="L132" s="40"/>
      <c r="M132" s="40"/>
      <c r="N132" s="40"/>
      <c r="O132" s="40"/>
      <c r="P132" s="40"/>
      <c r="Q132" s="40"/>
    </row>
    <row r="133" spans="1:17" s="34" customFormat="1" ht="15.75" x14ac:dyDescent="0.25">
      <c r="A133" s="35"/>
      <c r="C133" s="40"/>
      <c r="D133" s="40"/>
      <c r="E133" s="40"/>
      <c r="F133" s="40"/>
      <c r="G133" s="40"/>
      <c r="H133" s="41"/>
      <c r="I133" s="41"/>
      <c r="J133" s="40"/>
      <c r="K133" s="40"/>
      <c r="L133" s="40"/>
      <c r="M133" s="40"/>
      <c r="N133" s="40"/>
      <c r="O133" s="40"/>
      <c r="P133" s="40"/>
      <c r="Q133" s="40"/>
    </row>
    <row r="134" spans="1:17" s="34" customFormat="1" ht="15.75" x14ac:dyDescent="0.25">
      <c r="A134" s="35"/>
      <c r="C134" s="40"/>
      <c r="D134" s="40"/>
      <c r="E134" s="40"/>
      <c r="F134" s="40"/>
      <c r="G134" s="40"/>
      <c r="H134" s="41"/>
      <c r="I134" s="41"/>
      <c r="J134" s="40"/>
      <c r="K134" s="40"/>
      <c r="L134" s="40"/>
      <c r="M134" s="40"/>
      <c r="N134" s="40"/>
      <c r="O134" s="40"/>
      <c r="P134" s="40"/>
      <c r="Q134" s="40"/>
    </row>
    <row r="135" spans="1:17" s="34" customFormat="1" x14ac:dyDescent="0.25">
      <c r="A135" s="35"/>
      <c r="H135" s="31"/>
      <c r="I135" s="31"/>
    </row>
    <row r="136" spans="1:17" s="34" customFormat="1" x14ac:dyDescent="0.25">
      <c r="A136" s="35"/>
      <c r="H136" s="31"/>
      <c r="I136" s="31"/>
    </row>
    <row r="137" spans="1:17" s="34" customFormat="1" x14ac:dyDescent="0.25">
      <c r="A137" s="35"/>
      <c r="H137" s="31"/>
      <c r="I137" s="31"/>
    </row>
    <row r="138" spans="1:17" s="34" customFormat="1" x14ac:dyDescent="0.25">
      <c r="A138" s="35"/>
      <c r="H138" s="31"/>
      <c r="I138" s="31"/>
    </row>
    <row r="139" spans="1:17" s="34" customFormat="1" x14ac:dyDescent="0.25">
      <c r="A139" s="35"/>
      <c r="H139" s="31"/>
      <c r="I139" s="31"/>
    </row>
    <row r="140" spans="1:17" s="34" customFormat="1" x14ac:dyDescent="0.25">
      <c r="A140" s="35"/>
      <c r="H140" s="31"/>
      <c r="I140" s="31"/>
    </row>
    <row r="141" spans="1:17" s="34" customFormat="1" x14ac:dyDescent="0.25">
      <c r="A141" s="35"/>
      <c r="H141" s="31"/>
      <c r="I141" s="31"/>
    </row>
    <row r="142" spans="1:17" s="34" customFormat="1" x14ac:dyDescent="0.25">
      <c r="A142" s="35"/>
      <c r="H142" s="31"/>
      <c r="I142" s="31"/>
    </row>
    <row r="143" spans="1:17" s="34" customFormat="1" x14ac:dyDescent="0.25">
      <c r="A143" s="35"/>
      <c r="H143" s="31"/>
      <c r="I143" s="31"/>
    </row>
    <row r="144" spans="1:17" s="34" customFormat="1" x14ac:dyDescent="0.25">
      <c r="A144" s="35"/>
      <c r="H144" s="31"/>
      <c r="I144" s="31"/>
    </row>
    <row r="145" spans="1:9" s="34" customFormat="1" x14ac:dyDescent="0.25">
      <c r="A145" s="35"/>
      <c r="H145" s="31"/>
      <c r="I145" s="31"/>
    </row>
    <row r="146" spans="1:9" s="34" customFormat="1" x14ac:dyDescent="0.25">
      <c r="A146" s="35"/>
      <c r="H146" s="31"/>
      <c r="I146" s="31"/>
    </row>
    <row r="147" spans="1:9" s="34" customFormat="1" x14ac:dyDescent="0.25">
      <c r="A147" s="35"/>
      <c r="H147" s="31"/>
      <c r="I147" s="31"/>
    </row>
    <row r="148" spans="1:9" s="34" customFormat="1" x14ac:dyDescent="0.25">
      <c r="A148" s="35"/>
      <c r="H148" s="31"/>
      <c r="I148" s="31"/>
    </row>
    <row r="149" spans="1:9" s="34" customFormat="1" x14ac:dyDescent="0.25">
      <c r="A149" s="35"/>
      <c r="H149" s="31"/>
      <c r="I149" s="31"/>
    </row>
    <row r="150" spans="1:9" s="34" customFormat="1" x14ac:dyDescent="0.25">
      <c r="A150" s="35"/>
      <c r="H150" s="31"/>
      <c r="I150" s="31"/>
    </row>
    <row r="151" spans="1:9" s="34" customFormat="1" x14ac:dyDescent="0.25">
      <c r="A151" s="35"/>
      <c r="H151" s="31"/>
      <c r="I151" s="31"/>
    </row>
    <row r="152" spans="1:9" s="34" customFormat="1" x14ac:dyDescent="0.25">
      <c r="A152" s="35"/>
      <c r="H152" s="31"/>
      <c r="I152" s="31"/>
    </row>
    <row r="153" spans="1:9" s="34" customFormat="1" x14ac:dyDescent="0.25">
      <c r="A153" s="35"/>
      <c r="H153" s="31"/>
      <c r="I153" s="31"/>
    </row>
    <row r="154" spans="1:9" s="34" customFormat="1" x14ac:dyDescent="0.25">
      <c r="A154" s="35"/>
      <c r="H154" s="31"/>
      <c r="I154" s="31"/>
    </row>
    <row r="155" spans="1:9" s="34" customFormat="1" x14ac:dyDescent="0.25">
      <c r="A155" s="35"/>
      <c r="H155" s="31"/>
      <c r="I155" s="31"/>
    </row>
    <row r="156" spans="1:9" s="34" customFormat="1" x14ac:dyDescent="0.25">
      <c r="A156" s="35"/>
      <c r="H156" s="31"/>
      <c r="I156" s="31"/>
    </row>
    <row r="157" spans="1:9" s="34" customFormat="1" x14ac:dyDescent="0.25">
      <c r="A157" s="35"/>
      <c r="H157" s="31"/>
      <c r="I157" s="31"/>
    </row>
    <row r="158" spans="1:9" s="34" customFormat="1" x14ac:dyDescent="0.25">
      <c r="A158" s="35"/>
      <c r="H158" s="31"/>
      <c r="I158" s="31"/>
    </row>
    <row r="159" spans="1:9" s="34" customFormat="1" x14ac:dyDescent="0.25">
      <c r="A159" s="35"/>
      <c r="H159" s="31"/>
      <c r="I159" s="31"/>
    </row>
    <row r="160" spans="1:9" s="34" customFormat="1" x14ac:dyDescent="0.25">
      <c r="A160" s="35"/>
      <c r="H160" s="31"/>
      <c r="I160" s="31"/>
    </row>
    <row r="161" spans="1:9" s="34" customFormat="1" x14ac:dyDescent="0.25">
      <c r="A161" s="35"/>
      <c r="H161" s="31"/>
      <c r="I161" s="31"/>
    </row>
    <row r="162" spans="1:9" s="34" customFormat="1" x14ac:dyDescent="0.25">
      <c r="A162" s="35"/>
      <c r="H162" s="31"/>
      <c r="I162" s="31"/>
    </row>
    <row r="163" spans="1:9" s="34" customFormat="1" x14ac:dyDescent="0.25">
      <c r="A163" s="35"/>
      <c r="H163" s="31"/>
      <c r="I163" s="31"/>
    </row>
    <row r="164" spans="1:9" s="34" customFormat="1" x14ac:dyDescent="0.25">
      <c r="A164" s="35"/>
      <c r="H164" s="31"/>
      <c r="I164" s="31"/>
    </row>
    <row r="165" spans="1:9" s="34" customFormat="1" x14ac:dyDescent="0.25">
      <c r="A165" s="35"/>
      <c r="H165" s="31"/>
      <c r="I165" s="31"/>
    </row>
    <row r="166" spans="1:9" s="34" customFormat="1" x14ac:dyDescent="0.25">
      <c r="A166" s="35"/>
      <c r="H166" s="31"/>
      <c r="I166" s="31"/>
    </row>
    <row r="167" spans="1:9" s="34" customFormat="1" x14ac:dyDescent="0.25">
      <c r="A167" s="35"/>
      <c r="H167" s="31"/>
      <c r="I167" s="31"/>
    </row>
    <row r="168" spans="1:9" s="34" customFormat="1" x14ac:dyDescent="0.25">
      <c r="A168" s="35"/>
      <c r="H168" s="31"/>
      <c r="I168" s="31"/>
    </row>
    <row r="169" spans="1:9" s="34" customFormat="1" x14ac:dyDescent="0.25">
      <c r="A169" s="35"/>
      <c r="H169" s="31"/>
      <c r="I169" s="31"/>
    </row>
    <row r="170" spans="1:9" s="34" customFormat="1" x14ac:dyDescent="0.25">
      <c r="A170" s="35"/>
      <c r="H170" s="31"/>
      <c r="I170" s="31"/>
    </row>
    <row r="171" spans="1:9" s="34" customFormat="1" x14ac:dyDescent="0.25">
      <c r="A171" s="35"/>
      <c r="H171" s="31"/>
      <c r="I171" s="31"/>
    </row>
    <row r="172" spans="1:9" s="34" customFormat="1" x14ac:dyDescent="0.25">
      <c r="A172" s="35"/>
      <c r="H172" s="31"/>
      <c r="I172" s="31"/>
    </row>
    <row r="173" spans="1:9" s="34" customFormat="1" x14ac:dyDescent="0.25">
      <c r="A173" s="35"/>
      <c r="H173" s="31"/>
      <c r="I173" s="31"/>
    </row>
    <row r="174" spans="1:9" s="34" customFormat="1" x14ac:dyDescent="0.25">
      <c r="A174" s="35"/>
      <c r="H174" s="31"/>
      <c r="I174" s="31"/>
    </row>
    <row r="175" spans="1:9" s="34" customFormat="1" x14ac:dyDescent="0.25">
      <c r="A175" s="35"/>
      <c r="H175" s="31"/>
      <c r="I175" s="31"/>
    </row>
    <row r="176" spans="1:9" s="34" customFormat="1" x14ac:dyDescent="0.25">
      <c r="A176" s="35"/>
      <c r="H176" s="31"/>
      <c r="I176" s="31"/>
    </row>
    <row r="177" spans="1:9" s="34" customFormat="1" x14ac:dyDescent="0.25">
      <c r="A177" s="35"/>
      <c r="H177" s="31"/>
      <c r="I177" s="31"/>
    </row>
    <row r="178" spans="1:9" s="34" customFormat="1" x14ac:dyDescent="0.25">
      <c r="A178" s="35"/>
      <c r="H178" s="31"/>
      <c r="I178" s="31"/>
    </row>
    <row r="179" spans="1:9" s="34" customFormat="1" x14ac:dyDescent="0.25">
      <c r="A179" s="35"/>
      <c r="H179" s="31"/>
      <c r="I179" s="31"/>
    </row>
    <row r="180" spans="1:9" s="34" customFormat="1" x14ac:dyDescent="0.25">
      <c r="A180" s="35"/>
      <c r="H180" s="31"/>
      <c r="I180" s="31"/>
    </row>
    <row r="181" spans="1:9" s="34" customFormat="1" x14ac:dyDescent="0.25">
      <c r="A181" s="35"/>
      <c r="H181" s="31"/>
      <c r="I181" s="31"/>
    </row>
    <row r="182" spans="1:9" s="34" customFormat="1" x14ac:dyDescent="0.25">
      <c r="A182" s="35"/>
      <c r="H182" s="31"/>
      <c r="I182" s="31"/>
    </row>
    <row r="183" spans="1:9" s="34" customFormat="1" x14ac:dyDescent="0.25">
      <c r="A183" s="35"/>
      <c r="H183" s="31"/>
      <c r="I183" s="31"/>
    </row>
    <row r="184" spans="1:9" s="34" customFormat="1" x14ac:dyDescent="0.25">
      <c r="A184" s="35"/>
      <c r="H184" s="31"/>
      <c r="I184" s="31"/>
    </row>
    <row r="185" spans="1:9" s="34" customFormat="1" x14ac:dyDescent="0.25">
      <c r="A185" s="35"/>
      <c r="H185" s="31"/>
      <c r="I185" s="31"/>
    </row>
    <row r="186" spans="1:9" s="34" customFormat="1" x14ac:dyDescent="0.25">
      <c r="A186" s="35"/>
      <c r="H186" s="31"/>
      <c r="I186" s="31"/>
    </row>
    <row r="187" spans="1:9" s="34" customFormat="1" x14ac:dyDescent="0.25">
      <c r="A187" s="35"/>
      <c r="H187" s="31"/>
      <c r="I187" s="31"/>
    </row>
    <row r="188" spans="1:9" s="34" customFormat="1" x14ac:dyDescent="0.25">
      <c r="A188" s="35"/>
      <c r="H188" s="31"/>
      <c r="I188" s="31"/>
    </row>
    <row r="189" spans="1:9" s="34" customFormat="1" x14ac:dyDescent="0.25">
      <c r="A189" s="35"/>
      <c r="H189" s="31"/>
      <c r="I189" s="31"/>
    </row>
    <row r="190" spans="1:9" s="34" customFormat="1" x14ac:dyDescent="0.25">
      <c r="A190" s="35"/>
      <c r="H190" s="31"/>
      <c r="I190" s="31"/>
    </row>
    <row r="191" spans="1:9" s="34" customFormat="1" x14ac:dyDescent="0.25">
      <c r="A191" s="35"/>
      <c r="H191" s="31"/>
      <c r="I191" s="31"/>
    </row>
    <row r="192" spans="1:9" s="34" customFormat="1" x14ac:dyDescent="0.25">
      <c r="A192" s="35"/>
      <c r="H192" s="31"/>
      <c r="I192" s="31"/>
    </row>
    <row r="193" spans="1:40" s="34" customFormat="1" x14ac:dyDescent="0.25">
      <c r="A193" s="35"/>
      <c r="H193" s="31"/>
      <c r="I193" s="31"/>
      <c r="AM193" s="42"/>
      <c r="AN193" s="42"/>
    </row>
    <row r="194" spans="1:40" s="34" customFormat="1" x14ac:dyDescent="0.25">
      <c r="A194" s="35"/>
      <c r="H194" s="31"/>
      <c r="I194" s="31"/>
      <c r="Z194" s="42"/>
      <c r="AA194" s="42"/>
      <c r="AM194" s="42"/>
      <c r="AN194" s="42"/>
    </row>
    <row r="195" spans="1:40" x14ac:dyDescent="0.25">
      <c r="A195" s="35"/>
      <c r="B195" s="34"/>
      <c r="X195" s="42"/>
      <c r="Y195" s="42"/>
      <c r="AB195" s="42"/>
    </row>
    <row r="196" spans="1:40" x14ac:dyDescent="0.25">
      <c r="A196" s="35"/>
      <c r="B196" s="34"/>
    </row>
    <row r="197" spans="1:40" x14ac:dyDescent="0.25">
      <c r="A197" s="44"/>
      <c r="B197" s="45"/>
    </row>
  </sheetData>
  <autoFilter ref="Z40:AA40" xr:uid="{8615D965-47AF-4FB4-BE79-2BD594EB7019}"/>
  <mergeCells count="3">
    <mergeCell ref="A1:B1"/>
    <mergeCell ref="A37:W37"/>
    <mergeCell ref="A58:W58"/>
  </mergeCells>
  <pageMargins left="0.51181102362204722" right="0.51181102362204722" top="0.78740157480314965" bottom="0.78740157480314965" header="0.31496062992125984" footer="0.31496062992125984"/>
  <pageSetup paperSize="9" scale="50" fitToHeight="0" orientation="landscape" r:id="rId1"/>
  <rowBreaks count="2" manualBreakCount="2">
    <brk id="37" max="16383" man="1"/>
    <brk id="76" max="16383" man="1"/>
  </rowBreaks>
  <tableParts count="4">
    <tablePart r:id="rId2"/>
    <tablePart r:id="rId3"/>
    <tablePart r:id="rId4"/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1FEA9-D2BA-4992-991D-7E8BE7431704}">
  <dimension ref="A3:F35"/>
  <sheetViews>
    <sheetView tabSelected="1" topLeftCell="A4" workbookViewId="0">
      <selection activeCell="B7" sqref="B7"/>
    </sheetView>
  </sheetViews>
  <sheetFormatPr defaultRowHeight="15.75" x14ac:dyDescent="0.25"/>
  <cols>
    <col min="1" max="1" width="8.875" customWidth="1"/>
    <col min="2" max="2" width="25.375" customWidth="1"/>
    <col min="3" max="3" width="25.125" customWidth="1"/>
    <col min="4" max="4" width="28.375" customWidth="1"/>
    <col min="5" max="5" width="27.875" customWidth="1"/>
    <col min="6" max="6" width="29.75" customWidth="1"/>
  </cols>
  <sheetData>
    <row r="3" spans="1:6" x14ac:dyDescent="0.25">
      <c r="E3" t="e">
        <f>MID(Planilha1!B90,MOD(B7,LEN(Planilha1!F101))+1,1)</f>
        <v>#DIV/0!</v>
      </c>
      <c r="F3" t="e">
        <f>MID(Planilha1!B101,Planilha1!B7,GRÁFICOS!F101)</f>
        <v>#VALUE!</v>
      </c>
    </row>
    <row r="6" spans="1:6" x14ac:dyDescent="0.25">
      <c r="A6" s="193" t="s">
        <v>142</v>
      </c>
      <c r="B6" s="194" t="s">
        <v>143</v>
      </c>
      <c r="C6" s="194" t="s">
        <v>143</v>
      </c>
      <c r="D6" s="194" t="s">
        <v>143</v>
      </c>
      <c r="E6" s="194" t="s">
        <v>143</v>
      </c>
      <c r="F6" s="194" t="s">
        <v>143</v>
      </c>
    </row>
    <row r="7" spans="1:6" x14ac:dyDescent="0.25">
      <c r="A7" s="195"/>
      <c r="B7" s="196"/>
      <c r="C7" s="196"/>
      <c r="D7" s="196"/>
      <c r="E7" s="196"/>
      <c r="F7" s="196"/>
    </row>
    <row r="8" spans="1:6" x14ac:dyDescent="0.25">
      <c r="A8" s="195"/>
      <c r="B8" s="196"/>
      <c r="C8" s="196"/>
      <c r="D8" s="196"/>
      <c r="E8" s="196"/>
      <c r="F8" s="196"/>
    </row>
    <row r="9" spans="1:6" x14ac:dyDescent="0.25">
      <c r="A9" s="195"/>
      <c r="B9" s="196"/>
      <c r="C9" s="196"/>
      <c r="D9" s="196"/>
      <c r="E9" s="196"/>
      <c r="F9" s="196"/>
    </row>
    <row r="10" spans="1:6" x14ac:dyDescent="0.25">
      <c r="A10" s="195"/>
      <c r="B10" s="196"/>
      <c r="C10" s="196"/>
      <c r="D10" s="196"/>
      <c r="E10" s="196"/>
      <c r="F10" s="196"/>
    </row>
    <row r="11" spans="1:6" x14ac:dyDescent="0.25">
      <c r="A11" s="193" t="s">
        <v>142</v>
      </c>
      <c r="B11" s="194" t="s">
        <v>143</v>
      </c>
      <c r="C11" s="194" t="s">
        <v>143</v>
      </c>
      <c r="D11" s="194" t="s">
        <v>143</v>
      </c>
      <c r="E11" s="194" t="s">
        <v>143</v>
      </c>
      <c r="F11" s="194" t="s">
        <v>143</v>
      </c>
    </row>
    <row r="12" spans="1:6" x14ac:dyDescent="0.25">
      <c r="A12" s="195"/>
      <c r="B12" s="196"/>
      <c r="C12" s="196"/>
      <c r="D12" s="196"/>
      <c r="E12" s="196"/>
      <c r="F12" s="196"/>
    </row>
    <row r="13" spans="1:6" x14ac:dyDescent="0.25">
      <c r="A13" s="195"/>
      <c r="B13" s="196"/>
      <c r="C13" s="196"/>
      <c r="D13" s="196"/>
      <c r="E13" s="196"/>
      <c r="F13" s="196"/>
    </row>
    <row r="14" spans="1:6" x14ac:dyDescent="0.25">
      <c r="A14" s="195"/>
      <c r="B14" s="196"/>
      <c r="C14" s="196"/>
      <c r="D14" s="196"/>
      <c r="E14" s="196"/>
      <c r="F14" s="196"/>
    </row>
    <row r="15" spans="1:6" x14ac:dyDescent="0.25">
      <c r="A15" s="195"/>
      <c r="B15" s="196"/>
      <c r="C15" s="196"/>
      <c r="D15" s="196"/>
      <c r="E15" s="196"/>
      <c r="F15" s="196"/>
    </row>
    <row r="16" spans="1:6" x14ac:dyDescent="0.25">
      <c r="A16" s="193" t="s">
        <v>142</v>
      </c>
      <c r="B16" s="194" t="s">
        <v>143</v>
      </c>
      <c r="C16" s="194" t="s">
        <v>143</v>
      </c>
      <c r="D16" s="194" t="s">
        <v>143</v>
      </c>
      <c r="E16" s="194" t="s">
        <v>143</v>
      </c>
      <c r="F16" s="194" t="s">
        <v>143</v>
      </c>
    </row>
    <row r="17" spans="1:6" x14ac:dyDescent="0.25">
      <c r="A17" s="195"/>
      <c r="B17" s="196"/>
      <c r="C17" s="196"/>
      <c r="D17" s="196"/>
      <c r="E17" s="196"/>
      <c r="F17" s="196"/>
    </row>
    <row r="18" spans="1:6" x14ac:dyDescent="0.25">
      <c r="A18" s="195"/>
      <c r="B18" s="196"/>
      <c r="C18" s="196"/>
      <c r="D18" s="196"/>
      <c r="E18" s="196"/>
      <c r="F18" s="196"/>
    </row>
    <row r="19" spans="1:6" x14ac:dyDescent="0.25">
      <c r="A19" s="195"/>
      <c r="B19" s="196"/>
      <c r="C19" s="196"/>
      <c r="D19" s="196"/>
      <c r="E19" s="196"/>
      <c r="F19" s="196"/>
    </row>
    <row r="20" spans="1:6" x14ac:dyDescent="0.25">
      <c r="A20" s="195"/>
      <c r="B20" s="196"/>
      <c r="C20" s="196"/>
      <c r="D20" s="196"/>
      <c r="E20" s="196"/>
      <c r="F20" s="196"/>
    </row>
    <row r="21" spans="1:6" x14ac:dyDescent="0.25">
      <c r="A21" s="193" t="s">
        <v>142</v>
      </c>
      <c r="B21" s="194" t="s">
        <v>143</v>
      </c>
      <c r="C21" s="194" t="s">
        <v>143</v>
      </c>
      <c r="D21" s="194" t="s">
        <v>143</v>
      </c>
      <c r="E21" s="194" t="s">
        <v>143</v>
      </c>
      <c r="F21" s="194" t="s">
        <v>143</v>
      </c>
    </row>
    <row r="22" spans="1:6" x14ac:dyDescent="0.25">
      <c r="A22" s="195"/>
      <c r="B22" s="196"/>
      <c r="C22" s="196"/>
      <c r="D22" s="196"/>
      <c r="E22" s="196"/>
      <c r="F22" s="196"/>
    </row>
    <row r="23" spans="1:6" x14ac:dyDescent="0.25">
      <c r="A23" s="195"/>
      <c r="B23" s="196"/>
      <c r="C23" s="196"/>
      <c r="D23" s="196"/>
      <c r="E23" s="196"/>
      <c r="F23" s="196"/>
    </row>
    <row r="24" spans="1:6" x14ac:dyDescent="0.25">
      <c r="A24" s="195"/>
      <c r="B24" s="196"/>
      <c r="C24" s="196"/>
      <c r="D24" s="196"/>
      <c r="E24" s="196"/>
      <c r="F24" s="196"/>
    </row>
    <row r="25" spans="1:6" x14ac:dyDescent="0.25">
      <c r="A25" s="195"/>
      <c r="B25" s="196"/>
      <c r="C25" s="196"/>
      <c r="D25" s="196"/>
      <c r="E25" s="196"/>
      <c r="F25" s="196"/>
    </row>
    <row r="26" spans="1:6" x14ac:dyDescent="0.25">
      <c r="A26" s="193" t="s">
        <v>142</v>
      </c>
      <c r="B26" s="194" t="s">
        <v>143</v>
      </c>
      <c r="C26" s="194" t="s">
        <v>143</v>
      </c>
      <c r="D26" s="194" t="s">
        <v>143</v>
      </c>
      <c r="E26" s="194" t="s">
        <v>143</v>
      </c>
      <c r="F26" s="194" t="s">
        <v>143</v>
      </c>
    </row>
    <row r="27" spans="1:6" x14ac:dyDescent="0.25">
      <c r="A27" s="195"/>
      <c r="B27" s="196"/>
      <c r="C27" s="196"/>
      <c r="D27" s="196"/>
      <c r="E27" s="196"/>
      <c r="F27" s="196"/>
    </row>
    <row r="28" spans="1:6" x14ac:dyDescent="0.25">
      <c r="A28" s="195"/>
      <c r="B28" s="196"/>
      <c r="C28" s="196"/>
      <c r="D28" s="196"/>
      <c r="E28" s="196"/>
      <c r="F28" s="196"/>
    </row>
    <row r="29" spans="1:6" x14ac:dyDescent="0.25">
      <c r="A29" s="195"/>
      <c r="B29" s="196"/>
      <c r="C29" s="196"/>
      <c r="D29" s="196"/>
      <c r="E29" s="196"/>
      <c r="F29" s="196"/>
    </row>
    <row r="30" spans="1:6" x14ac:dyDescent="0.25">
      <c r="A30" s="195"/>
      <c r="B30" s="196"/>
      <c r="C30" s="196"/>
      <c r="D30" s="196"/>
      <c r="E30" s="196"/>
      <c r="F30" s="196"/>
    </row>
    <row r="31" spans="1:6" x14ac:dyDescent="0.25">
      <c r="A31" s="193" t="s">
        <v>142</v>
      </c>
      <c r="B31" s="194" t="s">
        <v>143</v>
      </c>
      <c r="C31" s="194" t="s">
        <v>143</v>
      </c>
      <c r="D31" s="194" t="s">
        <v>143</v>
      </c>
      <c r="E31" s="194" t="s">
        <v>143</v>
      </c>
      <c r="F31" s="194" t="s">
        <v>143</v>
      </c>
    </row>
    <row r="32" spans="1:6" x14ac:dyDescent="0.25">
      <c r="A32" s="195"/>
      <c r="B32" s="196"/>
      <c r="C32" s="196"/>
      <c r="D32" s="196"/>
      <c r="E32" s="196"/>
      <c r="F32" s="196"/>
    </row>
    <row r="33" spans="1:6" x14ac:dyDescent="0.25">
      <c r="A33" s="195"/>
      <c r="B33" s="196"/>
      <c r="C33" s="196"/>
      <c r="D33" s="196"/>
      <c r="E33" s="196"/>
      <c r="F33" s="196"/>
    </row>
    <row r="34" spans="1:6" x14ac:dyDescent="0.25">
      <c r="A34" s="195"/>
      <c r="B34" s="196"/>
      <c r="C34" s="196"/>
      <c r="D34" s="196"/>
      <c r="E34" s="196"/>
      <c r="F34" s="196"/>
    </row>
    <row r="35" spans="1:6" x14ac:dyDescent="0.25">
      <c r="A35" s="195"/>
      <c r="B35" s="196"/>
      <c r="C35" s="196"/>
      <c r="D35" s="196"/>
      <c r="E35" s="196"/>
      <c r="F35" s="196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C3EC-A518-4FAC-82E4-EFB7371FEFE9}">
  <dimension ref="OYE2767"/>
  <sheetViews>
    <sheetView workbookViewId="0"/>
  </sheetViews>
  <sheetFormatPr defaultRowHeight="15.75" x14ac:dyDescent="0.25"/>
  <sheetData>
    <row r="2767" spans="10795:10795" x14ac:dyDescent="0.25">
      <c r="OYE2767" t="s">
        <v>144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62057737089D604C8995D725789FFFFD0400C05BDBFCDB0BE84BA6AEC1D1A4F5E4CE" ma:contentTypeVersion="56" ma:contentTypeDescription="Create a new document." ma:contentTypeScope="" ma:versionID="c5c786f17e9890b7d2875e0bb647f603">
  <xsd:schema xmlns:xsd="http://www.w3.org/2001/XMLSchema" xmlns:xs="http://www.w3.org/2001/XMLSchema" xmlns:p="http://schemas.microsoft.com/office/2006/metadata/properties" xmlns:ns2="e5d022ff-4ce9-4922-b5a4-f245e35e2aac" targetNamespace="http://schemas.microsoft.com/office/2006/metadata/properties" ma:root="true" ma:fieldsID="3dddc4782ba87b44f6678511fd2b89e9" ns2:_="">
    <xsd:import namespace="e5d022ff-4ce9-4922-b5a4-f245e35e2aac"/>
    <xsd:element name="properties">
      <xsd:complexType>
        <xsd:sequence>
          <xsd:element name="documentManagement">
            <xsd:complexType>
              <xsd:all>
                <xsd:element ref="ns2:AcquiredFrom" minOccurs="0"/>
                <xsd:element ref="ns2:UACurrentWords" minOccurs="0"/>
                <xsd:element ref="ns2:TPApplication" minOccurs="0"/>
                <xsd:element ref="ns2:ApprovalLog" minOccurs="0"/>
                <xsd:element ref="ns2:ApprovalStatus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BlockPublish" minOccurs="0"/>
                <xsd:element ref="ns2:BugNumber" minOccurs="0"/>
                <xsd:element ref="ns2:CampaignTagsTaxHTField0" minOccurs="0"/>
                <xsd:element ref="ns2:TPClientViewer" minOccurs="0"/>
                <xsd:element ref="ns2:ClipArtFilename" minOccurs="0"/>
                <xsd:element ref="ns2:TPCommandLine" minOccurs="0"/>
                <xsd:element ref="ns2:TPComponent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TPExecutable" minOccurs="0"/>
                <xsd:element ref="ns2:FeatureTagsTaxHTField0" minOccurs="0"/>
                <xsd:element ref="ns2:TPFriendlyName" minOccurs="0"/>
                <xsd:element ref="ns2:FriendlyTitle" minOccurs="0"/>
                <xsd:element ref="ns2:PrimaryImageGen" minOccurs="0"/>
                <xsd:element ref="ns2:HandoffToMSDN" minOccurs="0"/>
                <xsd:element ref="ns2:InProjectListLookup" minOccurs="0"/>
                <xsd:element ref="ns2:TPInstallLocation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TPLaunchHelpLinkType" minOccurs="0"/>
                <xsd:element ref="ns2:LegacyData" minOccurs="0"/>
                <xsd:element ref="ns2:TPLaunchHelpLink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TPNamespace" minOccurs="0"/>
                <xsd:element ref="ns2:NumericId" minOccurs="0"/>
                <xsd:element ref="ns2:NumOfRatingsLookup" minOccurs="0"/>
                <xsd:element ref="ns2:OOCacheId" minOccurs="0"/>
                <xsd:element ref="ns2:OpenTemplate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emplateStatus" minOccurs="0"/>
                <xsd:element ref="ns2:TemplateTemplateType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TPAppVersion" minOccurs="0"/>
                <xsd:element ref="ns2:VoteCou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d022ff-4ce9-4922-b5a4-f245e35e2aac" elementFormDefault="qualified">
    <xsd:import namespace="http://schemas.microsoft.com/office/2006/documentManagement/types"/>
    <xsd:import namespace="http://schemas.microsoft.com/office/infopath/2007/PartnerControls"/>
    <xsd:element name="AcquiredFrom" ma:index="1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2" nillable="true" ma:displayName="Actual Word Count" ma:default="" ma:internalName="UACurrentWords" ma:readOnly="false">
      <xsd:simpleType>
        <xsd:restriction base="dms:Unknown"/>
      </xsd:simpleType>
    </xsd:element>
    <xsd:element name="TPApplication" ma:index="3" nillable="true" ma:displayName="Application to Open Template With" ma:default="" ma:internalName="TPApplication">
      <xsd:simpleType>
        <xsd:restriction base="dms:Text"/>
      </xsd:simpleType>
    </xsd:element>
    <xsd:element name="ApprovalLog" ma:index="4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5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AssetStart" ma:index="6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7" nillable="true" ma:displayName="Asset End Date" ma:default="2029-01-01T00:00:00Z" ma:internalName="AssetExpire" ma:readOnly="false">
      <xsd:simpleType>
        <xsd:restriction base="dms:DateTime"/>
      </xsd:simpleType>
    </xsd:element>
    <xsd:element name="AssetId" ma:index="8" nillable="true" ma:displayName="Asset ID" ma:default="" ma:indexed="true" ma:internalName="AssetId" ma:readOnly="false">
      <xsd:simpleType>
        <xsd:restriction base="dms:Text">
          <xsd:maxLength value="255"/>
        </xsd:restriction>
      </xsd:simpleType>
    </xsd:element>
    <xsd:element name="IsSearchable" ma:index="9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0" nillable="true" ma:displayName="Asset Type" ma:default="" ma:internalName="AssetType" ma:readOnly="false">
      <xsd:simpleType>
        <xsd:restriction base="dms:Unknown"/>
      </xsd:simpleType>
    </xsd:element>
    <xsd:element name="APAuthor" ma:index="11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lockPublish" ma:index="12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3" nillable="true" ma:displayName="Bug Number" ma:default="" ma:internalName="BugNumber" ma:readOnly="false">
      <xsd:simpleType>
        <xsd:restriction base="dms:Text"/>
      </xsd:simpleType>
    </xsd:element>
    <xsd:element name="CampaignTagsTaxHTField0" ma:index="15" nillable="true" ma:taxonomy="true" ma:internalName="CampaignTagsTaxHTField0" ma:taxonomyFieldName="CampaignTags" ma:displayName="Campaigns" ma:readOnly="false" ma:default="" ma:fieldId="{ae2f8e70-a23c-4d77-9ad6-ea38e2352880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ClientViewer" ma:index="16" nillable="true" ma:displayName="Client Viewer" ma:default="" ma:internalName="TPClientViewer">
      <xsd:simpleType>
        <xsd:restriction base="dms:Text"/>
      </xsd:simpleType>
    </xsd:element>
    <xsd:element name="ClipArtFilename" ma:index="17" nillable="true" ma:displayName="Clip Art Name" ma:default="" ma:internalName="ClipArtFilename" ma:readOnly="false">
      <xsd:simpleType>
        <xsd:restriction base="dms:Text"/>
      </xsd:simpleType>
    </xsd:element>
    <xsd:element name="TPCommandLine" ma:index="18" nillable="true" ma:displayName="Command Line" ma:default="" ma:internalName="TPCommandLine">
      <xsd:simpleType>
        <xsd:restriction base="dms:Text"/>
      </xsd:simpleType>
    </xsd:element>
    <xsd:element name="TPComponent" ma:index="19" nillable="true" ma:displayName="Component" ma:default="" ma:internalName="TPComponent">
      <xsd:simpleType>
        <xsd:restriction base="dms:Text"/>
      </xsd:simpleType>
    </xsd:element>
    <xsd:element name="ContentItem" ma:index="20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2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25" nillable="true" ma:displayName="CSX Hash" ma:default="" ma:indexed="true" ma:internalName="CSXHash" ma:readOnly="false">
      <xsd:simpleType>
        <xsd:restriction base="dms:Text"/>
      </xsd:simpleType>
    </xsd:element>
    <xsd:element name="CSXSubmissionMarket" ma:index="26" nillable="true" ma:displayName="CSX Submission Market" ma:default="" ma:list="{5E053CDA-25E6-45C3-8DB3-AEDB8C2D0B9A}" ma:internalName="CSXSubmissionMarket" ma:readOnly="false" ma:showField="MarketName" ma:web="e5d022ff-4ce9-4922-b5a4-f245e35e2aac">
      <xsd:simpleType>
        <xsd:restriction base="dms:Lookup"/>
      </xsd:simpleType>
    </xsd:element>
    <xsd:element name="CSXUpdate" ma:index="27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28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29" nillable="true" ma:displayName="Deleted?" ma:default="" ma:internalName="IsDeleted" ma:readOnly="false">
      <xsd:simpleType>
        <xsd:restriction base="dms:Boolean"/>
      </xsd:simpleType>
    </xsd:element>
    <xsd:element name="APDescription" ma:index="30" nillable="true" ma:displayName="Description" ma:default="" ma:internalName="APDescription" ma:readOnly="false">
      <xsd:simpleType>
        <xsd:restriction base="dms:Note"/>
      </xsd:simpleType>
    </xsd:element>
    <xsd:element name="DirectSourceMarket" ma:index="31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2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3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4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35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36" nillable="true" ma:displayName="Editorial Tags" ma:default="" ma:internalName="EditorialTags">
      <xsd:simpleType>
        <xsd:restriction base="dms:Unknown"/>
      </xsd:simpleType>
    </xsd:element>
    <xsd:element name="TPExecutable" ma:index="37" nillable="true" ma:displayName="Executable" ma:default="" ma:internalName="TPExecutable">
      <xsd:simpleType>
        <xsd:restriction base="dms:Text"/>
      </xsd:simpleType>
    </xsd:element>
    <xsd:element name="FeatureTagsTaxHTField0" ma:index="39" nillable="true" ma:taxonomy="true" ma:internalName="FeatureTagsTaxHTField0" ma:taxonomyFieldName="FeatureTags" ma:displayName="Features" ma:readOnly="false" ma:default="" ma:fieldId="{0e79027b-5c14-42ce-a448-02002c169e4a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FriendlyName" ma:index="40" nillable="true" ma:displayName="Friendly Name" ma:default="" ma:internalName="TPFriendlyName">
      <xsd:simpleType>
        <xsd:restriction base="dms:Text"/>
      </xsd:simpleType>
    </xsd:element>
    <xsd:element name="FriendlyTitle" ma:index="41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PrimaryImageGen" ma:index="42" nillable="true" ma:displayName="Generate Images?" ma:default="true" ma:internalName="PrimaryImageGen">
      <xsd:simpleType>
        <xsd:restriction base="dms:Boolean"/>
      </xsd:simpleType>
    </xsd:element>
    <xsd:element name="HandoffToMSDN" ma:index="43" nillable="true" ma:displayName="Handoff To MSDN Date" ma:default="" ma:internalName="HandoffToMSDN" ma:readOnly="false">
      <xsd:simpleType>
        <xsd:restriction base="dms:DateTime"/>
      </xsd:simpleType>
    </xsd:element>
    <xsd:element name="InProjectListLookup" ma:index="44" nillable="true" ma:displayName="InProjectListLookup" ma:list="{E1DF242F-2A85-4892-885C-E072ACF78A23}" ma:internalName="InProjectListLookup" ma:readOnly="true" ma:showField="InProjectList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InstallLocation" ma:index="45" nillable="true" ma:displayName="Install Location" ma:default="" ma:internalName="TPInstallLocation">
      <xsd:simpleType>
        <xsd:restriction base="dms:Text"/>
      </xsd:simpleType>
    </xsd:element>
    <xsd:element name="InternalTagsTaxHTField0" ma:index="47" nillable="true" ma:taxonomy="true" ma:internalName="InternalTagsTaxHTField0" ma:taxonomyFieldName="InternalTags" ma:displayName="Internal Tags" ma:readOnly="false" ma:default="" ma:fieldId="{e822bdd4-da07-482e-8962-d405657c171a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48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49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0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1" nillable="true" ma:displayName="Last Complete Version Lookup" ma:default="" ma:list="{E1DF242F-2A85-4892-885C-E072ACF78A23}" ma:internalName="LastCompleteVersionLookup" ma:readOnly="true" ma:showField="LastCompleteVersion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2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3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4" nillable="true" ma:displayName="Last Preview Attempt Error" ma:default="" ma:list="{E1DF242F-2A85-4892-885C-E072ACF78A23}" ma:internalName="LastPreviewErrorLookup" ma:readOnly="true" ma:showField="LastPreviewError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5" nillable="true" ma:displayName="Last Preview Attempt Result" ma:default="" ma:list="{E1DF242F-2A85-4892-885C-E072ACF78A23}" ma:internalName="LastPreviewResultLookup" ma:readOnly="true" ma:showField="LastPreviewResult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6" nillable="true" ma:displayName="Last Preview Attempted On" ma:default="" ma:list="{E1DF242F-2A85-4892-885C-E072ACF78A23}" ma:internalName="LastPreviewAttemptDateLookup" ma:readOnly="true" ma:showField="LastPreviewAttemptDat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57" nillable="true" ma:displayName="Last Previewed By" ma:default="" ma:list="{E1DF242F-2A85-4892-885C-E072ACF78A23}" ma:internalName="LastPreviewedByLookup" ma:readOnly="true" ma:showField="LastPreviewedBy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58" nillable="true" ma:displayName="Last Previewed Date" ma:default="" ma:list="{E1DF242F-2A85-4892-885C-E072ACF78A23}" ma:internalName="LastPreviewTimeLookup" ma:readOnly="true" ma:showField="LastPreviewTim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59" nillable="true" ma:displayName="Last Previewed Version" ma:default="" ma:list="{E1DF242F-2A85-4892-885C-E072ACF78A23}" ma:internalName="LastPreviewVersionLookup" ma:readOnly="true" ma:showField="LastPreviewVersion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0" nillable="true" ma:displayName="Last Publish Attempt Error" ma:default="" ma:list="{E1DF242F-2A85-4892-885C-E072ACF78A23}" ma:internalName="LastPublishErrorLookup" ma:readOnly="true" ma:showField="LastPublishError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1" nillable="true" ma:displayName="Last Publish Attempt Result" ma:default="" ma:list="{E1DF242F-2A85-4892-885C-E072ACF78A23}" ma:internalName="LastPublishResultLookup" ma:readOnly="true" ma:showField="LastPublishResult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2" nillable="true" ma:displayName="Last Publish Attempted On" ma:default="" ma:list="{E1DF242F-2A85-4892-885C-E072ACF78A23}" ma:internalName="LastPublishAttemptDateLookup" ma:readOnly="true" ma:showField="LastPublishAttemptDat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3" nillable="true" ma:displayName="Last Published By" ma:default="" ma:list="{E1DF242F-2A85-4892-885C-E072ACF78A23}" ma:internalName="LastPublishedByLookup" ma:readOnly="true" ma:showField="LastPublishedBy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4" nillable="true" ma:displayName="Last Published Date" ma:default="" ma:list="{E1DF242F-2A85-4892-885C-E072ACF78A23}" ma:internalName="LastPublishTimeLookup" ma:readOnly="true" ma:showField="LastPublishTim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5" nillable="true" ma:displayName="Last Published Version" ma:default="" ma:list="{E1DF242F-2A85-4892-885C-E072ACF78A23}" ma:internalName="LastPublishVersionLookup" ma:readOnly="true" ma:showField="LastPublishVersion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LaunchHelpLinkType" ma:index="66" nillable="true" ma:displayName="Launch Help Link Type" ma:default="Template" ma:internalName="TPLaunchHelpLinkType">
      <xsd:simpleType>
        <xsd:restriction base="dms:Choice">
          <xsd:enumeration value="Template"/>
          <xsd:enumeration value="Training"/>
          <xsd:enumeration value="URL"/>
          <xsd:enumeration value="None"/>
        </xsd:restriction>
      </xsd:simpleType>
    </xsd:element>
    <xsd:element name="LegacyData" ma:index="67" nillable="true" ma:displayName="Legacy Data" ma:default="" ma:internalName="LegacyData" ma:readOnly="false">
      <xsd:simpleType>
        <xsd:restriction base="dms:Note"/>
      </xsd:simpleType>
    </xsd:element>
    <xsd:element name="TPLaunchHelpLink" ma:index="68" nillable="true" ma:displayName="Link to Launch Help Topic" ma:default="" ma:internalName="TPLaunchHelpLink">
      <xsd:simpleType>
        <xsd:restriction base="dms:Text"/>
      </xsd:simpleType>
    </xsd:element>
    <xsd:element name="LocComments" ma:index="69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0" nillable="true" ma:displayName="Loc Last Loc Attempt Version" ma:default="" ma:list="{D8789D1B-66E7-4538-930C-3B8C6A9D68AA}" ma:internalName="LocLastLocAttemptVersionLookup" ma:readOnly="false" ma:showField="LastLocAttemptVersion" ma:web="e5d022ff-4ce9-4922-b5a4-f245e35e2aac">
      <xsd:simpleType>
        <xsd:restriction base="dms:Lookup"/>
      </xsd:simpleType>
    </xsd:element>
    <xsd:element name="LocLastLocAttemptVersionTypeLookup" ma:index="71" nillable="true" ma:displayName="Loc Last Loc Attempt Version Type" ma:default="" ma:list="{D8789D1B-66E7-4538-930C-3B8C6A9D68AA}" ma:internalName="LocLastLocAttemptVersionTypeLookup" ma:readOnly="true" ma:showField="LastLocAttemptVersionType" ma:web="e5d022ff-4ce9-4922-b5a4-f245e35e2aac">
      <xsd:simpleType>
        <xsd:restriction base="dms:Lookup"/>
      </xsd:simpleType>
    </xsd:element>
    <xsd:element name="LocManualTestRequired" ma:index="72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3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4" nillable="true" ma:displayName="Loc New Published Version Lookup" ma:default="" ma:list="{D8789D1B-66E7-4538-930C-3B8C6A9D68AA}" ma:internalName="LocNewPublishedVersionLookup" ma:readOnly="true" ma:showField="NewPublishedVersion" ma:web="e5d022ff-4ce9-4922-b5a4-f245e35e2aac">
      <xsd:simpleType>
        <xsd:restriction base="dms:Lookup"/>
      </xsd:simpleType>
    </xsd:element>
    <xsd:element name="LocOverallHandbackStatusLookup" ma:index="75" nillable="true" ma:displayName="Loc Overall Handback Status" ma:default="" ma:list="{D8789D1B-66E7-4538-930C-3B8C6A9D68AA}" ma:internalName="LocOverallHandbackStatusLookup" ma:readOnly="true" ma:showField="OverallHandbackStatus" ma:web="e5d022ff-4ce9-4922-b5a4-f245e35e2aac">
      <xsd:simpleType>
        <xsd:restriction base="dms:Lookup"/>
      </xsd:simpleType>
    </xsd:element>
    <xsd:element name="LocOverallLocStatusLookup" ma:index="76" nillable="true" ma:displayName="Loc Overall Localize Status" ma:default="" ma:list="{D8789D1B-66E7-4538-930C-3B8C6A9D68AA}" ma:internalName="LocOverallLocStatusLookup" ma:readOnly="true" ma:showField="OverallLocStatus" ma:web="e5d022ff-4ce9-4922-b5a4-f245e35e2aac">
      <xsd:simpleType>
        <xsd:restriction base="dms:Lookup"/>
      </xsd:simpleType>
    </xsd:element>
    <xsd:element name="LocOverallPreviewStatusLookup" ma:index="77" nillable="true" ma:displayName="Loc Overall Preview Status" ma:default="" ma:list="{D8789D1B-66E7-4538-930C-3B8C6A9D68AA}" ma:internalName="LocOverallPreviewStatusLookup" ma:readOnly="true" ma:showField="OverallPreviewStatus" ma:web="e5d022ff-4ce9-4922-b5a4-f245e35e2aac">
      <xsd:simpleType>
        <xsd:restriction base="dms:Lookup"/>
      </xsd:simpleType>
    </xsd:element>
    <xsd:element name="LocOverallPublishStatusLookup" ma:index="78" nillable="true" ma:displayName="Loc Overall Publish Status" ma:default="" ma:list="{D8789D1B-66E7-4538-930C-3B8C6A9D68AA}" ma:internalName="LocOverallPublishStatusLookup" ma:readOnly="true" ma:showField="OverallPublishStatus" ma:web="e5d022ff-4ce9-4922-b5a4-f245e35e2aac">
      <xsd:simpleType>
        <xsd:restriction base="dms:Lookup"/>
      </xsd:simpleType>
    </xsd:element>
    <xsd:element name="IntlLocPriority" ma:index="79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0" nillable="true" ma:displayName="Loc Processed For Handoffs" ma:default="" ma:list="{D8789D1B-66E7-4538-930C-3B8C6A9D68AA}" ma:internalName="LocProcessedForHandoffsLookup" ma:readOnly="true" ma:showField="ProcessedForHandoffs" ma:web="e5d022ff-4ce9-4922-b5a4-f245e35e2aac">
      <xsd:simpleType>
        <xsd:restriction base="dms:Lookup"/>
      </xsd:simpleType>
    </xsd:element>
    <xsd:element name="LocProcessedForMarketsLookup" ma:index="81" nillable="true" ma:displayName="Loc Processed For Markets" ma:default="" ma:list="{D8789D1B-66E7-4538-930C-3B8C6A9D68AA}" ma:internalName="LocProcessedForMarketsLookup" ma:readOnly="true" ma:showField="ProcessedForMarkets" ma:web="e5d022ff-4ce9-4922-b5a4-f245e35e2aac">
      <xsd:simpleType>
        <xsd:restriction base="dms:Lookup"/>
      </xsd:simpleType>
    </xsd:element>
    <xsd:element name="LocPublishedDependentAssetsLookup" ma:index="82" nillable="true" ma:displayName="Loc Published Dependent Assets" ma:default="" ma:list="{D8789D1B-66E7-4538-930C-3B8C6A9D68AA}" ma:internalName="LocPublishedDependentAssetsLookup" ma:readOnly="true" ma:showField="PublishedDependentAssets" ma:web="e5d022ff-4ce9-4922-b5a4-f245e35e2aac">
      <xsd:simpleType>
        <xsd:restriction base="dms:Lookup"/>
      </xsd:simpleType>
    </xsd:element>
    <xsd:element name="LocPublishedLinkedAssetsLookup" ma:index="83" nillable="true" ma:displayName="Loc Published Linked Assets" ma:default="" ma:list="{D8789D1B-66E7-4538-930C-3B8C6A9D68AA}" ma:internalName="LocPublishedLinkedAssetsLookup" ma:readOnly="true" ma:showField="PublishedLinkedAssets" ma:web="e5d022ff-4ce9-4922-b5a4-f245e35e2aac">
      <xsd:simpleType>
        <xsd:restriction base="dms:Lookup"/>
      </xsd:simpleType>
    </xsd:element>
    <xsd:element name="LocRecommendedHandoff" ma:index="84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6" nillable="true" ma:taxonomy="true" ma:internalName="LocalizationTagsTaxHTField0" ma:taxonomyFieldName="LocalizationTags" ma:displayName="Localization Tags" ma:readOnly="false" ma:default="" ma:fieldId="{63236a87-6c6d-4a5b-9fe1-c805ecae0bb8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7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8" nillable="true" ma:displayName="Manager" ma:hidden="true" ma:internalName="Manager" ma:readOnly="false">
      <xsd:simpleType>
        <xsd:restriction base="dms:Text"/>
      </xsd:simpleType>
    </xsd:element>
    <xsd:element name="Markets" ma:index="89" nillable="true" ma:displayName="Markets" ma:default="" ma:description="Leave blank to show in all markets" ma:list="{5E053CDA-25E6-45C3-8DB3-AEDB8C2D0B9A}" ma:internalName="Markets" ma:readOnly="false" ma:showField="MarketNam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0" nillable="true" ma:displayName="Milestone" ma:default="" ma:internalName="Milestone" ma:readOnly="false">
      <xsd:simpleType>
        <xsd:restriction base="dms:Unknown"/>
      </xsd:simpleType>
    </xsd:element>
    <xsd:element name="TPNamespace" ma:index="93" nillable="true" ma:displayName="Namespace" ma:default="" ma:internalName="TPNamespace">
      <xsd:simpleType>
        <xsd:restriction base="dms:Text"/>
      </xsd:simpleType>
    </xsd:element>
    <xsd:element name="NumericId" ma:index="94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5" nillable="true" ma:displayName="NumOfRatings" ma:default="" ma:list="{E1DF242F-2A85-4892-885C-E072ACF78A23}" ma:internalName="NumOfRatingsLookup" ma:readOnly="true" ma:showField="NumOfRatings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6" nillable="true" ma:displayName="OOCacheId" ma:internalName="OOCacheId" ma:readOnly="false">
      <xsd:simpleType>
        <xsd:restriction base="dms:Text"/>
      </xsd:simpleType>
    </xsd:element>
    <xsd:element name="OpenTemplate" ma:index="97" nillable="true" ma:displayName="Open Template" ma:default="true" ma:internalName="OpenTemplate">
      <xsd:simpleType>
        <xsd:restriction base="dms:Boolean"/>
      </xsd:simpleType>
    </xsd:element>
    <xsd:element name="OriginAsset" ma:index="98" nillable="true" ma:displayName="Origin Asset" ma:default="" ma:internalName="OriginAsset" ma:readOnly="false">
      <xsd:simpleType>
        <xsd:restriction base="dms:Text"/>
      </xsd:simpleType>
    </xsd:element>
    <xsd:element name="OriginalRelease" ma:index="99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100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1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2" nillable="true" ma:displayName="Parent Asset Id" ma:default="" ma:internalName="ParentAssetId" ma:readOnly="false">
      <xsd:simpleType>
        <xsd:restriction base="dms:Text"/>
      </xsd:simpleType>
    </xsd:element>
    <xsd:element name="PlannedPubDate" ma:index="103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4" nillable="true" ma:displayName="Policheck Words" ma:default="" ma:internalName="PolicheckWords" ma:readOnly="false">
      <xsd:simpleType>
        <xsd:restriction base="dms:Text"/>
      </xsd:simpleType>
    </xsd:element>
    <xsd:element name="BusinessGroup" ma:index="105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6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7" nillable="true" ma:displayName="Provider" ma:default="" ma:internalName="Provider" ma:readOnly="false">
      <xsd:simpleType>
        <xsd:restriction base="dms:Unknown"/>
      </xsd:simpleType>
    </xsd:element>
    <xsd:element name="Providers" ma:index="108" nillable="true" ma:displayName="Providers" ma:default="" ma:internalName="Providers">
      <xsd:simpleType>
        <xsd:restriction base="dms:Unknown"/>
      </xsd:simpleType>
    </xsd:element>
    <xsd:element name="PublishStatusLookup" ma:index="109" nillable="true" ma:displayName="Publish Status" ma:default="" ma:list="{E1DF242F-2A85-4892-885C-E072ACF78A23}" ma:internalName="PublishStatusLookup" ma:readOnly="false" ma:showField="PublishStatus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0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1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2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4" nillable="true" ma:taxonomy="true" ma:internalName="ScenarioTagsTaxHTField0" ma:taxonomyFieldName="ScenarioTags" ma:displayName="Scenarios" ma:readOnly="false" ma:default="" ma:fieldId="{67a15031-dfad-40a3-960d-7cc941d4a986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6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7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8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19" nillable="true" ma:displayName="Submitter ID" ma:default="" ma:internalName="SubmitterId" ma:readOnly="false">
      <xsd:simpleType>
        <xsd:restriction base="dms:Text"/>
      </xsd:simpleType>
    </xsd:element>
    <xsd:element name="TaxCatchAll" ma:index="120" nillable="true" ma:displayName="Taxonomy Catch All Column" ma:hidden="true" ma:list="{2f397b98-bdf6-47da-a1ac-484548f5e091}" ma:internalName="TaxCatchAll" ma:showField="CatchAllData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1" nillable="true" ma:displayName="Taxonomy Catch All Column1" ma:hidden="true" ma:list="{2f397b98-bdf6-47da-a1ac-484548f5e091}" ma:internalName="TaxCatchAllLabel" ma:readOnly="true" ma:showField="CatchAllDataLabel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lateStatus" ma:index="122" nillable="true" ma:displayName="Template Status" ma:default="" ma:internalName="TemplateStatus">
      <xsd:simpleType>
        <xsd:restriction base="dms:Unknown"/>
      </xsd:simpleType>
    </xsd:element>
    <xsd:element name="TemplateTemplateType" ma:index="123" nillable="true" ma:displayName="Template Type" ma:default="" ma:internalName="TemplateTemplateType">
      <xsd:simpleType>
        <xsd:restriction base="dms:Unknown"/>
      </xsd:simpleType>
    </xsd:element>
    <xsd:element name="ThumbnailAssetId" ma:index="124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5" nillable="true" ma:displayName="Times Cloned" ma:default="" ma:internalName="TimesCloned" ma:readOnly="false">
      <xsd:simpleType>
        <xsd:restriction base="dms:Number"/>
      </xsd:simpleType>
    </xsd:element>
    <xsd:element name="TrustLevel" ma:index="127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8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29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30" nillable="true" ma:displayName="UA Notes" ma:default="" ma:internalName="UANotes" ma:readOnly="false">
      <xsd:simpleType>
        <xsd:restriction base="dms:Note"/>
      </xsd:simpleType>
    </xsd:element>
    <xsd:element name="TPAppVersion" ma:index="131" nillable="true" ma:displayName="Version" ma:default="" ma:internalName="TPAppVersion">
      <xsd:simpleType>
        <xsd:restriction base="dms:Text"/>
      </xsd:simpleType>
    </xsd:element>
    <xsd:element name="VoteCount" ma:index="132" nillable="true" ma:displayName="Vote Count" ma:default="" ma:internalName="VoteCount" ma:readOnly="fals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1" ma:displayName="Content Type"/>
        <xsd:element ref="dc:title" minOccurs="0" maxOccurs="1" ma:index="126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Description xmlns="e5d022ff-4ce9-4922-b5a4-f245e35e2aac" xsi:nil="true"/>
    <AssetExpire xmlns="e5d022ff-4ce9-4922-b5a4-f245e35e2aac">2029-01-01T08:00:00+00:00</AssetExpire>
    <CampaignTagsTaxHTField0 xmlns="e5d022ff-4ce9-4922-b5a4-f245e35e2aac">
      <Terms xmlns="http://schemas.microsoft.com/office/infopath/2007/PartnerControls"/>
    </CampaignTagsTaxHTField0>
    <IntlLangReviewDate xmlns="e5d022ff-4ce9-4922-b5a4-f245e35e2aac" xsi:nil="true"/>
    <TPFriendlyName xmlns="e5d022ff-4ce9-4922-b5a4-f245e35e2aac" xsi:nil="true"/>
    <IntlLangReview xmlns="e5d022ff-4ce9-4922-b5a4-f245e35e2aac">false</IntlLangReview>
    <LocLastLocAttemptVersionLookup xmlns="e5d022ff-4ce9-4922-b5a4-f245e35e2aac">242593</LocLastLocAttemptVersionLookup>
    <PolicheckWords xmlns="e5d022ff-4ce9-4922-b5a4-f245e35e2aac" xsi:nil="true"/>
    <SubmitterId xmlns="e5d022ff-4ce9-4922-b5a4-f245e35e2aac" xsi:nil="true"/>
    <AcquiredFrom xmlns="e5d022ff-4ce9-4922-b5a4-f245e35e2aac">Internal MS</AcquiredFrom>
    <EditorialStatus xmlns="e5d022ff-4ce9-4922-b5a4-f245e35e2aac" xsi:nil="true"/>
    <Markets xmlns="e5d022ff-4ce9-4922-b5a4-f245e35e2aac"/>
    <OriginAsset xmlns="e5d022ff-4ce9-4922-b5a4-f245e35e2aac" xsi:nil="true"/>
    <AssetStart xmlns="e5d022ff-4ce9-4922-b5a4-f245e35e2aac">2013-02-12T20:44:00+00:00</AssetStart>
    <FriendlyTitle xmlns="e5d022ff-4ce9-4922-b5a4-f245e35e2aac" xsi:nil="true"/>
    <MarketSpecific xmlns="e5d022ff-4ce9-4922-b5a4-f245e35e2aac">false</MarketSpecific>
    <TPNamespace xmlns="e5d022ff-4ce9-4922-b5a4-f245e35e2aac" xsi:nil="true"/>
    <PublishStatusLookup xmlns="e5d022ff-4ce9-4922-b5a4-f245e35e2aac">
      <Value>490545</Value>
    </PublishStatusLookup>
    <APAuthor xmlns="e5d022ff-4ce9-4922-b5a4-f245e35e2aac">
      <UserInfo>
        <DisplayName>System Account</DisplayName>
        <AccountId>1073741823</AccountId>
        <AccountType/>
      </UserInfo>
    </APAuthor>
    <TPCommandLine xmlns="e5d022ff-4ce9-4922-b5a4-f245e35e2aac" xsi:nil="true"/>
    <IntlLangReviewer xmlns="e5d022ff-4ce9-4922-b5a4-f245e35e2aac" xsi:nil="true"/>
    <OpenTemplate xmlns="e5d022ff-4ce9-4922-b5a4-f245e35e2aac">true</OpenTemplate>
    <CSXSubmissionDate xmlns="e5d022ff-4ce9-4922-b5a4-f245e35e2aac" xsi:nil="true"/>
    <TaxCatchAll xmlns="e5d022ff-4ce9-4922-b5a4-f245e35e2aac"/>
    <Manager xmlns="e5d022ff-4ce9-4922-b5a4-f245e35e2aac" xsi:nil="true"/>
    <NumericId xmlns="e5d022ff-4ce9-4922-b5a4-f245e35e2aac" xsi:nil="true"/>
    <ParentAssetId xmlns="e5d022ff-4ce9-4922-b5a4-f245e35e2aac" xsi:nil="true"/>
    <OriginalSourceMarket xmlns="e5d022ff-4ce9-4922-b5a4-f245e35e2aac">english</OriginalSourceMarket>
    <ApprovalStatus xmlns="e5d022ff-4ce9-4922-b5a4-f245e35e2aac">InProgress</ApprovalStatus>
    <TPComponent xmlns="e5d022ff-4ce9-4922-b5a4-f245e35e2aac" xsi:nil="true"/>
    <EditorialTags xmlns="e5d022ff-4ce9-4922-b5a4-f245e35e2aac" xsi:nil="true"/>
    <TPExecutable xmlns="e5d022ff-4ce9-4922-b5a4-f245e35e2aac" xsi:nil="true"/>
    <TPLaunchHelpLink xmlns="e5d022ff-4ce9-4922-b5a4-f245e35e2aac" xsi:nil="true"/>
    <LocComments xmlns="e5d022ff-4ce9-4922-b5a4-f245e35e2aac" xsi:nil="true"/>
    <LocRecommendedHandoff xmlns="e5d022ff-4ce9-4922-b5a4-f245e35e2aac" xsi:nil="true"/>
    <SourceTitle xmlns="e5d022ff-4ce9-4922-b5a4-f245e35e2aac" xsi:nil="true"/>
    <CSXUpdate xmlns="e5d022ff-4ce9-4922-b5a4-f245e35e2aac">false</CSXUpdate>
    <IntlLocPriority xmlns="e5d022ff-4ce9-4922-b5a4-f245e35e2aac" xsi:nil="true"/>
    <UAProjectedTotalWords xmlns="e5d022ff-4ce9-4922-b5a4-f245e35e2aac" xsi:nil="true"/>
    <AssetType xmlns="e5d022ff-4ce9-4922-b5a4-f245e35e2aac">TP</AssetType>
    <MachineTranslated xmlns="e5d022ff-4ce9-4922-b5a4-f245e35e2aac">false</MachineTranslated>
    <OutputCachingOn xmlns="e5d022ff-4ce9-4922-b5a4-f245e35e2aac">true</OutputCachingOn>
    <TemplateStatus xmlns="e5d022ff-4ce9-4922-b5a4-f245e35e2aac" xsi:nil="true"/>
    <IsSearchable xmlns="e5d022ff-4ce9-4922-b5a4-f245e35e2aac">true</IsSearchable>
    <ContentItem xmlns="e5d022ff-4ce9-4922-b5a4-f245e35e2aac" xsi:nil="true"/>
    <HandoffToMSDN xmlns="e5d022ff-4ce9-4922-b5a4-f245e35e2aac" xsi:nil="true"/>
    <ShowIn xmlns="e5d022ff-4ce9-4922-b5a4-f245e35e2aac">Show everywhere</ShowIn>
    <ThumbnailAssetId xmlns="e5d022ff-4ce9-4922-b5a4-f245e35e2aac" xsi:nil="true"/>
    <UALocComments xmlns="e5d022ff-4ce9-4922-b5a4-f245e35e2aac" xsi:nil="true"/>
    <UALocRecommendation xmlns="e5d022ff-4ce9-4922-b5a4-f245e35e2aac">Localize</UALocRecommendation>
    <LastModifiedDateTime xmlns="e5d022ff-4ce9-4922-b5a4-f245e35e2aac" xsi:nil="true"/>
    <LegacyData xmlns="e5d022ff-4ce9-4922-b5a4-f245e35e2aac" xsi:nil="true"/>
    <LocManualTestRequired xmlns="e5d022ff-4ce9-4922-b5a4-f245e35e2aac">false</LocManualTestRequired>
    <LocMarketGroupTiers2 xmlns="e5d022ff-4ce9-4922-b5a4-f245e35e2aac" xsi:nil="true"/>
    <ClipArtFilename xmlns="e5d022ff-4ce9-4922-b5a4-f245e35e2aac" xsi:nil="true"/>
    <TPApplication xmlns="e5d022ff-4ce9-4922-b5a4-f245e35e2aac" xsi:nil="true"/>
    <CSXHash xmlns="e5d022ff-4ce9-4922-b5a4-f245e35e2aac" xsi:nil="true"/>
    <DirectSourceMarket xmlns="e5d022ff-4ce9-4922-b5a4-f245e35e2aac">english</DirectSourceMarket>
    <PrimaryImageGen xmlns="e5d022ff-4ce9-4922-b5a4-f245e35e2aac">true</PrimaryImageGen>
    <PlannedPubDate xmlns="e5d022ff-4ce9-4922-b5a4-f245e35e2aac" xsi:nil="true"/>
    <CSXSubmissionMarket xmlns="e5d022ff-4ce9-4922-b5a4-f245e35e2aac" xsi:nil="true"/>
    <Downloads xmlns="e5d022ff-4ce9-4922-b5a4-f245e35e2aac">0</Downloads>
    <ArtSampleDocs xmlns="e5d022ff-4ce9-4922-b5a4-f245e35e2aac" xsi:nil="true"/>
    <TrustLevel xmlns="e5d022ff-4ce9-4922-b5a4-f245e35e2aac">1 Microsoft Managed Content</TrustLevel>
    <BlockPublish xmlns="e5d022ff-4ce9-4922-b5a4-f245e35e2aac">false</BlockPublish>
    <TPLaunchHelpLinkType xmlns="e5d022ff-4ce9-4922-b5a4-f245e35e2aac">Template</TPLaunchHelpLinkType>
    <LocalizationTagsTaxHTField0 xmlns="e5d022ff-4ce9-4922-b5a4-f245e35e2aac">
      <Terms xmlns="http://schemas.microsoft.com/office/infopath/2007/PartnerControls"/>
    </LocalizationTagsTaxHTField0>
    <BusinessGroup xmlns="e5d022ff-4ce9-4922-b5a4-f245e35e2aac" xsi:nil="true"/>
    <Providers xmlns="e5d022ff-4ce9-4922-b5a4-f245e35e2aac" xsi:nil="true"/>
    <TemplateTemplateType xmlns="e5d022ff-4ce9-4922-b5a4-f245e35e2aac">Excel Spreadsheet Template</TemplateTemplateType>
    <TimesCloned xmlns="e5d022ff-4ce9-4922-b5a4-f245e35e2aac" xsi:nil="true"/>
    <TPAppVersion xmlns="e5d022ff-4ce9-4922-b5a4-f245e35e2aac" xsi:nil="true"/>
    <VoteCount xmlns="e5d022ff-4ce9-4922-b5a4-f245e35e2aac" xsi:nil="true"/>
    <FeatureTagsTaxHTField0 xmlns="e5d022ff-4ce9-4922-b5a4-f245e35e2aac">
      <Terms xmlns="http://schemas.microsoft.com/office/infopath/2007/PartnerControls"/>
    </FeatureTagsTaxHTField0>
    <Provider xmlns="e5d022ff-4ce9-4922-b5a4-f245e35e2aac" xsi:nil="true"/>
    <UACurrentWords xmlns="e5d022ff-4ce9-4922-b5a4-f245e35e2aac" xsi:nil="true"/>
    <AssetId xmlns="e5d022ff-4ce9-4922-b5a4-f245e35e2aac">TP104014189</AssetId>
    <TPClientViewer xmlns="e5d022ff-4ce9-4922-b5a4-f245e35e2aac" xsi:nil="true"/>
    <DSATActionTaken xmlns="e5d022ff-4ce9-4922-b5a4-f245e35e2aac" xsi:nil="true"/>
    <APEditor xmlns="e5d022ff-4ce9-4922-b5a4-f245e35e2aac">
      <UserInfo>
        <DisplayName/>
        <AccountId xsi:nil="true"/>
        <AccountType/>
      </UserInfo>
    </APEditor>
    <TPInstallLocation xmlns="e5d022ff-4ce9-4922-b5a4-f245e35e2aac" xsi:nil="true"/>
    <OOCacheId xmlns="e5d022ff-4ce9-4922-b5a4-f245e35e2aac" xsi:nil="true"/>
    <IsDeleted xmlns="e5d022ff-4ce9-4922-b5a4-f245e35e2aac">false</IsDeleted>
    <PublishTargets xmlns="e5d022ff-4ce9-4922-b5a4-f245e35e2aac">OfficeOnlineVNext</PublishTargets>
    <ApprovalLog xmlns="e5d022ff-4ce9-4922-b5a4-f245e35e2aac" xsi:nil="true"/>
    <BugNumber xmlns="e5d022ff-4ce9-4922-b5a4-f245e35e2aac" xsi:nil="true"/>
    <CrawlForDependencies xmlns="e5d022ff-4ce9-4922-b5a4-f245e35e2aac">false</CrawlForDependencies>
    <InternalTagsTaxHTField0 xmlns="e5d022ff-4ce9-4922-b5a4-f245e35e2aac">
      <Terms xmlns="http://schemas.microsoft.com/office/infopath/2007/PartnerControls"/>
    </InternalTagsTaxHTField0>
    <LastHandOff xmlns="e5d022ff-4ce9-4922-b5a4-f245e35e2aac" xsi:nil="true"/>
    <Milestone xmlns="e5d022ff-4ce9-4922-b5a4-f245e35e2aac" xsi:nil="true"/>
    <OriginalRelease xmlns="e5d022ff-4ce9-4922-b5a4-f245e35e2aac">15</OriginalRelease>
    <RecommendationsModifier xmlns="e5d022ff-4ce9-4922-b5a4-f245e35e2aac" xsi:nil="true"/>
    <ScenarioTagsTaxHTField0 xmlns="e5d022ff-4ce9-4922-b5a4-f245e35e2aac">
      <Terms xmlns="http://schemas.microsoft.com/office/infopath/2007/PartnerControls"/>
    </ScenarioTagsTaxHTField0>
    <UANotes xmlns="e5d022ff-4ce9-4922-b5a4-f245e35e2aac" xsi:nil="true"/>
  </documentManagement>
</p:properties>
</file>

<file path=customXml/itemProps1.xml><?xml version="1.0" encoding="utf-8"?>
<ds:datastoreItem xmlns:ds="http://schemas.openxmlformats.org/officeDocument/2006/customXml" ds:itemID="{6D775420-FCDD-46F4-B0C0-6330E97E6C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445379-3BA9-49CA-9793-51B40504B2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d022ff-4ce9-4922-b5a4-f245e35e2a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96B887-FA76-4902-B4A3-EB983206D388}">
  <ds:schemaRefs>
    <ds:schemaRef ds:uri="http://schemas.microsoft.com/office/2006/metadata/properties"/>
    <ds:schemaRef ds:uri="http://schemas.microsoft.com/office/infopath/2007/PartnerControls"/>
    <ds:schemaRef ds:uri="e5d022ff-4ce9-4922-b5a4-f245e35e2aa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TM04014212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3</vt:i4>
      </vt:variant>
    </vt:vector>
  </HeadingPairs>
  <TitlesOfParts>
    <vt:vector size="11" baseType="lpstr">
      <vt:lpstr>SONDAGEM</vt:lpstr>
      <vt:lpstr>GRÁFICOS</vt:lpstr>
      <vt:lpstr>QUADRO DE ROTINA</vt:lpstr>
      <vt:lpstr>MONITORAMENTO</vt:lpstr>
      <vt:lpstr>Atividades por habilidade</vt:lpstr>
      <vt:lpstr>x - susbtituido</vt:lpstr>
      <vt:lpstr>Dados Aluno </vt:lpstr>
      <vt:lpstr>Planilha1</vt:lpstr>
      <vt:lpstr>'QUADRO DE ROTINA'!Area_de_impressao</vt:lpstr>
      <vt:lpstr>SONDAGEM!QuilometragemInicial</vt:lpstr>
      <vt:lpstr>QuilometragemInicial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Juliane Garcia | Foccus Editora</dc:creator>
  <cp:lastModifiedBy>Mariana de Sousa | Foccus Editora</cp:lastModifiedBy>
  <cp:lastPrinted>2024-12-19T20:17:38Z</cp:lastPrinted>
  <dcterms:created xsi:type="dcterms:W3CDTF">2013-02-12T20:25:50Z</dcterms:created>
  <dcterms:modified xsi:type="dcterms:W3CDTF">2024-12-20T18:50:45Z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0x01010062057737089D604C8995D725789FFFFD0400C05BDBFCDB0BE84BA6AEC1D1A4F5E4CE</vt:lpwstr>
  </property>
  <property fmtid="{D5CDD505-2E9C-101B-9397-08002B2CF9AE}" pid="3" name="InternalTags">
    <vt:lpwstr/>
  </property>
  <property fmtid="{D5CDD505-2E9C-101B-9397-08002B2CF9AE}" pid="4" name="FeatureTags">
    <vt:lpwstr/>
  </property>
  <property fmtid="{D5CDD505-2E9C-101B-9397-08002B2CF9AE}" pid="5" name="LocalizationTags">
    <vt:lpwstr/>
  </property>
  <property fmtid="{D5CDD505-2E9C-101B-9397-08002B2CF9AE}" pid="6" name="ScenarioTags">
    <vt:lpwstr/>
  </property>
  <property fmtid="{D5CDD505-2E9C-101B-9397-08002B2CF9AE}" pid="7" name="CampaignTags">
    <vt:lpwstr/>
  </property>
  <property fmtid="{D5CDD505-2E9C-101B-9397-08002B2CF9AE}" pid="8" name="HiddenCategoryTags">
    <vt:lpwstr/>
  </property>
  <property fmtid="{D5CDD505-2E9C-101B-9397-08002B2CF9AE}" pid="9" name="CategoryTags">
    <vt:lpwstr/>
  </property>
  <property fmtid="{D5CDD505-2E9C-101B-9397-08002B2CF9AE}" pid="10" name="CategoryTagsTaxHTField0">
    <vt:lpwstr/>
  </property>
  <property fmtid="{D5CDD505-2E9C-101B-9397-08002B2CF9AE}" pid="11" name="HiddenCategoryTagsTaxHTField0">
    <vt:lpwstr/>
  </property>
</Properties>
</file>